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6113DFA-EFDA-42DB-8D32-E656D98A73DF}" xr6:coauthVersionLast="47" xr6:coauthVersionMax="47" xr10:uidLastSave="{00000000-0000-0000-0000-000000000000}"/>
  <bookViews>
    <workbookView xWindow="28680" yWindow="-120" windowWidth="29040" windowHeight="15720" activeTab="1" xr2:uid="{AB0DE1DD-7CB2-4D8C-8109-BCB733A63922}"/>
  </bookViews>
  <sheets>
    <sheet name="SubSector Analysis" sheetId="3" r:id="rId1"/>
    <sheet name="Nifty 750 Analysis" sheetId="2" r:id="rId2"/>
    <sheet name="Price_Filter_16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3" l="1"/>
  <c r="I35" i="3"/>
  <c r="I11" i="3"/>
  <c r="I54" i="3"/>
  <c r="I50" i="3"/>
  <c r="I59" i="3"/>
  <c r="I31" i="3"/>
  <c r="I36" i="3"/>
  <c r="I63" i="3"/>
  <c r="I40" i="3"/>
  <c r="I81" i="3"/>
  <c r="I62" i="3"/>
  <c r="I75" i="3"/>
  <c r="I67" i="3"/>
  <c r="I69" i="3"/>
  <c r="I97" i="3"/>
  <c r="I58" i="3"/>
  <c r="I107" i="3"/>
  <c r="I100" i="3"/>
  <c r="I85" i="3"/>
  <c r="I121" i="3"/>
  <c r="B46" i="3"/>
  <c r="I46" i="3" s="1"/>
  <c r="B31" i="3"/>
  <c r="B59" i="3"/>
  <c r="B2" i="3"/>
  <c r="I2" i="3" s="1"/>
  <c r="B11" i="3"/>
  <c r="E11" i="3" s="1"/>
  <c r="B60" i="3"/>
  <c r="Q60" i="3" s="1"/>
  <c r="B6" i="3"/>
  <c r="I6" i="3" s="1"/>
  <c r="B4" i="3"/>
  <c r="F4" i="3" s="1"/>
  <c r="B39" i="3"/>
  <c r="E39" i="3" s="1"/>
  <c r="B12" i="3"/>
  <c r="E12" i="3" s="1"/>
  <c r="B18" i="3"/>
  <c r="G18" i="3" s="1"/>
  <c r="B80" i="3"/>
  <c r="H80" i="3" s="1"/>
  <c r="B54" i="3"/>
  <c r="G54" i="3" s="1"/>
  <c r="B38" i="3"/>
  <c r="I38" i="3" s="1"/>
  <c r="B24" i="3"/>
  <c r="D24" i="3" s="1"/>
  <c r="B5" i="3"/>
  <c r="I5" i="3" s="1"/>
  <c r="B83" i="3"/>
  <c r="E83" i="3" s="1"/>
  <c r="B57" i="3"/>
  <c r="I57" i="3" s="1"/>
  <c r="B14" i="3"/>
  <c r="I14" i="3" s="1"/>
  <c r="B17" i="3"/>
  <c r="I17" i="3" s="1"/>
  <c r="B22" i="3"/>
  <c r="G22" i="3" s="1"/>
  <c r="B27" i="3"/>
  <c r="P27" i="3" s="1"/>
  <c r="B94" i="3"/>
  <c r="I94" i="3" s="1"/>
  <c r="B25" i="3"/>
  <c r="I25" i="3" s="1"/>
  <c r="B34" i="3"/>
  <c r="H34" i="3" s="1"/>
  <c r="B20" i="3"/>
  <c r="I20" i="3" s="1"/>
  <c r="B26" i="3"/>
  <c r="B33" i="3"/>
  <c r="E33" i="3" s="1"/>
  <c r="B29" i="3"/>
  <c r="I29" i="3" s="1"/>
  <c r="B67" i="3"/>
  <c r="B9" i="3"/>
  <c r="E9" i="3" s="1"/>
  <c r="B44" i="3"/>
  <c r="D44" i="3" s="1"/>
  <c r="B47" i="3"/>
  <c r="I47" i="3" s="1"/>
  <c r="B35" i="3"/>
  <c r="E35" i="3" s="1"/>
  <c r="B37" i="3"/>
  <c r="F37" i="3" s="1"/>
  <c r="B77" i="3"/>
  <c r="Q77" i="3" s="1"/>
  <c r="B32" i="3"/>
  <c r="Q32" i="3" s="1"/>
  <c r="B81" i="3"/>
  <c r="B107" i="3"/>
  <c r="B64" i="3"/>
  <c r="I64" i="3" s="1"/>
  <c r="B15" i="3"/>
  <c r="I15" i="3" s="1"/>
  <c r="B100" i="3"/>
  <c r="B10" i="3"/>
  <c r="I10" i="3" s="1"/>
  <c r="B8" i="3"/>
  <c r="I8" i="3" s="1"/>
  <c r="B45" i="3"/>
  <c r="I45" i="3" s="1"/>
  <c r="B89" i="3"/>
  <c r="Q89" i="3" s="1"/>
  <c r="B48" i="3"/>
  <c r="Q48" i="3" s="1"/>
  <c r="B28" i="3"/>
  <c r="H28" i="3" s="1"/>
  <c r="B79" i="3"/>
  <c r="I79" i="3" s="1"/>
  <c r="B36" i="3"/>
  <c r="V36" i="3" s="1"/>
  <c r="B55" i="3"/>
  <c r="D55" i="3" s="1"/>
  <c r="B76" i="3"/>
  <c r="I76" i="3" s="1"/>
  <c r="B42" i="3"/>
  <c r="P42" i="3" s="1"/>
  <c r="B88" i="3"/>
  <c r="I88" i="3" s="1"/>
  <c r="B93" i="3"/>
  <c r="I93" i="3" s="1"/>
  <c r="B109" i="3"/>
  <c r="I109" i="3" s="1"/>
  <c r="B87" i="3"/>
  <c r="D87" i="3" s="1"/>
  <c r="B104" i="3"/>
  <c r="F104" i="3" s="1"/>
  <c r="B49" i="3"/>
  <c r="Q49" i="3" s="1"/>
  <c r="B103" i="3"/>
  <c r="I103" i="3" s="1"/>
  <c r="B50" i="3"/>
  <c r="B91" i="3"/>
  <c r="H91" i="3" s="1"/>
  <c r="B63" i="3"/>
  <c r="B7" i="3"/>
  <c r="E7" i="3" s="1"/>
  <c r="B51" i="3"/>
  <c r="F51" i="3" s="1"/>
  <c r="B40" i="3"/>
  <c r="B97" i="3"/>
  <c r="D97" i="3" s="1"/>
  <c r="B66" i="3"/>
  <c r="D66" i="3" s="1"/>
  <c r="B82" i="3"/>
  <c r="G82" i="3" s="1"/>
  <c r="B41" i="3"/>
  <c r="E41" i="3" s="1"/>
  <c r="B52" i="3"/>
  <c r="P52" i="3" s="1"/>
  <c r="B23" i="3"/>
  <c r="H23" i="3" s="1"/>
  <c r="B85" i="3"/>
  <c r="G85" i="3" s="1"/>
  <c r="B86" i="3"/>
  <c r="I86" i="3" s="1"/>
  <c r="B92" i="3"/>
  <c r="I92" i="3" s="1"/>
  <c r="B96" i="3"/>
  <c r="I96" i="3" s="1"/>
  <c r="B72" i="3"/>
  <c r="E72" i="3" s="1"/>
  <c r="B95" i="3"/>
  <c r="F95" i="3" s="1"/>
  <c r="B62" i="3"/>
  <c r="B19" i="3"/>
  <c r="F19" i="3" s="1"/>
  <c r="B68" i="3"/>
  <c r="E68" i="3" s="1"/>
  <c r="B102" i="3"/>
  <c r="E102" i="3" s="1"/>
  <c r="B70" i="3"/>
  <c r="E70" i="3" s="1"/>
  <c r="B56" i="3"/>
  <c r="I56" i="3" s="1"/>
  <c r="B71" i="3"/>
  <c r="I71" i="3" s="1"/>
  <c r="B16" i="3"/>
  <c r="H16" i="3" s="1"/>
  <c r="B53" i="3"/>
  <c r="I53" i="3" s="1"/>
  <c r="B108" i="3"/>
  <c r="D108" i="3" s="1"/>
  <c r="B3" i="3"/>
  <c r="D3" i="3" s="1"/>
  <c r="B111" i="3"/>
  <c r="D111" i="3" s="1"/>
  <c r="B98" i="3"/>
  <c r="G98" i="3" s="1"/>
  <c r="B78" i="3"/>
  <c r="I78" i="3" s="1"/>
  <c r="B30" i="3"/>
  <c r="D30" i="3" s="1"/>
  <c r="B21" i="3"/>
  <c r="I21" i="3" s="1"/>
  <c r="B90" i="3"/>
  <c r="E90" i="3" s="1"/>
  <c r="B110" i="3"/>
  <c r="Q110" i="3" s="1"/>
  <c r="B69" i="3"/>
  <c r="B73" i="3"/>
  <c r="H73" i="3" s="1"/>
  <c r="B113" i="3"/>
  <c r="P113" i="3" s="1"/>
  <c r="B43" i="3"/>
  <c r="I43" i="3" s="1"/>
  <c r="B106" i="3"/>
  <c r="P106" i="3" s="1"/>
  <c r="B99" i="3"/>
  <c r="P99" i="3" s="1"/>
  <c r="B74" i="3"/>
  <c r="D74" i="3" s="1"/>
  <c r="B65" i="3"/>
  <c r="I65" i="3" s="1"/>
  <c r="B105" i="3"/>
  <c r="F105" i="3" s="1"/>
  <c r="B114" i="3"/>
  <c r="Q114" i="3" s="1"/>
  <c r="B61" i="3"/>
  <c r="P61" i="3" s="1"/>
  <c r="B13" i="3"/>
  <c r="G13" i="3" s="1"/>
  <c r="B115" i="3"/>
  <c r="I115" i="3" s="1"/>
  <c r="B84" i="3"/>
  <c r="I84" i="3" s="1"/>
  <c r="B75" i="3"/>
  <c r="B58" i="3"/>
  <c r="B116" i="3"/>
  <c r="F116" i="3" s="1"/>
  <c r="B117" i="3"/>
  <c r="E117" i="3" s="1"/>
  <c r="B118" i="3"/>
  <c r="I118" i="3" s="1"/>
  <c r="B119" i="3"/>
  <c r="F119" i="3" s="1"/>
  <c r="B120" i="3"/>
  <c r="G120" i="3" s="1"/>
  <c r="B112" i="3"/>
  <c r="G112" i="3" s="1"/>
  <c r="B101" i="3"/>
  <c r="P101" i="3" s="1"/>
  <c r="B121" i="3"/>
  <c r="F121" i="3" s="1"/>
  <c r="B122" i="3"/>
  <c r="G122" i="3" s="1"/>
  <c r="AQ557" i="2"/>
  <c r="AQ543" i="2"/>
  <c r="AQ607" i="2"/>
  <c r="AQ123" i="2"/>
  <c r="AQ376" i="2"/>
  <c r="AQ536" i="2"/>
  <c r="AQ338" i="2"/>
  <c r="AQ485" i="2"/>
  <c r="AQ589" i="2"/>
  <c r="AQ319" i="2"/>
  <c r="AQ333" i="2"/>
  <c r="AQ475" i="2"/>
  <c r="AQ251" i="2"/>
  <c r="AQ155" i="2"/>
  <c r="AQ674" i="2"/>
  <c r="AQ149" i="2"/>
  <c r="AQ134" i="2"/>
  <c r="AQ416" i="2"/>
  <c r="AQ461" i="2"/>
  <c r="AQ464" i="2"/>
  <c r="AQ654" i="2"/>
  <c r="AQ61" i="2"/>
  <c r="AQ328" i="2"/>
  <c r="AQ406" i="2"/>
  <c r="AQ232" i="2"/>
  <c r="AQ17" i="2"/>
  <c r="AQ163" i="2"/>
  <c r="AQ176" i="2"/>
  <c r="AQ534" i="2"/>
  <c r="AQ669" i="2"/>
  <c r="AQ343" i="2"/>
  <c r="AQ128" i="2"/>
  <c r="AQ667" i="2"/>
  <c r="AQ73" i="2"/>
  <c r="AQ54" i="2"/>
  <c r="AQ651" i="2"/>
  <c r="AQ608" i="2"/>
  <c r="AQ337" i="2"/>
  <c r="AQ93" i="2"/>
  <c r="AQ9" i="2"/>
  <c r="AQ92" i="2"/>
  <c r="AQ24" i="2"/>
  <c r="AQ551" i="2"/>
  <c r="AQ204" i="2"/>
  <c r="AQ254" i="2"/>
  <c r="AQ424" i="2"/>
  <c r="AQ550" i="2"/>
  <c r="AQ245" i="2"/>
  <c r="AQ301" i="2"/>
  <c r="AQ435" i="2"/>
  <c r="AQ50" i="2"/>
  <c r="AQ195" i="2"/>
  <c r="AQ101" i="2"/>
  <c r="AQ140" i="2"/>
  <c r="AQ623" i="2"/>
  <c r="AQ380" i="2"/>
  <c r="AQ528" i="2"/>
  <c r="AQ467" i="2"/>
  <c r="AQ135" i="2"/>
  <c r="AQ71" i="2"/>
  <c r="AQ186" i="2"/>
  <c r="AQ569" i="2"/>
  <c r="AQ360" i="2"/>
  <c r="AQ434" i="2"/>
  <c r="AQ344" i="2"/>
  <c r="AQ440" i="2"/>
  <c r="AQ214" i="2"/>
  <c r="AQ298" i="2"/>
  <c r="AQ511" i="2"/>
  <c r="AQ197" i="2"/>
  <c r="AQ431" i="2"/>
  <c r="AQ399" i="2"/>
  <c r="AQ157" i="2"/>
  <c r="AQ315" i="2"/>
  <c r="AQ96" i="2"/>
  <c r="AQ503" i="2"/>
  <c r="AQ177" i="2"/>
  <c r="AQ4" i="2"/>
  <c r="AQ307" i="2"/>
  <c r="AQ456" i="2"/>
  <c r="AQ144" i="2"/>
  <c r="AQ325" i="2"/>
  <c r="AQ260" i="2"/>
  <c r="AQ209" i="2"/>
  <c r="AQ524" i="2"/>
  <c r="AQ223" i="2"/>
  <c r="AQ100" i="2"/>
  <c r="AQ276" i="2"/>
  <c r="AQ14" i="2"/>
  <c r="AQ600" i="2"/>
  <c r="AQ49" i="2"/>
  <c r="AQ7" i="2"/>
  <c r="AQ351" i="2"/>
  <c r="AQ624" i="2"/>
  <c r="AQ46" i="2"/>
  <c r="AQ400" i="2"/>
  <c r="AQ52" i="2"/>
  <c r="AQ330" i="2"/>
  <c r="AQ286" i="2"/>
  <c r="AQ340" i="2"/>
  <c r="AQ202" i="2"/>
  <c r="AQ379" i="2"/>
  <c r="AQ156" i="2"/>
  <c r="AQ6" i="2"/>
  <c r="AQ310" i="2"/>
  <c r="AQ504" i="2"/>
  <c r="AQ161" i="2"/>
  <c r="AQ259" i="2"/>
  <c r="AQ168" i="2"/>
  <c r="AQ31" i="2"/>
  <c r="AQ229" i="2"/>
  <c r="AQ263" i="2"/>
  <c r="AQ105" i="2"/>
  <c r="AQ219" i="2"/>
  <c r="AQ582" i="2"/>
  <c r="AQ535" i="2"/>
  <c r="AQ383" i="2"/>
  <c r="AQ468" i="2"/>
  <c r="AQ687" i="2"/>
  <c r="AQ173" i="2"/>
  <c r="AQ169" i="2"/>
  <c r="AQ306" i="2"/>
  <c r="AQ499" i="2"/>
  <c r="AQ203" i="2"/>
  <c r="AQ45" i="2"/>
  <c r="AQ270" i="2"/>
  <c r="AQ287" i="2"/>
  <c r="AQ132" i="2"/>
  <c r="AQ472" i="2"/>
  <c r="AQ218" i="2"/>
  <c r="AQ193" i="2"/>
  <c r="AQ266" i="2"/>
  <c r="AQ40" i="2"/>
  <c r="AQ436" i="2"/>
  <c r="AQ187" i="2"/>
  <c r="AQ361" i="2"/>
  <c r="AQ567" i="2"/>
  <c r="AQ19" i="2"/>
  <c r="AQ425" i="2"/>
  <c r="AQ322" i="2"/>
  <c r="AQ462" i="2"/>
  <c r="AQ281" i="2"/>
  <c r="AQ714" i="2"/>
  <c r="AQ77" i="2"/>
  <c r="AQ375" i="2"/>
  <c r="AQ238" i="2"/>
  <c r="AQ182" i="2"/>
  <c r="AQ695" i="2"/>
  <c r="AQ371" i="2"/>
  <c r="AQ233" i="2"/>
  <c r="AQ210" i="2"/>
  <c r="AQ370" i="2"/>
  <c r="AQ113" i="2"/>
  <c r="AQ127" i="2"/>
  <c r="AQ446" i="2"/>
  <c r="AQ587" i="2"/>
  <c r="AQ22" i="2"/>
  <c r="AQ23" i="2"/>
  <c r="AQ2" i="2"/>
  <c r="AQ198" i="2"/>
  <c r="AQ520" i="2"/>
  <c r="AQ390" i="2"/>
  <c r="AQ89" i="2"/>
  <c r="AQ257" i="2"/>
  <c r="AQ418" i="2"/>
  <c r="AQ609" i="2"/>
  <c r="AQ580" i="2"/>
  <c r="AQ572" i="2"/>
  <c r="AQ497" i="2"/>
  <c r="AQ626" i="2"/>
  <c r="AQ576" i="2"/>
  <c r="AQ525" i="2"/>
  <c r="AQ544" i="2"/>
  <c r="AQ491" i="2"/>
  <c r="AQ137" i="2"/>
  <c r="AQ205" i="2"/>
  <c r="AQ652" i="2"/>
  <c r="AQ368" i="2"/>
  <c r="AQ13" i="2"/>
  <c r="AQ217" i="2"/>
  <c r="AQ178" i="2"/>
  <c r="AQ224" i="2"/>
  <c r="AQ190" i="2"/>
  <c r="AQ37" i="2"/>
  <c r="AQ602" i="2"/>
  <c r="AQ574" i="2"/>
  <c r="AQ643" i="2"/>
  <c r="AQ412" i="2"/>
  <c r="AQ398" i="2"/>
  <c r="AQ60" i="2"/>
  <c r="AQ653" i="2"/>
  <c r="AQ170" i="2"/>
  <c r="AQ308" i="2"/>
  <c r="AQ335" i="2"/>
  <c r="AQ447" i="2"/>
  <c r="AQ627" i="2"/>
  <c r="AQ86" i="2"/>
  <c r="AQ630" i="2"/>
  <c r="AQ538" i="2"/>
  <c r="AQ429" i="2"/>
  <c r="AQ482" i="2"/>
  <c r="AQ612" i="2"/>
  <c r="AQ221" i="2"/>
  <c r="AQ463" i="2"/>
  <c r="AQ264" i="2"/>
  <c r="AQ427" i="2"/>
  <c r="AQ415" i="2"/>
  <c r="AQ355" i="2"/>
  <c r="AQ409" i="2"/>
  <c r="AQ583" i="2"/>
  <c r="AQ67" i="2"/>
  <c r="AQ85" i="2"/>
  <c r="AQ488" i="2"/>
  <c r="AQ246" i="2"/>
  <c r="AQ483" i="2"/>
  <c r="AQ211" i="2"/>
  <c r="AQ87" i="2"/>
  <c r="AQ500" i="2"/>
  <c r="AQ192" i="2"/>
  <c r="AQ384" i="2"/>
  <c r="AQ314" i="2"/>
  <c r="AQ239" i="2"/>
  <c r="AQ532" i="2"/>
  <c r="AQ94" i="2"/>
  <c r="AQ279" i="2"/>
  <c r="AQ58" i="2"/>
  <c r="AQ268" i="2"/>
  <c r="AQ599" i="2"/>
  <c r="AQ658" i="2"/>
  <c r="AQ492" i="2"/>
  <c r="AQ57" i="2"/>
  <c r="AQ586" i="2"/>
  <c r="AQ539" i="2"/>
  <c r="AQ56" i="2"/>
  <c r="AQ718" i="2"/>
  <c r="AQ510" i="2"/>
  <c r="AQ148" i="2"/>
  <c r="AQ290" i="2"/>
  <c r="AQ274" i="2"/>
  <c r="AQ633" i="2"/>
  <c r="AQ541" i="2"/>
  <c r="AQ707" i="2"/>
  <c r="AQ465" i="2"/>
  <c r="AQ696" i="2"/>
  <c r="AQ275" i="2"/>
  <c r="AQ312" i="2"/>
  <c r="AQ172" i="2"/>
  <c r="AQ160" i="2"/>
  <c r="AQ303" i="2"/>
  <c r="AQ554" i="2"/>
  <c r="AQ222" i="2"/>
  <c r="AQ133" i="2"/>
  <c r="AQ20" i="2"/>
  <c r="AQ477" i="2"/>
  <c r="AQ317" i="2"/>
  <c r="AQ95" i="2"/>
  <c r="AQ97" i="2"/>
  <c r="AQ64" i="2"/>
  <c r="AQ334" i="2"/>
  <c r="AQ407" i="2"/>
  <c r="AQ636" i="2"/>
  <c r="AQ33" i="2"/>
  <c r="AQ558" i="2"/>
  <c r="AQ326" i="2"/>
  <c r="AQ397" i="2"/>
  <c r="AQ577" i="2"/>
  <c r="AQ419" i="2"/>
  <c r="AQ311" i="2"/>
  <c r="AQ353" i="2"/>
  <c r="AQ147" i="2"/>
  <c r="AQ372" i="2"/>
  <c r="AQ564" i="2"/>
  <c r="AQ82" i="2"/>
  <c r="AQ230" i="2"/>
  <c r="AQ563" i="2"/>
  <c r="AQ38" i="2"/>
  <c r="AQ441" i="2"/>
  <c r="AQ164" i="2"/>
  <c r="AQ480" i="2"/>
  <c r="AQ98" i="2"/>
  <c r="AQ272" i="2"/>
  <c r="AQ313" i="2"/>
  <c r="AQ515" i="2"/>
  <c r="AQ283" i="2"/>
  <c r="AQ88" i="2"/>
  <c r="AQ83" i="2"/>
  <c r="AQ282" i="2"/>
  <c r="AQ41" i="2"/>
  <c r="AQ710" i="2"/>
  <c r="AQ42" i="2"/>
  <c r="AQ545" i="2"/>
  <c r="AQ622" i="2"/>
  <c r="AQ48" i="2"/>
  <c r="AQ122" i="2"/>
  <c r="AQ336" i="2"/>
  <c r="AQ12" i="2"/>
  <c r="AQ171" i="2"/>
  <c r="AQ145" i="2"/>
  <c r="AQ481" i="2"/>
  <c r="AQ593" i="2"/>
  <c r="AQ646" i="2"/>
  <c r="AQ213" i="2"/>
  <c r="AQ269" i="2"/>
  <c r="AQ289" i="2"/>
  <c r="AQ470" i="2"/>
  <c r="AQ430" i="2"/>
  <c r="AQ228" i="2"/>
  <c r="AQ664" i="2"/>
  <c r="AQ248" i="2"/>
  <c r="AQ158" i="2"/>
  <c r="AQ261" i="2"/>
  <c r="AQ349" i="2"/>
  <c r="AQ659" i="2"/>
  <c r="AQ165" i="2"/>
  <c r="AQ575" i="2"/>
  <c r="AQ191" i="2"/>
  <c r="AQ426" i="2"/>
  <c r="AQ11" i="2"/>
  <c r="AQ117" i="2"/>
  <c r="AQ118" i="2"/>
  <c r="AQ362" i="2"/>
  <c r="AQ70" i="2"/>
  <c r="AQ44" i="2"/>
  <c r="AQ234" i="2"/>
  <c r="AQ556" i="2"/>
  <c r="AQ498" i="2"/>
  <c r="AQ585" i="2"/>
  <c r="AQ78" i="2"/>
  <c r="AQ114" i="2"/>
  <c r="AQ635" i="2"/>
  <c r="AQ34" i="2"/>
  <c r="AQ8" i="2"/>
  <c r="AQ408" i="2"/>
  <c r="AQ703" i="2"/>
  <c r="AQ174" i="2"/>
  <c r="AQ459" i="2"/>
  <c r="AQ299" i="2"/>
  <c r="AQ55" i="2"/>
  <c r="AQ597" i="2"/>
  <c r="AQ84" i="2"/>
  <c r="AQ490" i="2"/>
  <c r="AQ489" i="2"/>
  <c r="AQ43" i="2"/>
  <c r="AQ700" i="2"/>
  <c r="AQ241" i="2"/>
  <c r="AQ681" i="2"/>
  <c r="AQ273" i="2"/>
  <c r="AQ74" i="2"/>
  <c r="AQ318" i="2"/>
  <c r="AQ142" i="2"/>
  <c r="AQ494" i="2"/>
  <c r="AQ292" i="2"/>
  <c r="AQ522" i="2"/>
  <c r="AQ184" i="2"/>
  <c r="AQ679" i="2"/>
  <c r="AQ378" i="2"/>
  <c r="AQ570" i="2"/>
  <c r="AQ449" i="2"/>
  <c r="AQ302" i="2"/>
  <c r="AQ363" i="2"/>
  <c r="AQ136" i="2"/>
  <c r="AQ542" i="2"/>
  <c r="AQ617" i="2"/>
  <c r="AQ566" i="2"/>
  <c r="AQ154" i="2"/>
  <c r="AQ581" i="2"/>
  <c r="AQ250" i="2"/>
  <c r="AQ671" i="2"/>
  <c r="AQ689" i="2"/>
  <c r="AQ284" i="2"/>
  <c r="AQ166" i="2"/>
  <c r="AQ404" i="2"/>
  <c r="AQ115" i="2"/>
  <c r="AQ119" i="2"/>
  <c r="AQ530" i="2"/>
  <c r="AQ200" i="2"/>
  <c r="AQ179" i="2"/>
  <c r="AQ529" i="2"/>
  <c r="AQ27" i="2"/>
  <c r="AQ639" i="2"/>
  <c r="AQ432" i="2"/>
  <c r="AQ162" i="2"/>
  <c r="AQ377" i="2"/>
  <c r="AQ420" i="2"/>
  <c r="AQ364" i="2"/>
  <c r="AQ235" i="2"/>
  <c r="AQ240" i="2"/>
  <c r="AQ294" i="2"/>
  <c r="AQ106" i="2"/>
  <c r="AQ109" i="2"/>
  <c r="AQ76" i="2"/>
  <c r="AQ692" i="2"/>
  <c r="AQ5" i="2"/>
  <c r="AQ220" i="2"/>
  <c r="AQ146" i="2"/>
  <c r="AQ30" i="2"/>
  <c r="AQ151" i="2"/>
  <c r="AQ614" i="2"/>
  <c r="AQ124" i="2"/>
  <c r="AQ62" i="2"/>
  <c r="AQ395" i="2"/>
  <c r="AQ25" i="2"/>
  <c r="AQ382" i="2"/>
  <c r="AQ10" i="2"/>
  <c r="AQ403" i="2"/>
  <c r="AQ189" i="2"/>
  <c r="AQ236" i="2"/>
  <c r="AQ255" i="2"/>
  <c r="AQ21" i="2"/>
  <c r="AQ594" i="2"/>
  <c r="AQ484" i="2"/>
  <c r="AQ180" i="2"/>
  <c r="AQ410" i="2"/>
  <c r="AQ501" i="2"/>
  <c r="AQ466" i="2"/>
  <c r="AQ321" i="2"/>
  <c r="AQ199" i="2"/>
  <c r="AQ175" i="2"/>
  <c r="AQ320" i="2"/>
  <c r="AQ595" i="2"/>
  <c r="AQ730" i="2"/>
  <c r="AQ3" i="2"/>
  <c r="AQ237" i="2"/>
  <c r="AQ129" i="2"/>
  <c r="AQ660" i="2"/>
  <c r="AQ517" i="2"/>
  <c r="AQ212" i="2"/>
  <c r="AQ615" i="2"/>
  <c r="AQ90" i="2"/>
  <c r="AQ72" i="2"/>
  <c r="AQ457" i="2"/>
  <c r="AQ683" i="2"/>
  <c r="AQ138" i="2"/>
  <c r="AQ460" i="2"/>
  <c r="AQ357" i="2"/>
  <c r="AQ271" i="2"/>
  <c r="AQ348" i="2"/>
  <c r="AQ75" i="2"/>
  <c r="AQ28" i="2"/>
  <c r="AQ387" i="2"/>
  <c r="AQ438" i="2"/>
  <c r="AQ120" i="2"/>
  <c r="AQ637" i="2"/>
  <c r="AQ392" i="2"/>
  <c r="AQ102" i="2"/>
  <c r="AQ691" i="2"/>
  <c r="AQ393" i="2"/>
  <c r="AQ227" i="2"/>
  <c r="AQ388" i="2"/>
  <c r="AQ53" i="2"/>
  <c r="AQ727" i="2"/>
  <c r="AQ265" i="2"/>
  <c r="AQ207" i="2"/>
  <c r="AQ152" i="2"/>
  <c r="AQ15" i="2"/>
  <c r="AQ519" i="2"/>
  <c r="AQ215" i="2"/>
  <c r="AQ428" i="2"/>
  <c r="AQ110" i="2"/>
  <c r="AQ258" i="2"/>
  <c r="AQ350" i="2"/>
  <c r="AQ555" i="2"/>
  <c r="AQ452" i="2"/>
  <c r="AQ181" i="2"/>
  <c r="AQ327" i="2"/>
  <c r="AQ65" i="2"/>
  <c r="AQ345" i="2"/>
  <c r="AQ444" i="2"/>
  <c r="AQ640" i="2"/>
  <c r="AQ728" i="2"/>
  <c r="AQ634" i="2"/>
  <c r="AQ374" i="2"/>
  <c r="AQ125" i="2"/>
  <c r="AQ506" i="2"/>
  <c r="AQ391" i="2"/>
  <c r="AQ469" i="2"/>
  <c r="AQ606" i="2"/>
  <c r="AQ678" i="2"/>
  <c r="AQ552" i="2"/>
  <c r="AQ356" i="2"/>
  <c r="AQ732" i="2"/>
  <c r="AQ680" i="2"/>
  <c r="AQ402" i="2"/>
  <c r="AQ507" i="2"/>
  <c r="AQ26" i="2"/>
  <c r="AQ159" i="2"/>
  <c r="AQ277" i="2"/>
  <c r="AQ453" i="2"/>
  <c r="AQ665" i="2"/>
  <c r="AQ216" i="2"/>
  <c r="AQ18" i="2"/>
  <c r="AQ642" i="2"/>
  <c r="AQ439" i="2"/>
  <c r="AQ493" i="2"/>
  <c r="AQ471" i="2"/>
  <c r="AQ354" i="2"/>
  <c r="AQ702" i="2"/>
  <c r="AQ278" i="2"/>
  <c r="AQ645" i="2"/>
  <c r="AQ139" i="2"/>
  <c r="AQ495" i="2"/>
  <c r="AQ474" i="2"/>
  <c r="AQ188" i="2"/>
  <c r="AQ526" i="2"/>
  <c r="AQ417" i="2"/>
  <c r="AQ141" i="2"/>
  <c r="AQ701" i="2"/>
  <c r="AQ63" i="2"/>
  <c r="AQ16" i="2"/>
  <c r="AQ505" i="2"/>
  <c r="AQ632" i="2"/>
  <c r="AQ201" i="2"/>
  <c r="AQ381" i="2"/>
  <c r="AQ386" i="2"/>
  <c r="AQ288" i="2"/>
  <c r="AQ256" i="2"/>
  <c r="AQ196" i="2"/>
  <c r="AQ448" i="2"/>
  <c r="AQ722" i="2"/>
  <c r="AQ339" i="2"/>
  <c r="AQ610" i="2"/>
  <c r="AQ611" i="2"/>
  <c r="AQ433" i="2"/>
  <c r="AQ285" i="2"/>
  <c r="AQ604" i="2"/>
  <c r="AQ68" i="2"/>
  <c r="AQ51" i="2"/>
  <c r="AQ143" i="2"/>
  <c r="AQ359" i="2"/>
  <c r="AQ111" i="2"/>
  <c r="AQ29" i="2"/>
  <c r="AQ79" i="2"/>
  <c r="AQ208" i="2"/>
  <c r="AQ305" i="2"/>
  <c r="AQ112" i="2"/>
  <c r="AQ405" i="2"/>
  <c r="AQ527" i="2"/>
  <c r="AQ619" i="2"/>
  <c r="AQ69" i="2"/>
  <c r="AQ518" i="2"/>
  <c r="AQ476" i="2"/>
  <c r="AQ185" i="2"/>
  <c r="AQ443" i="2"/>
  <c r="AQ231" i="2"/>
  <c r="AQ508" i="2"/>
  <c r="AQ644" i="2"/>
  <c r="AQ621" i="2"/>
  <c r="AQ562" i="2"/>
  <c r="AQ502" i="2"/>
  <c r="AQ35" i="2"/>
  <c r="AQ573" i="2"/>
  <c r="AQ473" i="2"/>
  <c r="AQ547" i="2"/>
  <c r="AQ725" i="2"/>
  <c r="AQ295" i="2"/>
  <c r="AQ39" i="2"/>
  <c r="AQ59" i="2"/>
  <c r="AQ32" i="2"/>
  <c r="AQ36" i="2"/>
  <c r="AQ647" i="2"/>
  <c r="AQ249" i="2"/>
  <c r="AQ331" i="2"/>
  <c r="AQ413" i="2"/>
  <c r="AQ690" i="2"/>
  <c r="AQ130" i="2"/>
  <c r="AQ291" i="2"/>
  <c r="AQ437" i="2"/>
  <c r="AQ442" i="2"/>
  <c r="AQ300" i="2"/>
  <c r="AQ657" i="2"/>
  <c r="AQ329" i="2"/>
  <c r="AQ677" i="2"/>
  <c r="AQ422" i="2"/>
  <c r="AQ91" i="2"/>
  <c r="AQ454" i="2"/>
  <c r="AQ369" i="2"/>
  <c r="AQ194" i="2"/>
  <c r="AQ641" i="2"/>
  <c r="AQ723" i="2"/>
  <c r="AQ332" i="2"/>
  <c r="AQ705" i="2"/>
  <c r="AQ153" i="2"/>
  <c r="AQ694" i="2"/>
  <c r="AQ591" i="2"/>
  <c r="AQ672" i="2"/>
  <c r="AQ99" i="2"/>
  <c r="AQ104" i="2"/>
  <c r="AQ225" i="2"/>
  <c r="AQ66" i="2"/>
  <c r="AQ116" i="2"/>
  <c r="AQ47" i="2"/>
  <c r="AQ342" i="2"/>
  <c r="AQ486" i="2"/>
  <c r="AQ108" i="2"/>
  <c r="AQ167" i="2"/>
  <c r="AQ698" i="2"/>
  <c r="AQ81" i="2"/>
  <c r="AQ243" i="2"/>
  <c r="AQ126" i="2"/>
  <c r="AQ365" i="2"/>
  <c r="AQ565" i="2"/>
  <c r="AQ509" i="2"/>
  <c r="AQ121" i="2"/>
  <c r="AQ478" i="2"/>
  <c r="AQ731" i="2"/>
  <c r="AQ262" i="2"/>
  <c r="AQ316" i="2"/>
  <c r="AQ693" i="2"/>
  <c r="AQ367" i="2"/>
  <c r="AQ537" i="2"/>
  <c r="AQ296" i="2"/>
  <c r="AQ650" i="2"/>
  <c r="AQ323" i="2"/>
  <c r="AQ631" i="2"/>
  <c r="AQ708" i="2"/>
  <c r="AQ324" i="2"/>
  <c r="AQ521" i="2"/>
  <c r="AQ423" i="2"/>
  <c r="AQ341" i="2"/>
  <c r="AQ684" i="2"/>
  <c r="AQ711" i="2"/>
  <c r="AQ401" i="2"/>
  <c r="AQ183" i="2"/>
  <c r="AQ676" i="2"/>
  <c r="AQ590" i="2"/>
  <c r="AQ663" i="2"/>
  <c r="AQ721" i="2"/>
  <c r="AQ584" i="2"/>
  <c r="AQ571" i="2"/>
  <c r="AQ513" i="2"/>
  <c r="AQ685" i="2"/>
  <c r="AQ346" i="2"/>
  <c r="AQ103" i="2"/>
  <c r="AQ735" i="2"/>
  <c r="AQ247" i="2"/>
  <c r="AQ579" i="2"/>
  <c r="AQ578" i="2"/>
  <c r="AQ616" i="2"/>
  <c r="AQ252" i="2"/>
  <c r="AQ352" i="2"/>
  <c r="AQ561" i="2"/>
  <c r="AQ540" i="2"/>
  <c r="AQ131" i="2"/>
  <c r="AQ304" i="2"/>
  <c r="AQ628" i="2"/>
  <c r="AQ107" i="2"/>
  <c r="AQ699" i="2"/>
  <c r="AQ455" i="2"/>
  <c r="AQ394" i="2"/>
  <c r="AQ309" i="2"/>
  <c r="AQ253" i="2"/>
  <c r="AQ546" i="2"/>
  <c r="AQ244" i="2"/>
  <c r="AQ396" i="2"/>
  <c r="AQ421" i="2"/>
  <c r="AQ592" i="2"/>
  <c r="AQ523" i="2"/>
  <c r="AQ80" i="2"/>
  <c r="AQ729" i="2"/>
  <c r="AQ373" i="2"/>
  <c r="AQ280" i="2"/>
  <c r="AQ588" i="2"/>
  <c r="AQ487" i="2"/>
  <c r="AQ450" i="2"/>
  <c r="AQ686" i="2"/>
  <c r="AQ226" i="2"/>
  <c r="AQ347" i="2"/>
  <c r="AQ548" i="2"/>
  <c r="AQ605" i="2"/>
  <c r="AQ512" i="2"/>
  <c r="AQ206" i="2"/>
  <c r="AQ533" i="2"/>
  <c r="AQ479" i="2"/>
  <c r="AQ531" i="2"/>
  <c r="AQ618" i="2"/>
  <c r="AQ150" i="2"/>
  <c r="AQ649" i="2"/>
  <c r="AQ293" i="2"/>
  <c r="AQ596" i="2"/>
  <c r="AQ553" i="2"/>
  <c r="AQ389" i="2"/>
  <c r="AQ514" i="2"/>
  <c r="AQ445" i="2"/>
  <c r="AQ267" i="2"/>
  <c r="AQ648" i="2"/>
  <c r="AQ516" i="2"/>
  <c r="AQ297" i="2"/>
  <c r="AQ458" i="2"/>
  <c r="AQ709" i="2"/>
  <c r="AQ366" i="2"/>
  <c r="AQ358" i="2"/>
  <c r="AQ560" i="2"/>
  <c r="AQ717" i="2"/>
  <c r="AQ385" i="2"/>
  <c r="AQ242" i="2"/>
  <c r="AQ598" i="2"/>
  <c r="AQ706" i="2"/>
  <c r="AQ451" i="2"/>
  <c r="AQ411" i="2"/>
  <c r="AQ559" i="2"/>
  <c r="AQ613" i="2"/>
  <c r="AQ496" i="2"/>
  <c r="AQ414" i="2"/>
  <c r="AQ638" i="2"/>
  <c r="AQ715" i="2"/>
  <c r="AQ704" i="2"/>
  <c r="AQ655" i="2"/>
  <c r="AQ568" i="2"/>
  <c r="AQ549" i="2"/>
  <c r="AQ720" i="2"/>
  <c r="AQ734" i="2"/>
  <c r="AQ666" i="2"/>
  <c r="AQ668" i="2"/>
  <c r="AQ656" i="2"/>
  <c r="AQ625" i="2"/>
  <c r="AQ697" i="2"/>
  <c r="AQ719" i="2"/>
  <c r="AQ603" i="2"/>
  <c r="AQ713" i="2"/>
  <c r="AQ675" i="2"/>
  <c r="AQ620" i="2"/>
  <c r="AQ726" i="2"/>
  <c r="AQ661" i="2"/>
  <c r="AQ682" i="2"/>
  <c r="AQ673" i="2"/>
  <c r="AQ670" i="2"/>
  <c r="AQ712" i="2"/>
  <c r="AQ629" i="2"/>
  <c r="AQ733" i="2"/>
  <c r="AQ716" i="2"/>
  <c r="AQ662" i="2"/>
  <c r="AQ688" i="2"/>
  <c r="AQ601" i="2"/>
  <c r="AQ724" i="2"/>
  <c r="AK557" i="2"/>
  <c r="AR557" i="2" s="1"/>
  <c r="AK543" i="2"/>
  <c r="AK607" i="2"/>
  <c r="AK123" i="2"/>
  <c r="AK376" i="2"/>
  <c r="AK536" i="2"/>
  <c r="AK338" i="2"/>
  <c r="AR338" i="2" s="1"/>
  <c r="AK485" i="2"/>
  <c r="AK589" i="2"/>
  <c r="AK319" i="2"/>
  <c r="AK333" i="2"/>
  <c r="AK475" i="2"/>
  <c r="AK251" i="2"/>
  <c r="AK155" i="2"/>
  <c r="AK674" i="2"/>
  <c r="AR674" i="2" s="1"/>
  <c r="AK149" i="2"/>
  <c r="AK134" i="2"/>
  <c r="AK416" i="2"/>
  <c r="AR416" i="2" s="1"/>
  <c r="AK461" i="2"/>
  <c r="AR461" i="2" s="1"/>
  <c r="AK464" i="2"/>
  <c r="AR464" i="2" s="1"/>
  <c r="AK654" i="2"/>
  <c r="AK61" i="2"/>
  <c r="AK328" i="2"/>
  <c r="AK406" i="2"/>
  <c r="AK232" i="2"/>
  <c r="AK17" i="2"/>
  <c r="AR17" i="2" s="1"/>
  <c r="AK163" i="2"/>
  <c r="AK176" i="2"/>
  <c r="AK534" i="2"/>
  <c r="AR534" i="2" s="1"/>
  <c r="AK669" i="2"/>
  <c r="AR669" i="2" s="1"/>
  <c r="AK343" i="2"/>
  <c r="AK128" i="2"/>
  <c r="AK667" i="2"/>
  <c r="AK73" i="2"/>
  <c r="AK54" i="2"/>
  <c r="AR54" i="2" s="1"/>
  <c r="AK651" i="2"/>
  <c r="AR651" i="2" s="1"/>
  <c r="AK608" i="2"/>
  <c r="AR608" i="2" s="1"/>
  <c r="AK337" i="2"/>
  <c r="AK93" i="2"/>
  <c r="AK9" i="2"/>
  <c r="AK92" i="2"/>
  <c r="AK24" i="2"/>
  <c r="AK551" i="2"/>
  <c r="AR551" i="2" s="1"/>
  <c r="AK204" i="2"/>
  <c r="AR204" i="2" s="1"/>
  <c r="AK254" i="2"/>
  <c r="AR254" i="2" s="1"/>
  <c r="AK424" i="2"/>
  <c r="AR424" i="2" s="1"/>
  <c r="AK550" i="2"/>
  <c r="AR550" i="2" s="1"/>
  <c r="AK245" i="2"/>
  <c r="AR245" i="2" s="1"/>
  <c r="AK301" i="2"/>
  <c r="AK435" i="2"/>
  <c r="AK50" i="2"/>
  <c r="AR50" i="2" s="1"/>
  <c r="AK195" i="2"/>
  <c r="AR195" i="2" s="1"/>
  <c r="AK101" i="2"/>
  <c r="AK140" i="2"/>
  <c r="AK623" i="2"/>
  <c r="AK380" i="2"/>
  <c r="AR380" i="2" s="1"/>
  <c r="AK528" i="2"/>
  <c r="AK467" i="2"/>
  <c r="AK135" i="2"/>
  <c r="AK71" i="2"/>
  <c r="AK186" i="2"/>
  <c r="AK569" i="2"/>
  <c r="AK360" i="2"/>
  <c r="AK434" i="2"/>
  <c r="AK344" i="2"/>
  <c r="AR344" i="2" s="1"/>
  <c r="AK440" i="2"/>
  <c r="AK214" i="2"/>
  <c r="AR214" i="2" s="1"/>
  <c r="AK298" i="2"/>
  <c r="AK511" i="2"/>
  <c r="AK197" i="2"/>
  <c r="AR197" i="2" s="1"/>
  <c r="AK431" i="2"/>
  <c r="AK399" i="2"/>
  <c r="AR399" i="2" s="1"/>
  <c r="AK157" i="2"/>
  <c r="AK315" i="2"/>
  <c r="AR315" i="2" s="1"/>
  <c r="AK96" i="2"/>
  <c r="AK503" i="2"/>
  <c r="AK177" i="2"/>
  <c r="AK4" i="2"/>
  <c r="AK307" i="2"/>
  <c r="AK456" i="2"/>
  <c r="AK144" i="2"/>
  <c r="AK325" i="2"/>
  <c r="AR325" i="2" s="1"/>
  <c r="AK260" i="2"/>
  <c r="AK209" i="2"/>
  <c r="AK524" i="2"/>
  <c r="AK223" i="2"/>
  <c r="AK100" i="2"/>
  <c r="AK276" i="2"/>
  <c r="AK14" i="2"/>
  <c r="AK600" i="2"/>
  <c r="AK49" i="2"/>
  <c r="AK7" i="2"/>
  <c r="AK351" i="2"/>
  <c r="AK624" i="2"/>
  <c r="AR624" i="2" s="1"/>
  <c r="AK46" i="2"/>
  <c r="AK400" i="2"/>
  <c r="AK52" i="2"/>
  <c r="AK330" i="2"/>
  <c r="AR330" i="2" s="1"/>
  <c r="AK286" i="2"/>
  <c r="AK340" i="2"/>
  <c r="AK202" i="2"/>
  <c r="AK379" i="2"/>
  <c r="AK156" i="2"/>
  <c r="AK6" i="2"/>
  <c r="AK310" i="2"/>
  <c r="AR310" i="2" s="1"/>
  <c r="AK504" i="2"/>
  <c r="AK161" i="2"/>
  <c r="AK259" i="2"/>
  <c r="AK168" i="2"/>
  <c r="AK31" i="2"/>
  <c r="AK229" i="2"/>
  <c r="AR229" i="2" s="1"/>
  <c r="AK263" i="2"/>
  <c r="AR263" i="2" s="1"/>
  <c r="AK105" i="2"/>
  <c r="AK219" i="2"/>
  <c r="AR219" i="2" s="1"/>
  <c r="AK582" i="2"/>
  <c r="AR582" i="2" s="1"/>
  <c r="AK535" i="2"/>
  <c r="AR535" i="2" s="1"/>
  <c r="AK383" i="2"/>
  <c r="AK468" i="2"/>
  <c r="AR468" i="2" s="1"/>
  <c r="AK687" i="2"/>
  <c r="AR687" i="2" s="1"/>
  <c r="AK173" i="2"/>
  <c r="AK169" i="2"/>
  <c r="AK306" i="2"/>
  <c r="AK499" i="2"/>
  <c r="AK203" i="2"/>
  <c r="AR203" i="2" s="1"/>
  <c r="AK45" i="2"/>
  <c r="AK270" i="2"/>
  <c r="AK287" i="2"/>
  <c r="AR287" i="2" s="1"/>
  <c r="AK132" i="2"/>
  <c r="AK472" i="2"/>
  <c r="AK218" i="2"/>
  <c r="AK193" i="2"/>
  <c r="AK266" i="2"/>
  <c r="AK40" i="2"/>
  <c r="AK436" i="2"/>
  <c r="AR436" i="2" s="1"/>
  <c r="AK187" i="2"/>
  <c r="AK361" i="2"/>
  <c r="AK567" i="2"/>
  <c r="AK19" i="2"/>
  <c r="AK425" i="2"/>
  <c r="AK322" i="2"/>
  <c r="AK462" i="2"/>
  <c r="AK281" i="2"/>
  <c r="AR281" i="2" s="1"/>
  <c r="AK714" i="2"/>
  <c r="AR714" i="2" s="1"/>
  <c r="AK77" i="2"/>
  <c r="AK375" i="2"/>
  <c r="AK238" i="2"/>
  <c r="AK182" i="2"/>
  <c r="AK695" i="2"/>
  <c r="AR695" i="2" s="1"/>
  <c r="AK371" i="2"/>
  <c r="AR371" i="2" s="1"/>
  <c r="AK233" i="2"/>
  <c r="AR233" i="2" s="1"/>
  <c r="AK210" i="2"/>
  <c r="AR210" i="2" s="1"/>
  <c r="AK370" i="2"/>
  <c r="AR370" i="2" s="1"/>
  <c r="AK113" i="2"/>
  <c r="AR113" i="2" s="1"/>
  <c r="AK127" i="2"/>
  <c r="AK446" i="2"/>
  <c r="AR446" i="2" s="1"/>
  <c r="AK587" i="2"/>
  <c r="AK22" i="2"/>
  <c r="AK23" i="2"/>
  <c r="AK2" i="2"/>
  <c r="AK198" i="2"/>
  <c r="AR198" i="2" s="1"/>
  <c r="AK520" i="2"/>
  <c r="AK390" i="2"/>
  <c r="AR390" i="2" s="1"/>
  <c r="AK89" i="2"/>
  <c r="AK257" i="2"/>
  <c r="AK418" i="2"/>
  <c r="C13" i="3" s="1"/>
  <c r="AK609" i="2"/>
  <c r="AK580" i="2"/>
  <c r="AK572" i="2"/>
  <c r="AK497" i="2"/>
  <c r="AR497" i="2" s="1"/>
  <c r="AK626" i="2"/>
  <c r="AR626" i="2" s="1"/>
  <c r="AK576" i="2"/>
  <c r="AK525" i="2"/>
  <c r="AR525" i="2" s="1"/>
  <c r="AK544" i="2"/>
  <c r="AR544" i="2" s="1"/>
  <c r="AK491" i="2"/>
  <c r="AR491" i="2" s="1"/>
  <c r="AK137" i="2"/>
  <c r="AK205" i="2"/>
  <c r="AK652" i="2"/>
  <c r="AR652" i="2" s="1"/>
  <c r="AK368" i="2"/>
  <c r="AR368" i="2" s="1"/>
  <c r="AK13" i="2"/>
  <c r="AK217" i="2"/>
  <c r="AK178" i="2"/>
  <c r="AR178" i="2" s="1"/>
  <c r="AK224" i="2"/>
  <c r="AK190" i="2"/>
  <c r="AK37" i="2"/>
  <c r="AR37" i="2" s="1"/>
  <c r="AK602" i="2"/>
  <c r="AR602" i="2" s="1"/>
  <c r="AK574" i="2"/>
  <c r="AK643" i="2"/>
  <c r="AR643" i="2" s="1"/>
  <c r="AK412" i="2"/>
  <c r="AR412" i="2" s="1"/>
  <c r="AK398" i="2"/>
  <c r="AR398" i="2" s="1"/>
  <c r="AK60" i="2"/>
  <c r="AK653" i="2"/>
  <c r="AR653" i="2" s="1"/>
  <c r="AK170" i="2"/>
  <c r="AK308" i="2"/>
  <c r="AR308" i="2" s="1"/>
  <c r="AK335" i="2"/>
  <c r="AK447" i="2"/>
  <c r="AK627" i="2"/>
  <c r="AR627" i="2" s="1"/>
  <c r="AK86" i="2"/>
  <c r="AR86" i="2" s="1"/>
  <c r="AK630" i="2"/>
  <c r="AR630" i="2" s="1"/>
  <c r="AK538" i="2"/>
  <c r="AK429" i="2"/>
  <c r="AR429" i="2" s="1"/>
  <c r="AK482" i="2"/>
  <c r="AK612" i="2"/>
  <c r="AK221" i="2"/>
  <c r="AR221" i="2" s="1"/>
  <c r="AK463" i="2"/>
  <c r="AK264" i="2"/>
  <c r="AK427" i="2"/>
  <c r="AK415" i="2"/>
  <c r="AK355" i="2"/>
  <c r="AK409" i="2"/>
  <c r="AK583" i="2"/>
  <c r="AR583" i="2" s="1"/>
  <c r="AK67" i="2"/>
  <c r="AK85" i="2"/>
  <c r="AR85" i="2" s="1"/>
  <c r="AK488" i="2"/>
  <c r="AK246" i="2"/>
  <c r="AR246" i="2" s="1"/>
  <c r="AK483" i="2"/>
  <c r="AK211" i="2"/>
  <c r="AK87" i="2"/>
  <c r="AK500" i="2"/>
  <c r="AK192" i="2"/>
  <c r="AK384" i="2"/>
  <c r="AR384" i="2" s="1"/>
  <c r="AK314" i="2"/>
  <c r="AK239" i="2"/>
  <c r="AK532" i="2"/>
  <c r="AR532" i="2" s="1"/>
  <c r="AK94" i="2"/>
  <c r="AR94" i="2" s="1"/>
  <c r="AK279" i="2"/>
  <c r="AR279" i="2" s="1"/>
  <c r="AK58" i="2"/>
  <c r="AK268" i="2"/>
  <c r="AK599" i="2"/>
  <c r="AK658" i="2"/>
  <c r="AK492" i="2"/>
  <c r="AK57" i="2"/>
  <c r="AK586" i="2"/>
  <c r="AK539" i="2"/>
  <c r="AK56" i="2"/>
  <c r="AK718" i="2"/>
  <c r="AR718" i="2" s="1"/>
  <c r="AK510" i="2"/>
  <c r="AK148" i="2"/>
  <c r="AK290" i="2"/>
  <c r="AK274" i="2"/>
  <c r="AK633" i="2"/>
  <c r="AK541" i="2"/>
  <c r="AR541" i="2" s="1"/>
  <c r="AK707" i="2"/>
  <c r="AR707" i="2" s="1"/>
  <c r="AK465" i="2"/>
  <c r="AK696" i="2"/>
  <c r="AR696" i="2" s="1"/>
  <c r="AK275" i="2"/>
  <c r="AK312" i="2"/>
  <c r="AK172" i="2"/>
  <c r="AR172" i="2" s="1"/>
  <c r="AK160" i="2"/>
  <c r="AR160" i="2" s="1"/>
  <c r="AK303" i="2"/>
  <c r="AR303" i="2" s="1"/>
  <c r="AK554" i="2"/>
  <c r="AR554" i="2" s="1"/>
  <c r="AK222" i="2"/>
  <c r="AR222" i="2" s="1"/>
  <c r="AK133" i="2"/>
  <c r="AK20" i="2"/>
  <c r="AK477" i="2"/>
  <c r="AK317" i="2"/>
  <c r="AK95" i="2"/>
  <c r="AK97" i="2"/>
  <c r="AK64" i="2"/>
  <c r="AK334" i="2"/>
  <c r="AK407" i="2"/>
  <c r="AK636" i="2"/>
  <c r="AR636" i="2" s="1"/>
  <c r="AK33" i="2"/>
  <c r="AK558" i="2"/>
  <c r="AK326" i="2"/>
  <c r="AR326" i="2" s="1"/>
  <c r="AK397" i="2"/>
  <c r="AK577" i="2"/>
  <c r="AR577" i="2" s="1"/>
  <c r="AK419" i="2"/>
  <c r="AR419" i="2" s="1"/>
  <c r="AK311" i="2"/>
  <c r="AR311" i="2" s="1"/>
  <c r="AK353" i="2"/>
  <c r="AK147" i="2"/>
  <c r="AR147" i="2" s="1"/>
  <c r="AK372" i="2"/>
  <c r="AK564" i="2"/>
  <c r="AR564" i="2" s="1"/>
  <c r="AK82" i="2"/>
  <c r="AK230" i="2"/>
  <c r="AK563" i="2"/>
  <c r="AK38" i="2"/>
  <c r="AK441" i="2"/>
  <c r="AK164" i="2"/>
  <c r="AK480" i="2"/>
  <c r="AR480" i="2" s="1"/>
  <c r="AK98" i="2"/>
  <c r="AR98" i="2" s="1"/>
  <c r="AK272" i="2"/>
  <c r="AK313" i="2"/>
  <c r="AK515" i="2"/>
  <c r="AR515" i="2" s="1"/>
  <c r="AK283" i="2"/>
  <c r="AK88" i="2"/>
  <c r="AK83" i="2"/>
  <c r="AK282" i="2"/>
  <c r="AR282" i="2" s="1"/>
  <c r="AK41" i="2"/>
  <c r="AK710" i="2"/>
  <c r="AR710" i="2" s="1"/>
  <c r="AK42" i="2"/>
  <c r="AR42" i="2" s="1"/>
  <c r="AK545" i="2"/>
  <c r="AK622" i="2"/>
  <c r="AR622" i="2" s="1"/>
  <c r="AK48" i="2"/>
  <c r="AK122" i="2"/>
  <c r="AK336" i="2"/>
  <c r="AR336" i="2" s="1"/>
  <c r="AK12" i="2"/>
  <c r="AK171" i="2"/>
  <c r="AK145" i="2"/>
  <c r="AK481" i="2"/>
  <c r="AR481" i="2" s="1"/>
  <c r="AK593" i="2"/>
  <c r="AK646" i="2"/>
  <c r="AR646" i="2" s="1"/>
  <c r="AK213" i="2"/>
  <c r="AK269" i="2"/>
  <c r="AK289" i="2"/>
  <c r="AK470" i="2"/>
  <c r="AK430" i="2"/>
  <c r="AK228" i="2"/>
  <c r="AK664" i="2"/>
  <c r="AK248" i="2"/>
  <c r="AK158" i="2"/>
  <c r="AK261" i="2"/>
  <c r="AK349" i="2"/>
  <c r="AK659" i="2"/>
  <c r="AR659" i="2" s="1"/>
  <c r="AK165" i="2"/>
  <c r="AR165" i="2" s="1"/>
  <c r="AK575" i="2"/>
  <c r="AK191" i="2"/>
  <c r="AK426" i="2"/>
  <c r="AR426" i="2" s="1"/>
  <c r="AK11" i="2"/>
  <c r="AK117" i="2"/>
  <c r="AK118" i="2"/>
  <c r="AK362" i="2"/>
  <c r="AK70" i="2"/>
  <c r="AK44" i="2"/>
  <c r="AR44" i="2" s="1"/>
  <c r="AK234" i="2"/>
  <c r="AK556" i="2"/>
  <c r="AR556" i="2" s="1"/>
  <c r="AK498" i="2"/>
  <c r="AR498" i="2" s="1"/>
  <c r="AK585" i="2"/>
  <c r="AR585" i="2" s="1"/>
  <c r="AK78" i="2"/>
  <c r="AK114" i="2"/>
  <c r="AR114" i="2" s="1"/>
  <c r="AK635" i="2"/>
  <c r="AR635" i="2" s="1"/>
  <c r="AK34" i="2"/>
  <c r="AR34" i="2" s="1"/>
  <c r="AK8" i="2"/>
  <c r="AK408" i="2"/>
  <c r="AK703" i="2"/>
  <c r="AR703" i="2" s="1"/>
  <c r="AK174" i="2"/>
  <c r="AK459" i="2"/>
  <c r="AR459" i="2" s="1"/>
  <c r="AK299" i="2"/>
  <c r="AK55" i="2"/>
  <c r="AK597" i="2"/>
  <c r="AR597" i="2" s="1"/>
  <c r="AK84" i="2"/>
  <c r="AK490" i="2"/>
  <c r="AK489" i="2"/>
  <c r="AR489" i="2" s="1"/>
  <c r="AK43" i="2"/>
  <c r="AR43" i="2" s="1"/>
  <c r="AK700" i="2"/>
  <c r="AK241" i="2"/>
  <c r="AK681" i="2"/>
  <c r="AK273" i="2"/>
  <c r="AK74" i="2"/>
  <c r="AK318" i="2"/>
  <c r="AR318" i="2" s="1"/>
  <c r="AK142" i="2"/>
  <c r="AK494" i="2"/>
  <c r="AK292" i="2"/>
  <c r="AK522" i="2"/>
  <c r="AR522" i="2" s="1"/>
  <c r="AK184" i="2"/>
  <c r="AK679" i="2"/>
  <c r="AR679" i="2" s="1"/>
  <c r="AK378" i="2"/>
  <c r="AK570" i="2"/>
  <c r="AK449" i="2"/>
  <c r="AK302" i="2"/>
  <c r="AR302" i="2" s="1"/>
  <c r="AK363" i="2"/>
  <c r="AK136" i="2"/>
  <c r="AK542" i="2"/>
  <c r="AK617" i="2"/>
  <c r="AR617" i="2" s="1"/>
  <c r="AK566" i="2"/>
  <c r="AK154" i="2"/>
  <c r="AR154" i="2" s="1"/>
  <c r="AK581" i="2"/>
  <c r="AR581" i="2" s="1"/>
  <c r="AK250" i="2"/>
  <c r="AK671" i="2"/>
  <c r="AR671" i="2" s="1"/>
  <c r="AK689" i="2"/>
  <c r="AK284" i="2"/>
  <c r="AK166" i="2"/>
  <c r="AK404" i="2"/>
  <c r="AK115" i="2"/>
  <c r="AK119" i="2"/>
  <c r="AK530" i="2"/>
  <c r="AK200" i="2"/>
  <c r="AR200" i="2" s="1"/>
  <c r="AK179" i="2"/>
  <c r="AK529" i="2"/>
  <c r="AR529" i="2" s="1"/>
  <c r="AK27" i="2"/>
  <c r="AK639" i="2"/>
  <c r="AR639" i="2" s="1"/>
  <c r="AK432" i="2"/>
  <c r="AR432" i="2" s="1"/>
  <c r="AK162" i="2"/>
  <c r="AR162" i="2" s="1"/>
  <c r="AK377" i="2"/>
  <c r="AK420" i="2"/>
  <c r="AK364" i="2"/>
  <c r="AK235" i="2"/>
  <c r="AR235" i="2" s="1"/>
  <c r="AK240" i="2"/>
  <c r="AK294" i="2"/>
  <c r="AK106" i="2"/>
  <c r="AK109" i="2"/>
  <c r="AK76" i="2"/>
  <c r="AK692" i="2"/>
  <c r="AR692" i="2" s="1"/>
  <c r="AK5" i="2"/>
  <c r="AK220" i="2"/>
  <c r="AR220" i="2" s="1"/>
  <c r="AK146" i="2"/>
  <c r="AK30" i="2"/>
  <c r="AK151" i="2"/>
  <c r="AR151" i="2" s="1"/>
  <c r="AK614" i="2"/>
  <c r="AR614" i="2" s="1"/>
  <c r="AK124" i="2"/>
  <c r="AR124" i="2" s="1"/>
  <c r="AK62" i="2"/>
  <c r="AK395" i="2"/>
  <c r="AK25" i="2"/>
  <c r="AK382" i="2"/>
  <c r="AK10" i="2"/>
  <c r="AK403" i="2"/>
  <c r="AK189" i="2"/>
  <c r="AR189" i="2" s="1"/>
  <c r="AK236" i="2"/>
  <c r="AK255" i="2"/>
  <c r="AK21" i="2"/>
  <c r="AK594" i="2"/>
  <c r="AR594" i="2" s="1"/>
  <c r="AK484" i="2"/>
  <c r="AK180" i="2"/>
  <c r="AK410" i="2"/>
  <c r="AR410" i="2" s="1"/>
  <c r="AK501" i="2"/>
  <c r="AK466" i="2"/>
  <c r="AR466" i="2" s="1"/>
  <c r="AK321" i="2"/>
  <c r="AK199" i="2"/>
  <c r="AK175" i="2"/>
  <c r="AR175" i="2" s="1"/>
  <c r="AK320" i="2"/>
  <c r="AK595" i="2"/>
  <c r="AR595" i="2" s="1"/>
  <c r="AK730" i="2"/>
  <c r="AR730" i="2" s="1"/>
  <c r="AK3" i="2"/>
  <c r="AK237" i="2"/>
  <c r="AR237" i="2" s="1"/>
  <c r="AK129" i="2"/>
  <c r="AK660" i="2"/>
  <c r="AR660" i="2" s="1"/>
  <c r="AK517" i="2"/>
  <c r="AR517" i="2" s="1"/>
  <c r="AK212" i="2"/>
  <c r="AK615" i="2"/>
  <c r="AR615" i="2" s="1"/>
  <c r="AK90" i="2"/>
  <c r="AK72" i="2"/>
  <c r="AK457" i="2"/>
  <c r="AK683" i="2"/>
  <c r="AR683" i="2" s="1"/>
  <c r="AK138" i="2"/>
  <c r="AK460" i="2"/>
  <c r="AR460" i="2" s="1"/>
  <c r="AK357" i="2"/>
  <c r="AK271" i="2"/>
  <c r="AR271" i="2" s="1"/>
  <c r="AK348" i="2"/>
  <c r="AR348" i="2" s="1"/>
  <c r="AK75" i="2"/>
  <c r="AK28" i="2"/>
  <c r="AK387" i="2"/>
  <c r="AK438" i="2"/>
  <c r="AR438" i="2" s="1"/>
  <c r="AK120" i="2"/>
  <c r="AK637" i="2"/>
  <c r="AK392" i="2"/>
  <c r="AK102" i="2"/>
  <c r="AK691" i="2"/>
  <c r="AR691" i="2" s="1"/>
  <c r="AK393" i="2"/>
  <c r="AR393" i="2" s="1"/>
  <c r="AK227" i="2"/>
  <c r="AK388" i="2"/>
  <c r="AK53" i="2"/>
  <c r="AK727" i="2"/>
  <c r="AR727" i="2" s="1"/>
  <c r="AK265" i="2"/>
  <c r="AR265" i="2" s="1"/>
  <c r="AK207" i="2"/>
  <c r="AK152" i="2"/>
  <c r="AK15" i="2"/>
  <c r="AK519" i="2"/>
  <c r="AR519" i="2" s="1"/>
  <c r="AK215" i="2"/>
  <c r="AK428" i="2"/>
  <c r="AK110" i="2"/>
  <c r="AK258" i="2"/>
  <c r="AK350" i="2"/>
  <c r="AR350" i="2" s="1"/>
  <c r="AK555" i="2"/>
  <c r="AK452" i="2"/>
  <c r="AK181" i="2"/>
  <c r="AK327" i="2"/>
  <c r="AK65" i="2"/>
  <c r="AK345" i="2"/>
  <c r="AK444" i="2"/>
  <c r="AR444" i="2" s="1"/>
  <c r="AK640" i="2"/>
  <c r="AR640" i="2" s="1"/>
  <c r="AK728" i="2"/>
  <c r="AR728" i="2" s="1"/>
  <c r="AK634" i="2"/>
  <c r="AR634" i="2" s="1"/>
  <c r="AK374" i="2"/>
  <c r="AK125" i="2"/>
  <c r="AK506" i="2"/>
  <c r="AK391" i="2"/>
  <c r="AR391" i="2" s="1"/>
  <c r="AK469" i="2"/>
  <c r="AK606" i="2"/>
  <c r="AK678" i="2"/>
  <c r="AR678" i="2" s="1"/>
  <c r="AK552" i="2"/>
  <c r="AK356" i="2"/>
  <c r="AR356" i="2" s="1"/>
  <c r="AK732" i="2"/>
  <c r="AR732" i="2" s="1"/>
  <c r="AK680" i="2"/>
  <c r="AR680" i="2" s="1"/>
  <c r="AK402" i="2"/>
  <c r="AK507" i="2"/>
  <c r="AR507" i="2" s="1"/>
  <c r="AK26" i="2"/>
  <c r="AK159" i="2"/>
  <c r="AK277" i="2"/>
  <c r="AK453" i="2"/>
  <c r="AR453" i="2" s="1"/>
  <c r="AK665" i="2"/>
  <c r="AR665" i="2" s="1"/>
  <c r="AK216" i="2"/>
  <c r="AK18" i="2"/>
  <c r="AK642" i="2"/>
  <c r="AR642" i="2" s="1"/>
  <c r="AK439" i="2"/>
  <c r="AK493" i="2"/>
  <c r="AK471" i="2"/>
  <c r="AR471" i="2" s="1"/>
  <c r="AK354" i="2"/>
  <c r="AK702" i="2"/>
  <c r="AR702" i="2" s="1"/>
  <c r="AK278" i="2"/>
  <c r="AK645" i="2"/>
  <c r="AR645" i="2" s="1"/>
  <c r="AK139" i="2"/>
  <c r="AK495" i="2"/>
  <c r="AR495" i="2" s="1"/>
  <c r="AK474" i="2"/>
  <c r="AK188" i="2"/>
  <c r="AR188" i="2" s="1"/>
  <c r="AK526" i="2"/>
  <c r="AK417" i="2"/>
  <c r="AR417" i="2" s="1"/>
  <c r="AK141" i="2"/>
  <c r="AK701" i="2"/>
  <c r="AR701" i="2" s="1"/>
  <c r="AK63" i="2"/>
  <c r="AK16" i="2"/>
  <c r="AK505" i="2"/>
  <c r="AK632" i="2"/>
  <c r="AK201" i="2"/>
  <c r="AK381" i="2"/>
  <c r="AK386" i="2"/>
  <c r="AK288" i="2"/>
  <c r="AK256" i="2"/>
  <c r="AK196" i="2"/>
  <c r="AK448" i="2"/>
  <c r="AR448" i="2" s="1"/>
  <c r="AK722" i="2"/>
  <c r="AR722" i="2" s="1"/>
  <c r="AK339" i="2"/>
  <c r="AK610" i="2"/>
  <c r="AK611" i="2"/>
  <c r="AK433" i="2"/>
  <c r="AR433" i="2" s="1"/>
  <c r="AK285" i="2"/>
  <c r="AK604" i="2"/>
  <c r="AR604" i="2" s="1"/>
  <c r="AK68" i="2"/>
  <c r="AK51" i="2"/>
  <c r="AK143" i="2"/>
  <c r="AR143" i="2" s="1"/>
  <c r="AK359" i="2"/>
  <c r="AR359" i="2" s="1"/>
  <c r="AK111" i="2"/>
  <c r="AK29" i="2"/>
  <c r="AK79" i="2"/>
  <c r="AK208" i="2"/>
  <c r="AK305" i="2"/>
  <c r="AK112" i="2"/>
  <c r="AK405" i="2"/>
  <c r="AR405" i="2" s="1"/>
  <c r="AK527" i="2"/>
  <c r="AR527" i="2" s="1"/>
  <c r="AK619" i="2"/>
  <c r="AR619" i="2" s="1"/>
  <c r="AK69" i="2"/>
  <c r="AK518" i="2"/>
  <c r="AR518" i="2" s="1"/>
  <c r="AK476" i="2"/>
  <c r="AR476" i="2" s="1"/>
  <c r="AK185" i="2"/>
  <c r="AK443" i="2"/>
  <c r="AK231" i="2"/>
  <c r="AK508" i="2"/>
  <c r="AR508" i="2" s="1"/>
  <c r="AK644" i="2"/>
  <c r="AR644" i="2" s="1"/>
  <c r="AK621" i="2"/>
  <c r="AR621" i="2" s="1"/>
  <c r="AK562" i="2"/>
  <c r="AK502" i="2"/>
  <c r="AK35" i="2"/>
  <c r="AK573" i="2"/>
  <c r="AR573" i="2" s="1"/>
  <c r="AK473" i="2"/>
  <c r="AR473" i="2" s="1"/>
  <c r="AK547" i="2"/>
  <c r="AR547" i="2" s="1"/>
  <c r="AK725" i="2"/>
  <c r="AR725" i="2" s="1"/>
  <c r="AK295" i="2"/>
  <c r="AK39" i="2"/>
  <c r="AK59" i="2"/>
  <c r="AK32" i="2"/>
  <c r="AK36" i="2"/>
  <c r="AK647" i="2"/>
  <c r="AR647" i="2" s="1"/>
  <c r="AK249" i="2"/>
  <c r="AK331" i="2"/>
  <c r="AK413" i="2"/>
  <c r="AK690" i="2"/>
  <c r="AR690" i="2" s="1"/>
  <c r="AK130" i="2"/>
  <c r="AR130" i="2" s="1"/>
  <c r="AK291" i="2"/>
  <c r="AK437" i="2"/>
  <c r="AR437" i="2" s="1"/>
  <c r="AK442" i="2"/>
  <c r="AK300" i="2"/>
  <c r="AK657" i="2"/>
  <c r="AR657" i="2" s="1"/>
  <c r="AK329" i="2"/>
  <c r="AK677" i="2"/>
  <c r="AR677" i="2" s="1"/>
  <c r="AK422" i="2"/>
  <c r="AR422" i="2" s="1"/>
  <c r="AK91" i="2"/>
  <c r="AK454" i="2"/>
  <c r="AK369" i="2"/>
  <c r="AK194" i="2"/>
  <c r="AK641" i="2"/>
  <c r="AR641" i="2" s="1"/>
  <c r="AK723" i="2"/>
  <c r="AR723" i="2" s="1"/>
  <c r="AK332" i="2"/>
  <c r="AK705" i="2"/>
  <c r="AK153" i="2"/>
  <c r="AK694" i="2"/>
  <c r="AR694" i="2" s="1"/>
  <c r="AK591" i="2"/>
  <c r="AK672" i="2"/>
  <c r="AR672" i="2" s="1"/>
  <c r="AK99" i="2"/>
  <c r="AR99" i="2" s="1"/>
  <c r="AK104" i="2"/>
  <c r="AK225" i="2"/>
  <c r="AK66" i="2"/>
  <c r="AK116" i="2"/>
  <c r="AK47" i="2"/>
  <c r="AK342" i="2"/>
  <c r="AK486" i="2"/>
  <c r="AR486" i="2" s="1"/>
  <c r="AK108" i="2"/>
  <c r="AK167" i="2"/>
  <c r="AK698" i="2"/>
  <c r="AR698" i="2" s="1"/>
  <c r="AK81" i="2"/>
  <c r="AK243" i="2"/>
  <c r="AK126" i="2"/>
  <c r="AK365" i="2"/>
  <c r="AR365" i="2" s="1"/>
  <c r="AK565" i="2"/>
  <c r="AK509" i="2"/>
  <c r="AR509" i="2" s="1"/>
  <c r="AK121" i="2"/>
  <c r="AK478" i="2"/>
  <c r="AK731" i="2"/>
  <c r="AR731" i="2" s="1"/>
  <c r="AK262" i="2"/>
  <c r="AR262" i="2" s="1"/>
  <c r="AK316" i="2"/>
  <c r="AR316" i="2" s="1"/>
  <c r="AK693" i="2"/>
  <c r="AR693" i="2" s="1"/>
  <c r="AK367" i="2"/>
  <c r="AK537" i="2"/>
  <c r="AR537" i="2" s="1"/>
  <c r="AK296" i="2"/>
  <c r="AK650" i="2"/>
  <c r="AR650" i="2" s="1"/>
  <c r="AK323" i="2"/>
  <c r="AR323" i="2" s="1"/>
  <c r="AK631" i="2"/>
  <c r="AR631" i="2" s="1"/>
  <c r="AK708" i="2"/>
  <c r="AR708" i="2" s="1"/>
  <c r="AK324" i="2"/>
  <c r="AR324" i="2" s="1"/>
  <c r="AK521" i="2"/>
  <c r="AK423" i="2"/>
  <c r="AK341" i="2"/>
  <c r="AK684" i="2"/>
  <c r="AR684" i="2" s="1"/>
  <c r="AK711" i="2"/>
  <c r="AR711" i="2" s="1"/>
  <c r="AK401" i="2"/>
  <c r="AK183" i="2"/>
  <c r="AK676" i="2"/>
  <c r="AR676" i="2" s="1"/>
  <c r="AK590" i="2"/>
  <c r="AR590" i="2" s="1"/>
  <c r="AK663" i="2"/>
  <c r="AR663" i="2" s="1"/>
  <c r="AK721" i="2"/>
  <c r="AR721" i="2" s="1"/>
  <c r="AK584" i="2"/>
  <c r="AK571" i="2"/>
  <c r="AR571" i="2" s="1"/>
  <c r="AK513" i="2"/>
  <c r="AK685" i="2"/>
  <c r="AR685" i="2" s="1"/>
  <c r="AK346" i="2"/>
  <c r="AK103" i="2"/>
  <c r="AK735" i="2"/>
  <c r="AR735" i="2" s="1"/>
  <c r="AK247" i="2"/>
  <c r="AK579" i="2"/>
  <c r="AK578" i="2"/>
  <c r="AR578" i="2" s="1"/>
  <c r="AK616" i="2"/>
  <c r="AK252" i="2"/>
  <c r="AK352" i="2"/>
  <c r="AK561" i="2"/>
  <c r="AK540" i="2"/>
  <c r="AK131" i="2"/>
  <c r="AK304" i="2"/>
  <c r="AK628" i="2"/>
  <c r="AR628" i="2" s="1"/>
  <c r="AK107" i="2"/>
  <c r="AK699" i="2"/>
  <c r="AR699" i="2" s="1"/>
  <c r="AK455" i="2"/>
  <c r="AR455" i="2" s="1"/>
  <c r="AK394" i="2"/>
  <c r="AR394" i="2" s="1"/>
  <c r="AK309" i="2"/>
  <c r="AR309" i="2" s="1"/>
  <c r="AK253" i="2"/>
  <c r="AK546" i="2"/>
  <c r="AR546" i="2" s="1"/>
  <c r="AK244" i="2"/>
  <c r="AK396" i="2"/>
  <c r="AR396" i="2" s="1"/>
  <c r="AK421" i="2"/>
  <c r="AR421" i="2" s="1"/>
  <c r="AK592" i="2"/>
  <c r="AR592" i="2" s="1"/>
  <c r="AK523" i="2"/>
  <c r="AR523" i="2" s="1"/>
  <c r="AK80" i="2"/>
  <c r="AK729" i="2"/>
  <c r="AR729" i="2" s="1"/>
  <c r="AK373" i="2"/>
  <c r="AK280" i="2"/>
  <c r="AK588" i="2"/>
  <c r="AR588" i="2" s="1"/>
  <c r="AK487" i="2"/>
  <c r="AR487" i="2" s="1"/>
  <c r="AK450" i="2"/>
  <c r="AK686" i="2"/>
  <c r="AR686" i="2" s="1"/>
  <c r="AK226" i="2"/>
  <c r="AK347" i="2"/>
  <c r="AR347" i="2" s="1"/>
  <c r="AK548" i="2"/>
  <c r="AK605" i="2"/>
  <c r="AK512" i="2"/>
  <c r="AK206" i="2"/>
  <c r="AK533" i="2"/>
  <c r="AR533" i="2" s="1"/>
  <c r="AK479" i="2"/>
  <c r="AK531" i="2"/>
  <c r="AK618" i="2"/>
  <c r="AR618" i="2" s="1"/>
  <c r="AK150" i="2"/>
  <c r="AK649" i="2"/>
  <c r="AR649" i="2" s="1"/>
  <c r="AK293" i="2"/>
  <c r="AR293" i="2" s="1"/>
  <c r="AK596" i="2"/>
  <c r="AR596" i="2" s="1"/>
  <c r="AK553" i="2"/>
  <c r="AK389" i="2"/>
  <c r="AK514" i="2"/>
  <c r="AK445" i="2"/>
  <c r="AR445" i="2" s="1"/>
  <c r="AK267" i="2"/>
  <c r="AK648" i="2"/>
  <c r="AR648" i="2" s="1"/>
  <c r="AK516" i="2"/>
  <c r="AK297" i="2"/>
  <c r="AK458" i="2"/>
  <c r="AK709" i="2"/>
  <c r="AR709" i="2" s="1"/>
  <c r="AK366" i="2"/>
  <c r="AK358" i="2"/>
  <c r="AK560" i="2"/>
  <c r="AR560" i="2" s="1"/>
  <c r="AK717" i="2"/>
  <c r="AR717" i="2" s="1"/>
  <c r="AK385" i="2"/>
  <c r="AK242" i="2"/>
  <c r="AK598" i="2"/>
  <c r="AR598" i="2" s="1"/>
  <c r="AK706" i="2"/>
  <c r="AR706" i="2" s="1"/>
  <c r="AK451" i="2"/>
  <c r="AK411" i="2"/>
  <c r="AK559" i="2"/>
  <c r="AR559" i="2" s="1"/>
  <c r="AK613" i="2"/>
  <c r="AR613" i="2" s="1"/>
  <c r="AK496" i="2"/>
  <c r="AK414" i="2"/>
  <c r="AR414" i="2" s="1"/>
  <c r="AK638" i="2"/>
  <c r="AR638" i="2" s="1"/>
  <c r="AK715" i="2"/>
  <c r="AR715" i="2" s="1"/>
  <c r="AK704" i="2"/>
  <c r="AR704" i="2" s="1"/>
  <c r="AK655" i="2"/>
  <c r="AR655" i="2" s="1"/>
  <c r="AK568" i="2"/>
  <c r="AR568" i="2" s="1"/>
  <c r="AK549" i="2"/>
  <c r="AK720" i="2"/>
  <c r="AR720" i="2" s="1"/>
  <c r="AK734" i="2"/>
  <c r="AR734" i="2" s="1"/>
  <c r="AK666" i="2"/>
  <c r="AR666" i="2" s="1"/>
  <c r="AK668" i="2"/>
  <c r="AR668" i="2" s="1"/>
  <c r="AK656" i="2"/>
  <c r="AR656" i="2" s="1"/>
  <c r="AK625" i="2"/>
  <c r="AR625" i="2" s="1"/>
  <c r="AK697" i="2"/>
  <c r="AR697" i="2" s="1"/>
  <c r="AK719" i="2"/>
  <c r="AR719" i="2" s="1"/>
  <c r="AK603" i="2"/>
  <c r="AK713" i="2"/>
  <c r="AR713" i="2" s="1"/>
  <c r="AK675" i="2"/>
  <c r="AR675" i="2" s="1"/>
  <c r="AK620" i="2"/>
  <c r="AK726" i="2"/>
  <c r="AR726" i="2" s="1"/>
  <c r="AK661" i="2"/>
  <c r="AR661" i="2" s="1"/>
  <c r="AK682" i="2"/>
  <c r="AR682" i="2" s="1"/>
  <c r="AK673" i="2"/>
  <c r="AR673" i="2" s="1"/>
  <c r="AK670" i="2"/>
  <c r="AR670" i="2" s="1"/>
  <c r="AK712" i="2"/>
  <c r="AR712" i="2" s="1"/>
  <c r="AK629" i="2"/>
  <c r="AR629" i="2" s="1"/>
  <c r="AK733" i="2"/>
  <c r="AR733" i="2" s="1"/>
  <c r="AK716" i="2"/>
  <c r="AR716" i="2" s="1"/>
  <c r="AK662" i="2"/>
  <c r="AR662" i="2" s="1"/>
  <c r="AK688" i="2"/>
  <c r="AR688" i="2" s="1"/>
  <c r="AK601" i="2"/>
  <c r="AK724" i="2"/>
  <c r="AR724" i="2" s="1"/>
  <c r="AH557" i="2"/>
  <c r="AH543" i="2"/>
  <c r="AH607" i="2"/>
  <c r="AH123" i="2"/>
  <c r="AH376" i="2"/>
  <c r="AH536" i="2"/>
  <c r="AH338" i="2"/>
  <c r="AH485" i="2"/>
  <c r="AH589" i="2"/>
  <c r="AH319" i="2"/>
  <c r="AH333" i="2"/>
  <c r="AH475" i="2"/>
  <c r="AH251" i="2"/>
  <c r="AH155" i="2"/>
  <c r="AH674" i="2"/>
  <c r="AH149" i="2"/>
  <c r="AH134" i="2"/>
  <c r="AH416" i="2"/>
  <c r="AH461" i="2"/>
  <c r="AH464" i="2"/>
  <c r="AH654" i="2"/>
  <c r="AH61" i="2"/>
  <c r="AH328" i="2"/>
  <c r="AH406" i="2"/>
  <c r="AH232" i="2"/>
  <c r="AH17" i="2"/>
  <c r="AH163" i="2"/>
  <c r="AH176" i="2"/>
  <c r="AH534" i="2"/>
  <c r="AH669" i="2"/>
  <c r="AH343" i="2"/>
  <c r="AH128" i="2"/>
  <c r="AH667" i="2"/>
  <c r="AH73" i="2"/>
  <c r="AH54" i="2"/>
  <c r="AH651" i="2"/>
  <c r="AH608" i="2"/>
  <c r="AH337" i="2"/>
  <c r="AH93" i="2"/>
  <c r="AH9" i="2"/>
  <c r="AH92" i="2"/>
  <c r="AH24" i="2"/>
  <c r="AH551" i="2"/>
  <c r="AH204" i="2"/>
  <c r="AH254" i="2"/>
  <c r="AH424" i="2"/>
  <c r="AH550" i="2"/>
  <c r="AH245" i="2"/>
  <c r="AH301" i="2"/>
  <c r="AH435" i="2"/>
  <c r="AH50" i="2"/>
  <c r="AH195" i="2"/>
  <c r="AH101" i="2"/>
  <c r="AH140" i="2"/>
  <c r="AH623" i="2"/>
  <c r="AH380" i="2"/>
  <c r="AH528" i="2"/>
  <c r="AH467" i="2"/>
  <c r="AH135" i="2"/>
  <c r="AH71" i="2"/>
  <c r="AH186" i="2"/>
  <c r="AH569" i="2"/>
  <c r="AH360" i="2"/>
  <c r="AH434" i="2"/>
  <c r="AH344" i="2"/>
  <c r="AH440" i="2"/>
  <c r="AH214" i="2"/>
  <c r="AH298" i="2"/>
  <c r="AH511" i="2"/>
  <c r="AH197" i="2"/>
  <c r="AH431" i="2"/>
  <c r="AH399" i="2"/>
  <c r="AH157" i="2"/>
  <c r="AH315" i="2"/>
  <c r="AH96" i="2"/>
  <c r="AH503" i="2"/>
  <c r="AH177" i="2"/>
  <c r="AH4" i="2"/>
  <c r="AH307" i="2"/>
  <c r="AH456" i="2"/>
  <c r="AH144" i="2"/>
  <c r="AH325" i="2"/>
  <c r="AH260" i="2"/>
  <c r="AH209" i="2"/>
  <c r="AH524" i="2"/>
  <c r="AH223" i="2"/>
  <c r="AH100" i="2"/>
  <c r="AH276" i="2"/>
  <c r="AH14" i="2"/>
  <c r="AH600" i="2"/>
  <c r="AH49" i="2"/>
  <c r="AH7" i="2"/>
  <c r="AH351" i="2"/>
  <c r="AH624" i="2"/>
  <c r="AH46" i="2"/>
  <c r="AH400" i="2"/>
  <c r="AH52" i="2"/>
  <c r="AH330" i="2"/>
  <c r="AH286" i="2"/>
  <c r="AH340" i="2"/>
  <c r="AH202" i="2"/>
  <c r="AH379" i="2"/>
  <c r="AH156" i="2"/>
  <c r="AH6" i="2"/>
  <c r="AH310" i="2"/>
  <c r="AH504" i="2"/>
  <c r="AH161" i="2"/>
  <c r="AH259" i="2"/>
  <c r="AH168" i="2"/>
  <c r="AH31" i="2"/>
  <c r="AH229" i="2"/>
  <c r="AH263" i="2"/>
  <c r="AH105" i="2"/>
  <c r="AH219" i="2"/>
  <c r="AH582" i="2"/>
  <c r="AH535" i="2"/>
  <c r="AH383" i="2"/>
  <c r="AH468" i="2"/>
  <c r="AH687" i="2"/>
  <c r="AH173" i="2"/>
  <c r="AH169" i="2"/>
  <c r="AH306" i="2"/>
  <c r="AH499" i="2"/>
  <c r="AH203" i="2"/>
  <c r="AH45" i="2"/>
  <c r="AH270" i="2"/>
  <c r="AH287" i="2"/>
  <c r="AH132" i="2"/>
  <c r="AH472" i="2"/>
  <c r="AH218" i="2"/>
  <c r="AH193" i="2"/>
  <c r="AH266" i="2"/>
  <c r="AH40" i="2"/>
  <c r="AH436" i="2"/>
  <c r="AH187" i="2"/>
  <c r="AH361" i="2"/>
  <c r="AH567" i="2"/>
  <c r="AH19" i="2"/>
  <c r="AH425" i="2"/>
  <c r="AH322" i="2"/>
  <c r="AH462" i="2"/>
  <c r="AH281" i="2"/>
  <c r="AH714" i="2"/>
  <c r="AH77" i="2"/>
  <c r="AH375" i="2"/>
  <c r="AH238" i="2"/>
  <c r="AH182" i="2"/>
  <c r="AH695" i="2"/>
  <c r="AH371" i="2"/>
  <c r="AH233" i="2"/>
  <c r="AH210" i="2"/>
  <c r="AH370" i="2"/>
  <c r="AH113" i="2"/>
  <c r="AH127" i="2"/>
  <c r="AH446" i="2"/>
  <c r="AH587" i="2"/>
  <c r="AH22" i="2"/>
  <c r="AH23" i="2"/>
  <c r="AH2" i="2"/>
  <c r="AH198" i="2"/>
  <c r="AH520" i="2"/>
  <c r="AH390" i="2"/>
  <c r="AH89" i="2"/>
  <c r="AH257" i="2"/>
  <c r="AH418" i="2"/>
  <c r="AH609" i="2"/>
  <c r="AH580" i="2"/>
  <c r="AH572" i="2"/>
  <c r="AH497" i="2"/>
  <c r="AH626" i="2"/>
  <c r="AH576" i="2"/>
  <c r="AH525" i="2"/>
  <c r="AH544" i="2"/>
  <c r="AH491" i="2"/>
  <c r="AH137" i="2"/>
  <c r="AH205" i="2"/>
  <c r="AH652" i="2"/>
  <c r="AH368" i="2"/>
  <c r="AH13" i="2"/>
  <c r="AH217" i="2"/>
  <c r="AH178" i="2"/>
  <c r="AH224" i="2"/>
  <c r="AH190" i="2"/>
  <c r="AH37" i="2"/>
  <c r="AH602" i="2"/>
  <c r="AH574" i="2"/>
  <c r="AH643" i="2"/>
  <c r="AH412" i="2"/>
  <c r="AH398" i="2"/>
  <c r="AH60" i="2"/>
  <c r="AH653" i="2"/>
  <c r="AH170" i="2"/>
  <c r="AH308" i="2"/>
  <c r="AH335" i="2"/>
  <c r="AH447" i="2"/>
  <c r="AH627" i="2"/>
  <c r="AH86" i="2"/>
  <c r="AH630" i="2"/>
  <c r="AH538" i="2"/>
  <c r="AH429" i="2"/>
  <c r="AH482" i="2"/>
  <c r="AH612" i="2"/>
  <c r="AH221" i="2"/>
  <c r="AH463" i="2"/>
  <c r="AH264" i="2"/>
  <c r="AH427" i="2"/>
  <c r="AH415" i="2"/>
  <c r="AH355" i="2"/>
  <c r="AH409" i="2"/>
  <c r="AH583" i="2"/>
  <c r="AH67" i="2"/>
  <c r="AH85" i="2"/>
  <c r="AH488" i="2"/>
  <c r="AH246" i="2"/>
  <c r="AH483" i="2"/>
  <c r="AH211" i="2"/>
  <c r="AH87" i="2"/>
  <c r="AH500" i="2"/>
  <c r="AH192" i="2"/>
  <c r="AH384" i="2"/>
  <c r="AH314" i="2"/>
  <c r="AH239" i="2"/>
  <c r="AH532" i="2"/>
  <c r="AH94" i="2"/>
  <c r="AH279" i="2"/>
  <c r="AH58" i="2"/>
  <c r="AH268" i="2"/>
  <c r="AH599" i="2"/>
  <c r="AH658" i="2"/>
  <c r="AH492" i="2"/>
  <c r="AH57" i="2"/>
  <c r="AH586" i="2"/>
  <c r="AH539" i="2"/>
  <c r="AH56" i="2"/>
  <c r="AH718" i="2"/>
  <c r="AH510" i="2"/>
  <c r="AH148" i="2"/>
  <c r="AH290" i="2"/>
  <c r="AH274" i="2"/>
  <c r="AH633" i="2"/>
  <c r="AH541" i="2"/>
  <c r="AH707" i="2"/>
  <c r="AH465" i="2"/>
  <c r="AH696" i="2"/>
  <c r="AH275" i="2"/>
  <c r="AH312" i="2"/>
  <c r="AH172" i="2"/>
  <c r="AH160" i="2"/>
  <c r="AH303" i="2"/>
  <c r="AH554" i="2"/>
  <c r="AH222" i="2"/>
  <c r="AH133" i="2"/>
  <c r="AH20" i="2"/>
  <c r="AH477" i="2"/>
  <c r="AH317" i="2"/>
  <c r="AH95" i="2"/>
  <c r="AH97" i="2"/>
  <c r="AH64" i="2"/>
  <c r="AH334" i="2"/>
  <c r="AH407" i="2"/>
  <c r="AH636" i="2"/>
  <c r="AH33" i="2"/>
  <c r="AH558" i="2"/>
  <c r="AH326" i="2"/>
  <c r="AH397" i="2"/>
  <c r="AH577" i="2"/>
  <c r="AH419" i="2"/>
  <c r="AH311" i="2"/>
  <c r="AH353" i="2"/>
  <c r="AH147" i="2"/>
  <c r="AH372" i="2"/>
  <c r="AH564" i="2"/>
  <c r="AH82" i="2"/>
  <c r="AH230" i="2"/>
  <c r="AH563" i="2"/>
  <c r="AH38" i="2"/>
  <c r="AH441" i="2"/>
  <c r="AH164" i="2"/>
  <c r="AH480" i="2"/>
  <c r="AH98" i="2"/>
  <c r="AH272" i="2"/>
  <c r="AH313" i="2"/>
  <c r="AH515" i="2"/>
  <c r="AH283" i="2"/>
  <c r="AH88" i="2"/>
  <c r="AH83" i="2"/>
  <c r="AH282" i="2"/>
  <c r="AH41" i="2"/>
  <c r="AH710" i="2"/>
  <c r="AH42" i="2"/>
  <c r="AH545" i="2"/>
  <c r="AH622" i="2"/>
  <c r="AH48" i="2"/>
  <c r="AH122" i="2"/>
  <c r="AH336" i="2"/>
  <c r="AH12" i="2"/>
  <c r="AH171" i="2"/>
  <c r="AH145" i="2"/>
  <c r="AH481" i="2"/>
  <c r="AH593" i="2"/>
  <c r="AH646" i="2"/>
  <c r="AH213" i="2"/>
  <c r="AH269" i="2"/>
  <c r="AH289" i="2"/>
  <c r="AH470" i="2"/>
  <c r="AH430" i="2"/>
  <c r="AH228" i="2"/>
  <c r="AH664" i="2"/>
  <c r="AH248" i="2"/>
  <c r="AH158" i="2"/>
  <c r="AH261" i="2"/>
  <c r="AH349" i="2"/>
  <c r="AH659" i="2"/>
  <c r="AH165" i="2"/>
  <c r="AH575" i="2"/>
  <c r="AH191" i="2"/>
  <c r="AH426" i="2"/>
  <c r="AH11" i="2"/>
  <c r="AH117" i="2"/>
  <c r="AH118" i="2"/>
  <c r="AH362" i="2"/>
  <c r="AH70" i="2"/>
  <c r="AH44" i="2"/>
  <c r="AH234" i="2"/>
  <c r="AH556" i="2"/>
  <c r="AH498" i="2"/>
  <c r="AH585" i="2"/>
  <c r="AH78" i="2"/>
  <c r="AH114" i="2"/>
  <c r="AH635" i="2"/>
  <c r="AH34" i="2"/>
  <c r="AH8" i="2"/>
  <c r="AH408" i="2"/>
  <c r="AH703" i="2"/>
  <c r="AH174" i="2"/>
  <c r="AH459" i="2"/>
  <c r="AH299" i="2"/>
  <c r="AH55" i="2"/>
  <c r="AH597" i="2"/>
  <c r="AH84" i="2"/>
  <c r="AH490" i="2"/>
  <c r="AH489" i="2"/>
  <c r="AH43" i="2"/>
  <c r="AH700" i="2"/>
  <c r="AH241" i="2"/>
  <c r="AH681" i="2"/>
  <c r="AH273" i="2"/>
  <c r="AH74" i="2"/>
  <c r="AH318" i="2"/>
  <c r="AH142" i="2"/>
  <c r="AH494" i="2"/>
  <c r="AH292" i="2"/>
  <c r="AH522" i="2"/>
  <c r="AH184" i="2"/>
  <c r="AH679" i="2"/>
  <c r="AH378" i="2"/>
  <c r="AH570" i="2"/>
  <c r="AH449" i="2"/>
  <c r="AH302" i="2"/>
  <c r="AH363" i="2"/>
  <c r="AH136" i="2"/>
  <c r="AH542" i="2"/>
  <c r="AH617" i="2"/>
  <c r="AH566" i="2"/>
  <c r="AH154" i="2"/>
  <c r="AH581" i="2"/>
  <c r="AH250" i="2"/>
  <c r="AH671" i="2"/>
  <c r="AH689" i="2"/>
  <c r="AH284" i="2"/>
  <c r="AH166" i="2"/>
  <c r="AH404" i="2"/>
  <c r="AH115" i="2"/>
  <c r="AH119" i="2"/>
  <c r="AH530" i="2"/>
  <c r="AH200" i="2"/>
  <c r="AH179" i="2"/>
  <c r="AH529" i="2"/>
  <c r="AH27" i="2"/>
  <c r="AH639" i="2"/>
  <c r="AH432" i="2"/>
  <c r="AH162" i="2"/>
  <c r="AH377" i="2"/>
  <c r="AH420" i="2"/>
  <c r="AH364" i="2"/>
  <c r="AH235" i="2"/>
  <c r="AH240" i="2"/>
  <c r="AH294" i="2"/>
  <c r="AH106" i="2"/>
  <c r="AH109" i="2"/>
  <c r="AH76" i="2"/>
  <c r="AH692" i="2"/>
  <c r="AH5" i="2"/>
  <c r="AH220" i="2"/>
  <c r="AH146" i="2"/>
  <c r="AH30" i="2"/>
  <c r="AH151" i="2"/>
  <c r="AH614" i="2"/>
  <c r="AH124" i="2"/>
  <c r="AH62" i="2"/>
  <c r="AH395" i="2"/>
  <c r="AH25" i="2"/>
  <c r="AH382" i="2"/>
  <c r="AH10" i="2"/>
  <c r="AH403" i="2"/>
  <c r="AH189" i="2"/>
  <c r="AH236" i="2"/>
  <c r="AH255" i="2"/>
  <c r="AH21" i="2"/>
  <c r="AH594" i="2"/>
  <c r="AH484" i="2"/>
  <c r="AH180" i="2"/>
  <c r="AH410" i="2"/>
  <c r="AH501" i="2"/>
  <c r="AH466" i="2"/>
  <c r="AH321" i="2"/>
  <c r="AH199" i="2"/>
  <c r="AH175" i="2"/>
  <c r="AH320" i="2"/>
  <c r="AH595" i="2"/>
  <c r="AH730" i="2"/>
  <c r="AH3" i="2"/>
  <c r="AH237" i="2"/>
  <c r="AH129" i="2"/>
  <c r="AH660" i="2"/>
  <c r="AH517" i="2"/>
  <c r="AH212" i="2"/>
  <c r="AH615" i="2"/>
  <c r="AH90" i="2"/>
  <c r="AH72" i="2"/>
  <c r="AH457" i="2"/>
  <c r="AH683" i="2"/>
  <c r="AH138" i="2"/>
  <c r="AH460" i="2"/>
  <c r="AH357" i="2"/>
  <c r="AH271" i="2"/>
  <c r="AH348" i="2"/>
  <c r="AH75" i="2"/>
  <c r="AH28" i="2"/>
  <c r="AH387" i="2"/>
  <c r="AH438" i="2"/>
  <c r="AH120" i="2"/>
  <c r="AH637" i="2"/>
  <c r="AH392" i="2"/>
  <c r="AH102" i="2"/>
  <c r="AH691" i="2"/>
  <c r="AH393" i="2"/>
  <c r="AH227" i="2"/>
  <c r="AH388" i="2"/>
  <c r="AH53" i="2"/>
  <c r="AH727" i="2"/>
  <c r="AH265" i="2"/>
  <c r="AH207" i="2"/>
  <c r="AH152" i="2"/>
  <c r="AH15" i="2"/>
  <c r="AH519" i="2"/>
  <c r="AH215" i="2"/>
  <c r="AH428" i="2"/>
  <c r="AH110" i="2"/>
  <c r="AH258" i="2"/>
  <c r="AH350" i="2"/>
  <c r="AH555" i="2"/>
  <c r="AH452" i="2"/>
  <c r="AH181" i="2"/>
  <c r="AH327" i="2"/>
  <c r="AH65" i="2"/>
  <c r="AH345" i="2"/>
  <c r="AH444" i="2"/>
  <c r="AH640" i="2"/>
  <c r="AH728" i="2"/>
  <c r="AH634" i="2"/>
  <c r="AH374" i="2"/>
  <c r="AH125" i="2"/>
  <c r="AH506" i="2"/>
  <c r="AH391" i="2"/>
  <c r="AH469" i="2"/>
  <c r="AH606" i="2"/>
  <c r="AH678" i="2"/>
  <c r="AH552" i="2"/>
  <c r="AH356" i="2"/>
  <c r="AH732" i="2"/>
  <c r="AH680" i="2"/>
  <c r="AH402" i="2"/>
  <c r="AH507" i="2"/>
  <c r="AH26" i="2"/>
  <c r="AH159" i="2"/>
  <c r="AH277" i="2"/>
  <c r="AH453" i="2"/>
  <c r="AH665" i="2"/>
  <c r="AH216" i="2"/>
  <c r="AH18" i="2"/>
  <c r="AH642" i="2"/>
  <c r="AH439" i="2"/>
  <c r="AH493" i="2"/>
  <c r="AH471" i="2"/>
  <c r="AH354" i="2"/>
  <c r="AH702" i="2"/>
  <c r="AH278" i="2"/>
  <c r="AH645" i="2"/>
  <c r="AH139" i="2"/>
  <c r="AH495" i="2"/>
  <c r="AH474" i="2"/>
  <c r="AH188" i="2"/>
  <c r="AH526" i="2"/>
  <c r="AH417" i="2"/>
  <c r="AH141" i="2"/>
  <c r="AH701" i="2"/>
  <c r="AH63" i="2"/>
  <c r="AH16" i="2"/>
  <c r="AH505" i="2"/>
  <c r="AH632" i="2"/>
  <c r="AH201" i="2"/>
  <c r="AH381" i="2"/>
  <c r="AH386" i="2"/>
  <c r="AH288" i="2"/>
  <c r="AH256" i="2"/>
  <c r="AH196" i="2"/>
  <c r="AH448" i="2"/>
  <c r="AH722" i="2"/>
  <c r="AH339" i="2"/>
  <c r="AH610" i="2"/>
  <c r="AH611" i="2"/>
  <c r="AH433" i="2"/>
  <c r="AH285" i="2"/>
  <c r="AH604" i="2"/>
  <c r="AH68" i="2"/>
  <c r="AH51" i="2"/>
  <c r="AH143" i="2"/>
  <c r="AH359" i="2"/>
  <c r="AH111" i="2"/>
  <c r="AH29" i="2"/>
  <c r="AH79" i="2"/>
  <c r="AH208" i="2"/>
  <c r="AH305" i="2"/>
  <c r="AH112" i="2"/>
  <c r="AH405" i="2"/>
  <c r="AH527" i="2"/>
  <c r="AH619" i="2"/>
  <c r="AH69" i="2"/>
  <c r="AH518" i="2"/>
  <c r="AH476" i="2"/>
  <c r="AH185" i="2"/>
  <c r="AH443" i="2"/>
  <c r="AH231" i="2"/>
  <c r="AH508" i="2"/>
  <c r="AH644" i="2"/>
  <c r="AH621" i="2"/>
  <c r="AH562" i="2"/>
  <c r="AH502" i="2"/>
  <c r="AH35" i="2"/>
  <c r="AH573" i="2"/>
  <c r="AH473" i="2"/>
  <c r="AH547" i="2"/>
  <c r="AH725" i="2"/>
  <c r="AH295" i="2"/>
  <c r="AH39" i="2"/>
  <c r="AH59" i="2"/>
  <c r="AH32" i="2"/>
  <c r="AH36" i="2"/>
  <c r="AH647" i="2"/>
  <c r="AH249" i="2"/>
  <c r="AH331" i="2"/>
  <c r="AH413" i="2"/>
  <c r="AH690" i="2"/>
  <c r="AH130" i="2"/>
  <c r="AH291" i="2"/>
  <c r="AH437" i="2"/>
  <c r="AH442" i="2"/>
  <c r="AH300" i="2"/>
  <c r="AH657" i="2"/>
  <c r="AH329" i="2"/>
  <c r="AH677" i="2"/>
  <c r="AH422" i="2"/>
  <c r="AH91" i="2"/>
  <c r="AH454" i="2"/>
  <c r="AH369" i="2"/>
  <c r="AH194" i="2"/>
  <c r="AH641" i="2"/>
  <c r="AH723" i="2"/>
  <c r="AH332" i="2"/>
  <c r="AH705" i="2"/>
  <c r="AH153" i="2"/>
  <c r="AH694" i="2"/>
  <c r="AH591" i="2"/>
  <c r="AH672" i="2"/>
  <c r="AH99" i="2"/>
  <c r="AH104" i="2"/>
  <c r="AH225" i="2"/>
  <c r="AH66" i="2"/>
  <c r="AH116" i="2"/>
  <c r="AH47" i="2"/>
  <c r="AH342" i="2"/>
  <c r="AH486" i="2"/>
  <c r="AH108" i="2"/>
  <c r="AH167" i="2"/>
  <c r="AH698" i="2"/>
  <c r="AH81" i="2"/>
  <c r="AH243" i="2"/>
  <c r="AH126" i="2"/>
  <c r="AH365" i="2"/>
  <c r="AH565" i="2"/>
  <c r="AH509" i="2"/>
  <c r="AH121" i="2"/>
  <c r="AH478" i="2"/>
  <c r="AH731" i="2"/>
  <c r="AH262" i="2"/>
  <c r="AH316" i="2"/>
  <c r="AH693" i="2"/>
  <c r="AH367" i="2"/>
  <c r="AH537" i="2"/>
  <c r="AH296" i="2"/>
  <c r="AH650" i="2"/>
  <c r="AH323" i="2"/>
  <c r="AH631" i="2"/>
  <c r="AH708" i="2"/>
  <c r="AH324" i="2"/>
  <c r="AH521" i="2"/>
  <c r="AH423" i="2"/>
  <c r="AH341" i="2"/>
  <c r="AH684" i="2"/>
  <c r="AH711" i="2"/>
  <c r="AH401" i="2"/>
  <c r="AH183" i="2"/>
  <c r="AH676" i="2"/>
  <c r="AH590" i="2"/>
  <c r="AH663" i="2"/>
  <c r="AH721" i="2"/>
  <c r="AH584" i="2"/>
  <c r="AH571" i="2"/>
  <c r="AH513" i="2"/>
  <c r="AH685" i="2"/>
  <c r="AH346" i="2"/>
  <c r="AH103" i="2"/>
  <c r="AH735" i="2"/>
  <c r="AH247" i="2"/>
  <c r="AH579" i="2"/>
  <c r="AH578" i="2"/>
  <c r="AH616" i="2"/>
  <c r="AH252" i="2"/>
  <c r="AH352" i="2"/>
  <c r="AH561" i="2"/>
  <c r="AH540" i="2"/>
  <c r="AH131" i="2"/>
  <c r="AH304" i="2"/>
  <c r="AH628" i="2"/>
  <c r="AH107" i="2"/>
  <c r="AH699" i="2"/>
  <c r="AH455" i="2"/>
  <c r="AH394" i="2"/>
  <c r="AH309" i="2"/>
  <c r="AH253" i="2"/>
  <c r="AH546" i="2"/>
  <c r="AH244" i="2"/>
  <c r="AH396" i="2"/>
  <c r="AH421" i="2"/>
  <c r="AH592" i="2"/>
  <c r="AH523" i="2"/>
  <c r="AH80" i="2"/>
  <c r="AH729" i="2"/>
  <c r="AH373" i="2"/>
  <c r="AH280" i="2"/>
  <c r="AH588" i="2"/>
  <c r="AH487" i="2"/>
  <c r="AH450" i="2"/>
  <c r="AH686" i="2"/>
  <c r="AH226" i="2"/>
  <c r="AH347" i="2"/>
  <c r="AH548" i="2"/>
  <c r="AH605" i="2"/>
  <c r="AH512" i="2"/>
  <c r="AH206" i="2"/>
  <c r="AH533" i="2"/>
  <c r="AH479" i="2"/>
  <c r="AH531" i="2"/>
  <c r="AH618" i="2"/>
  <c r="AH150" i="2"/>
  <c r="AH649" i="2"/>
  <c r="AH293" i="2"/>
  <c r="AH596" i="2"/>
  <c r="AH553" i="2"/>
  <c r="AH389" i="2"/>
  <c r="AH514" i="2"/>
  <c r="AH445" i="2"/>
  <c r="AH267" i="2"/>
  <c r="AH648" i="2"/>
  <c r="AH516" i="2"/>
  <c r="AH297" i="2"/>
  <c r="AH458" i="2"/>
  <c r="AH709" i="2"/>
  <c r="AH366" i="2"/>
  <c r="AH358" i="2"/>
  <c r="AH560" i="2"/>
  <c r="AH717" i="2"/>
  <c r="AH385" i="2"/>
  <c r="AH242" i="2"/>
  <c r="AH598" i="2"/>
  <c r="AH706" i="2"/>
  <c r="AH451" i="2"/>
  <c r="AH411" i="2"/>
  <c r="AH559" i="2"/>
  <c r="AH613" i="2"/>
  <c r="AH496" i="2"/>
  <c r="AH414" i="2"/>
  <c r="AH638" i="2"/>
  <c r="AH715" i="2"/>
  <c r="AH704" i="2"/>
  <c r="AH655" i="2"/>
  <c r="AH568" i="2"/>
  <c r="AH549" i="2"/>
  <c r="AH720" i="2"/>
  <c r="AH734" i="2"/>
  <c r="AH666" i="2"/>
  <c r="AH668" i="2"/>
  <c r="AH656" i="2"/>
  <c r="AH625" i="2"/>
  <c r="AH697" i="2"/>
  <c r="AH719" i="2"/>
  <c r="AH603" i="2"/>
  <c r="AH713" i="2"/>
  <c r="AH675" i="2"/>
  <c r="AH620" i="2"/>
  <c r="AH726" i="2"/>
  <c r="AH661" i="2"/>
  <c r="AH682" i="2"/>
  <c r="AH673" i="2"/>
  <c r="AH670" i="2"/>
  <c r="AH712" i="2"/>
  <c r="AH629" i="2"/>
  <c r="AH733" i="2"/>
  <c r="AH716" i="2"/>
  <c r="AH662" i="2"/>
  <c r="AH688" i="2"/>
  <c r="AH601" i="2"/>
  <c r="AH724" i="2"/>
  <c r="AG557" i="2"/>
  <c r="AG543" i="2"/>
  <c r="AG607" i="2"/>
  <c r="AG123" i="2"/>
  <c r="AG376" i="2"/>
  <c r="AG536" i="2"/>
  <c r="AG338" i="2"/>
  <c r="AG485" i="2"/>
  <c r="AG589" i="2"/>
  <c r="AG319" i="2"/>
  <c r="AG333" i="2"/>
  <c r="AG475" i="2"/>
  <c r="AG251" i="2"/>
  <c r="AG155" i="2"/>
  <c r="AG674" i="2"/>
  <c r="AG149" i="2"/>
  <c r="AG134" i="2"/>
  <c r="AG416" i="2"/>
  <c r="AG461" i="2"/>
  <c r="AG464" i="2"/>
  <c r="AG654" i="2"/>
  <c r="AG61" i="2"/>
  <c r="AG328" i="2"/>
  <c r="AG406" i="2"/>
  <c r="AG232" i="2"/>
  <c r="AG17" i="2"/>
  <c r="AG163" i="2"/>
  <c r="AG176" i="2"/>
  <c r="AG534" i="2"/>
  <c r="AG669" i="2"/>
  <c r="AG343" i="2"/>
  <c r="AG128" i="2"/>
  <c r="AG667" i="2"/>
  <c r="AG73" i="2"/>
  <c r="AG54" i="2"/>
  <c r="AG651" i="2"/>
  <c r="AG608" i="2"/>
  <c r="AG337" i="2"/>
  <c r="AG93" i="2"/>
  <c r="AG9" i="2"/>
  <c r="AG92" i="2"/>
  <c r="AG24" i="2"/>
  <c r="AG551" i="2"/>
  <c r="AG204" i="2"/>
  <c r="AG254" i="2"/>
  <c r="AG424" i="2"/>
  <c r="AG550" i="2"/>
  <c r="AG245" i="2"/>
  <c r="AG301" i="2"/>
  <c r="AG435" i="2"/>
  <c r="AG50" i="2"/>
  <c r="AG195" i="2"/>
  <c r="AG101" i="2"/>
  <c r="AG140" i="2"/>
  <c r="AG623" i="2"/>
  <c r="AG380" i="2"/>
  <c r="AG528" i="2"/>
  <c r="AG467" i="2"/>
  <c r="AG135" i="2"/>
  <c r="AG71" i="2"/>
  <c r="AG186" i="2"/>
  <c r="AG569" i="2"/>
  <c r="AG360" i="2"/>
  <c r="AG434" i="2"/>
  <c r="AG344" i="2"/>
  <c r="AG440" i="2"/>
  <c r="AG214" i="2"/>
  <c r="AG298" i="2"/>
  <c r="AG511" i="2"/>
  <c r="AG197" i="2"/>
  <c r="AG431" i="2"/>
  <c r="AG399" i="2"/>
  <c r="AG157" i="2"/>
  <c r="AG315" i="2"/>
  <c r="AG96" i="2"/>
  <c r="AG503" i="2"/>
  <c r="AG177" i="2"/>
  <c r="AG4" i="2"/>
  <c r="AG307" i="2"/>
  <c r="AG456" i="2"/>
  <c r="AG144" i="2"/>
  <c r="AG325" i="2"/>
  <c r="AG260" i="2"/>
  <c r="AG209" i="2"/>
  <c r="AG524" i="2"/>
  <c r="AG223" i="2"/>
  <c r="AG100" i="2"/>
  <c r="AG276" i="2"/>
  <c r="AG14" i="2"/>
  <c r="AG600" i="2"/>
  <c r="AG49" i="2"/>
  <c r="AG7" i="2"/>
  <c r="AG351" i="2"/>
  <c r="AG624" i="2"/>
  <c r="AG46" i="2"/>
  <c r="AG400" i="2"/>
  <c r="AG52" i="2"/>
  <c r="AG330" i="2"/>
  <c r="AG286" i="2"/>
  <c r="AG340" i="2"/>
  <c r="AG202" i="2"/>
  <c r="AG379" i="2"/>
  <c r="AG156" i="2"/>
  <c r="AG6" i="2"/>
  <c r="AG310" i="2"/>
  <c r="AG504" i="2"/>
  <c r="AG161" i="2"/>
  <c r="AG259" i="2"/>
  <c r="AG168" i="2"/>
  <c r="AG31" i="2"/>
  <c r="AG229" i="2"/>
  <c r="AG263" i="2"/>
  <c r="AG105" i="2"/>
  <c r="AG219" i="2"/>
  <c r="AG582" i="2"/>
  <c r="AG535" i="2"/>
  <c r="AG383" i="2"/>
  <c r="AG468" i="2"/>
  <c r="AG687" i="2"/>
  <c r="AG173" i="2"/>
  <c r="AG169" i="2"/>
  <c r="AG306" i="2"/>
  <c r="AG499" i="2"/>
  <c r="AG203" i="2"/>
  <c r="AG45" i="2"/>
  <c r="AG270" i="2"/>
  <c r="AG287" i="2"/>
  <c r="AG132" i="2"/>
  <c r="AG472" i="2"/>
  <c r="AG218" i="2"/>
  <c r="AG193" i="2"/>
  <c r="AG266" i="2"/>
  <c r="AG40" i="2"/>
  <c r="AG436" i="2"/>
  <c r="AG187" i="2"/>
  <c r="AG361" i="2"/>
  <c r="AG567" i="2"/>
  <c r="AG19" i="2"/>
  <c r="AG425" i="2"/>
  <c r="AG322" i="2"/>
  <c r="AG462" i="2"/>
  <c r="AG281" i="2"/>
  <c r="AG714" i="2"/>
  <c r="AG77" i="2"/>
  <c r="AG375" i="2"/>
  <c r="AG238" i="2"/>
  <c r="AG182" i="2"/>
  <c r="AG695" i="2"/>
  <c r="AG371" i="2"/>
  <c r="AG233" i="2"/>
  <c r="AG210" i="2"/>
  <c r="AG370" i="2"/>
  <c r="AG113" i="2"/>
  <c r="AG127" i="2"/>
  <c r="AG446" i="2"/>
  <c r="AG587" i="2"/>
  <c r="AG22" i="2"/>
  <c r="AG23" i="2"/>
  <c r="AG2" i="2"/>
  <c r="AG198" i="2"/>
  <c r="AG520" i="2"/>
  <c r="AG390" i="2"/>
  <c r="AG89" i="2"/>
  <c r="AG257" i="2"/>
  <c r="AG418" i="2"/>
  <c r="AG609" i="2"/>
  <c r="AG580" i="2"/>
  <c r="AG572" i="2"/>
  <c r="AG497" i="2"/>
  <c r="AG626" i="2"/>
  <c r="AG576" i="2"/>
  <c r="AG525" i="2"/>
  <c r="AG544" i="2"/>
  <c r="AG491" i="2"/>
  <c r="AG137" i="2"/>
  <c r="AG205" i="2"/>
  <c r="AG652" i="2"/>
  <c r="AG368" i="2"/>
  <c r="AG13" i="2"/>
  <c r="AG217" i="2"/>
  <c r="AG178" i="2"/>
  <c r="AG224" i="2"/>
  <c r="AG190" i="2"/>
  <c r="AG37" i="2"/>
  <c r="AG602" i="2"/>
  <c r="AG574" i="2"/>
  <c r="AG643" i="2"/>
  <c r="AG412" i="2"/>
  <c r="AG398" i="2"/>
  <c r="AG60" i="2"/>
  <c r="AG653" i="2"/>
  <c r="AG170" i="2"/>
  <c r="AG308" i="2"/>
  <c r="AG335" i="2"/>
  <c r="AG447" i="2"/>
  <c r="AG627" i="2"/>
  <c r="AG86" i="2"/>
  <c r="AG630" i="2"/>
  <c r="AG538" i="2"/>
  <c r="AG429" i="2"/>
  <c r="AG482" i="2"/>
  <c r="AG612" i="2"/>
  <c r="AG221" i="2"/>
  <c r="AG463" i="2"/>
  <c r="AG264" i="2"/>
  <c r="AG427" i="2"/>
  <c r="AG415" i="2"/>
  <c r="AG355" i="2"/>
  <c r="AG409" i="2"/>
  <c r="AG583" i="2"/>
  <c r="AG67" i="2"/>
  <c r="AG85" i="2"/>
  <c r="AG488" i="2"/>
  <c r="AG246" i="2"/>
  <c r="AG483" i="2"/>
  <c r="AG211" i="2"/>
  <c r="AG87" i="2"/>
  <c r="AG500" i="2"/>
  <c r="AG192" i="2"/>
  <c r="AG384" i="2"/>
  <c r="AG314" i="2"/>
  <c r="AG239" i="2"/>
  <c r="AG532" i="2"/>
  <c r="AG94" i="2"/>
  <c r="AG279" i="2"/>
  <c r="AG58" i="2"/>
  <c r="AG268" i="2"/>
  <c r="AG599" i="2"/>
  <c r="AG658" i="2"/>
  <c r="AG492" i="2"/>
  <c r="AG57" i="2"/>
  <c r="AG586" i="2"/>
  <c r="AG539" i="2"/>
  <c r="AG56" i="2"/>
  <c r="AG718" i="2"/>
  <c r="AG510" i="2"/>
  <c r="AG148" i="2"/>
  <c r="AG290" i="2"/>
  <c r="AG274" i="2"/>
  <c r="AG633" i="2"/>
  <c r="AG541" i="2"/>
  <c r="AG707" i="2"/>
  <c r="AG465" i="2"/>
  <c r="AG696" i="2"/>
  <c r="AG275" i="2"/>
  <c r="AG312" i="2"/>
  <c r="AG172" i="2"/>
  <c r="AG160" i="2"/>
  <c r="AG303" i="2"/>
  <c r="AG554" i="2"/>
  <c r="AG222" i="2"/>
  <c r="AG133" i="2"/>
  <c r="AG20" i="2"/>
  <c r="AG477" i="2"/>
  <c r="AG317" i="2"/>
  <c r="AG95" i="2"/>
  <c r="AG97" i="2"/>
  <c r="AG64" i="2"/>
  <c r="AG334" i="2"/>
  <c r="AG407" i="2"/>
  <c r="AG636" i="2"/>
  <c r="AG33" i="2"/>
  <c r="AG558" i="2"/>
  <c r="AG326" i="2"/>
  <c r="AG397" i="2"/>
  <c r="AG577" i="2"/>
  <c r="AG419" i="2"/>
  <c r="AG311" i="2"/>
  <c r="AG353" i="2"/>
  <c r="AG147" i="2"/>
  <c r="AG372" i="2"/>
  <c r="AG564" i="2"/>
  <c r="AG82" i="2"/>
  <c r="AG230" i="2"/>
  <c r="AG563" i="2"/>
  <c r="AG38" i="2"/>
  <c r="AG441" i="2"/>
  <c r="AG164" i="2"/>
  <c r="AG480" i="2"/>
  <c r="AG98" i="2"/>
  <c r="AG272" i="2"/>
  <c r="AG313" i="2"/>
  <c r="AG515" i="2"/>
  <c r="AG283" i="2"/>
  <c r="AG88" i="2"/>
  <c r="AG83" i="2"/>
  <c r="AG282" i="2"/>
  <c r="AG41" i="2"/>
  <c r="AG710" i="2"/>
  <c r="AG42" i="2"/>
  <c r="AG545" i="2"/>
  <c r="AG622" i="2"/>
  <c r="AG48" i="2"/>
  <c r="AG122" i="2"/>
  <c r="AG336" i="2"/>
  <c r="AG12" i="2"/>
  <c r="AG171" i="2"/>
  <c r="AG145" i="2"/>
  <c r="AG481" i="2"/>
  <c r="AG593" i="2"/>
  <c r="AG646" i="2"/>
  <c r="AG213" i="2"/>
  <c r="AG269" i="2"/>
  <c r="AG289" i="2"/>
  <c r="AG470" i="2"/>
  <c r="AG430" i="2"/>
  <c r="AG228" i="2"/>
  <c r="AG664" i="2"/>
  <c r="AG248" i="2"/>
  <c r="AG158" i="2"/>
  <c r="AG261" i="2"/>
  <c r="AG349" i="2"/>
  <c r="AG659" i="2"/>
  <c r="AG165" i="2"/>
  <c r="AG575" i="2"/>
  <c r="AG191" i="2"/>
  <c r="AG426" i="2"/>
  <c r="AG11" i="2"/>
  <c r="AG117" i="2"/>
  <c r="AG118" i="2"/>
  <c r="AG362" i="2"/>
  <c r="AG70" i="2"/>
  <c r="AG44" i="2"/>
  <c r="AG234" i="2"/>
  <c r="AG556" i="2"/>
  <c r="AG498" i="2"/>
  <c r="AG585" i="2"/>
  <c r="AG78" i="2"/>
  <c r="AG114" i="2"/>
  <c r="AG635" i="2"/>
  <c r="AG34" i="2"/>
  <c r="AG8" i="2"/>
  <c r="AG408" i="2"/>
  <c r="AG703" i="2"/>
  <c r="AG174" i="2"/>
  <c r="AG459" i="2"/>
  <c r="AG299" i="2"/>
  <c r="AG55" i="2"/>
  <c r="AG597" i="2"/>
  <c r="AG84" i="2"/>
  <c r="AG490" i="2"/>
  <c r="AG489" i="2"/>
  <c r="AG43" i="2"/>
  <c r="AG700" i="2"/>
  <c r="AG241" i="2"/>
  <c r="AG681" i="2"/>
  <c r="AG273" i="2"/>
  <c r="AG74" i="2"/>
  <c r="AG318" i="2"/>
  <c r="AG142" i="2"/>
  <c r="AG494" i="2"/>
  <c r="AG292" i="2"/>
  <c r="AG522" i="2"/>
  <c r="AG184" i="2"/>
  <c r="AG679" i="2"/>
  <c r="AG378" i="2"/>
  <c r="AG570" i="2"/>
  <c r="AG449" i="2"/>
  <c r="AG302" i="2"/>
  <c r="AG363" i="2"/>
  <c r="AG136" i="2"/>
  <c r="AG542" i="2"/>
  <c r="AG617" i="2"/>
  <c r="AG566" i="2"/>
  <c r="AG154" i="2"/>
  <c r="AG581" i="2"/>
  <c r="AG250" i="2"/>
  <c r="AG671" i="2"/>
  <c r="AG689" i="2"/>
  <c r="AG284" i="2"/>
  <c r="AG166" i="2"/>
  <c r="AG404" i="2"/>
  <c r="AG115" i="2"/>
  <c r="AG119" i="2"/>
  <c r="AG530" i="2"/>
  <c r="AG200" i="2"/>
  <c r="AG179" i="2"/>
  <c r="AG529" i="2"/>
  <c r="AG27" i="2"/>
  <c r="AG639" i="2"/>
  <c r="AG432" i="2"/>
  <c r="AG162" i="2"/>
  <c r="AG377" i="2"/>
  <c r="AG420" i="2"/>
  <c r="AG364" i="2"/>
  <c r="AG235" i="2"/>
  <c r="AG240" i="2"/>
  <c r="AG294" i="2"/>
  <c r="AG106" i="2"/>
  <c r="AG109" i="2"/>
  <c r="AG76" i="2"/>
  <c r="AG692" i="2"/>
  <c r="AG5" i="2"/>
  <c r="AG220" i="2"/>
  <c r="AG146" i="2"/>
  <c r="AG30" i="2"/>
  <c r="AG151" i="2"/>
  <c r="AG614" i="2"/>
  <c r="AG124" i="2"/>
  <c r="AG62" i="2"/>
  <c r="AG395" i="2"/>
  <c r="AG25" i="2"/>
  <c r="AG382" i="2"/>
  <c r="AG10" i="2"/>
  <c r="AG403" i="2"/>
  <c r="AG189" i="2"/>
  <c r="AG236" i="2"/>
  <c r="AG255" i="2"/>
  <c r="AG21" i="2"/>
  <c r="AG594" i="2"/>
  <c r="AG484" i="2"/>
  <c r="AG180" i="2"/>
  <c r="AG410" i="2"/>
  <c r="AG501" i="2"/>
  <c r="AG466" i="2"/>
  <c r="AG321" i="2"/>
  <c r="AG199" i="2"/>
  <c r="AG175" i="2"/>
  <c r="AG320" i="2"/>
  <c r="AG595" i="2"/>
  <c r="AG730" i="2"/>
  <c r="AG3" i="2"/>
  <c r="AG237" i="2"/>
  <c r="AG129" i="2"/>
  <c r="AG660" i="2"/>
  <c r="AG517" i="2"/>
  <c r="AG212" i="2"/>
  <c r="AG615" i="2"/>
  <c r="AG90" i="2"/>
  <c r="AG72" i="2"/>
  <c r="AG457" i="2"/>
  <c r="AG683" i="2"/>
  <c r="AG138" i="2"/>
  <c r="AG460" i="2"/>
  <c r="AG357" i="2"/>
  <c r="AG271" i="2"/>
  <c r="AG348" i="2"/>
  <c r="AG75" i="2"/>
  <c r="AG28" i="2"/>
  <c r="AG387" i="2"/>
  <c r="AG438" i="2"/>
  <c r="AG120" i="2"/>
  <c r="AG637" i="2"/>
  <c r="AG392" i="2"/>
  <c r="AG102" i="2"/>
  <c r="AG691" i="2"/>
  <c r="AG393" i="2"/>
  <c r="AG227" i="2"/>
  <c r="AG388" i="2"/>
  <c r="AG53" i="2"/>
  <c r="AG727" i="2"/>
  <c r="AG265" i="2"/>
  <c r="AG207" i="2"/>
  <c r="AG152" i="2"/>
  <c r="AG15" i="2"/>
  <c r="AG519" i="2"/>
  <c r="AG215" i="2"/>
  <c r="AG428" i="2"/>
  <c r="AG110" i="2"/>
  <c r="AG258" i="2"/>
  <c r="AG350" i="2"/>
  <c r="AG555" i="2"/>
  <c r="AG452" i="2"/>
  <c r="AG181" i="2"/>
  <c r="AG327" i="2"/>
  <c r="AG65" i="2"/>
  <c r="AG345" i="2"/>
  <c r="AG444" i="2"/>
  <c r="AG640" i="2"/>
  <c r="AG728" i="2"/>
  <c r="AG634" i="2"/>
  <c r="AG374" i="2"/>
  <c r="AG125" i="2"/>
  <c r="AG506" i="2"/>
  <c r="AG391" i="2"/>
  <c r="AG469" i="2"/>
  <c r="AG606" i="2"/>
  <c r="AG678" i="2"/>
  <c r="AG552" i="2"/>
  <c r="AG356" i="2"/>
  <c r="AG732" i="2"/>
  <c r="AG680" i="2"/>
  <c r="AG402" i="2"/>
  <c r="AG507" i="2"/>
  <c r="AG26" i="2"/>
  <c r="AG159" i="2"/>
  <c r="AG277" i="2"/>
  <c r="AG453" i="2"/>
  <c r="AG665" i="2"/>
  <c r="AG216" i="2"/>
  <c r="AG18" i="2"/>
  <c r="AG642" i="2"/>
  <c r="AG439" i="2"/>
  <c r="AG493" i="2"/>
  <c r="AG471" i="2"/>
  <c r="AG354" i="2"/>
  <c r="AG702" i="2"/>
  <c r="AG278" i="2"/>
  <c r="AG645" i="2"/>
  <c r="AG139" i="2"/>
  <c r="AG495" i="2"/>
  <c r="AG474" i="2"/>
  <c r="AG188" i="2"/>
  <c r="AG526" i="2"/>
  <c r="AG417" i="2"/>
  <c r="AG141" i="2"/>
  <c r="AG701" i="2"/>
  <c r="AG63" i="2"/>
  <c r="AG16" i="2"/>
  <c r="AG505" i="2"/>
  <c r="AG632" i="2"/>
  <c r="AG201" i="2"/>
  <c r="AG381" i="2"/>
  <c r="AG386" i="2"/>
  <c r="AG288" i="2"/>
  <c r="AG256" i="2"/>
  <c r="AG196" i="2"/>
  <c r="AG448" i="2"/>
  <c r="AG722" i="2"/>
  <c r="AG339" i="2"/>
  <c r="AG610" i="2"/>
  <c r="AG611" i="2"/>
  <c r="AG433" i="2"/>
  <c r="AG285" i="2"/>
  <c r="AG604" i="2"/>
  <c r="AG68" i="2"/>
  <c r="AG51" i="2"/>
  <c r="AG143" i="2"/>
  <c r="AG359" i="2"/>
  <c r="AG111" i="2"/>
  <c r="AG29" i="2"/>
  <c r="AG79" i="2"/>
  <c r="AG208" i="2"/>
  <c r="AG305" i="2"/>
  <c r="AG112" i="2"/>
  <c r="AG405" i="2"/>
  <c r="AG527" i="2"/>
  <c r="AG619" i="2"/>
  <c r="AG69" i="2"/>
  <c r="AG518" i="2"/>
  <c r="AG476" i="2"/>
  <c r="AG185" i="2"/>
  <c r="AG443" i="2"/>
  <c r="AG231" i="2"/>
  <c r="AG508" i="2"/>
  <c r="AG644" i="2"/>
  <c r="AG621" i="2"/>
  <c r="AG562" i="2"/>
  <c r="AG502" i="2"/>
  <c r="AG35" i="2"/>
  <c r="AG573" i="2"/>
  <c r="AG473" i="2"/>
  <c r="AG547" i="2"/>
  <c r="AG725" i="2"/>
  <c r="AG295" i="2"/>
  <c r="AG39" i="2"/>
  <c r="AG59" i="2"/>
  <c r="AG32" i="2"/>
  <c r="AG36" i="2"/>
  <c r="AG647" i="2"/>
  <c r="AG249" i="2"/>
  <c r="AG331" i="2"/>
  <c r="AG413" i="2"/>
  <c r="AG690" i="2"/>
  <c r="AG130" i="2"/>
  <c r="AG291" i="2"/>
  <c r="AG437" i="2"/>
  <c r="AG442" i="2"/>
  <c r="AG300" i="2"/>
  <c r="AG657" i="2"/>
  <c r="AG329" i="2"/>
  <c r="AG677" i="2"/>
  <c r="AG422" i="2"/>
  <c r="AG91" i="2"/>
  <c r="AG454" i="2"/>
  <c r="AG369" i="2"/>
  <c r="AG194" i="2"/>
  <c r="AG641" i="2"/>
  <c r="AG723" i="2"/>
  <c r="AG332" i="2"/>
  <c r="AG705" i="2"/>
  <c r="AG153" i="2"/>
  <c r="AG694" i="2"/>
  <c r="AG591" i="2"/>
  <c r="AG672" i="2"/>
  <c r="AG99" i="2"/>
  <c r="AG104" i="2"/>
  <c r="AG225" i="2"/>
  <c r="AG66" i="2"/>
  <c r="AG116" i="2"/>
  <c r="AG47" i="2"/>
  <c r="AG342" i="2"/>
  <c r="AG486" i="2"/>
  <c r="AG108" i="2"/>
  <c r="AG167" i="2"/>
  <c r="AG698" i="2"/>
  <c r="AG81" i="2"/>
  <c r="AG243" i="2"/>
  <c r="AG126" i="2"/>
  <c r="AG365" i="2"/>
  <c r="AG565" i="2"/>
  <c r="AG509" i="2"/>
  <c r="AG121" i="2"/>
  <c r="AG478" i="2"/>
  <c r="AG731" i="2"/>
  <c r="AG262" i="2"/>
  <c r="AG316" i="2"/>
  <c r="AG693" i="2"/>
  <c r="AG367" i="2"/>
  <c r="AG537" i="2"/>
  <c r="AG296" i="2"/>
  <c r="AG650" i="2"/>
  <c r="AG323" i="2"/>
  <c r="AG631" i="2"/>
  <c r="AG708" i="2"/>
  <c r="AG324" i="2"/>
  <c r="AG521" i="2"/>
  <c r="AG423" i="2"/>
  <c r="AG341" i="2"/>
  <c r="AG684" i="2"/>
  <c r="AG711" i="2"/>
  <c r="AG401" i="2"/>
  <c r="AG183" i="2"/>
  <c r="AG676" i="2"/>
  <c r="AG590" i="2"/>
  <c r="AG663" i="2"/>
  <c r="AG721" i="2"/>
  <c r="AG584" i="2"/>
  <c r="AG571" i="2"/>
  <c r="AG513" i="2"/>
  <c r="AG685" i="2"/>
  <c r="AG346" i="2"/>
  <c r="AG103" i="2"/>
  <c r="AG735" i="2"/>
  <c r="AG247" i="2"/>
  <c r="AG579" i="2"/>
  <c r="AG578" i="2"/>
  <c r="AG616" i="2"/>
  <c r="AG252" i="2"/>
  <c r="AG352" i="2"/>
  <c r="AG561" i="2"/>
  <c r="AG540" i="2"/>
  <c r="AG131" i="2"/>
  <c r="AG304" i="2"/>
  <c r="AG628" i="2"/>
  <c r="AG107" i="2"/>
  <c r="AG699" i="2"/>
  <c r="AG455" i="2"/>
  <c r="AG394" i="2"/>
  <c r="AG309" i="2"/>
  <c r="AG253" i="2"/>
  <c r="AG546" i="2"/>
  <c r="AG244" i="2"/>
  <c r="AG396" i="2"/>
  <c r="AG421" i="2"/>
  <c r="AG592" i="2"/>
  <c r="AG523" i="2"/>
  <c r="AG80" i="2"/>
  <c r="AG729" i="2"/>
  <c r="AG373" i="2"/>
  <c r="AG280" i="2"/>
  <c r="AG588" i="2"/>
  <c r="AG487" i="2"/>
  <c r="AG450" i="2"/>
  <c r="AG686" i="2"/>
  <c r="AG226" i="2"/>
  <c r="AG347" i="2"/>
  <c r="AG548" i="2"/>
  <c r="AG605" i="2"/>
  <c r="AG512" i="2"/>
  <c r="AG206" i="2"/>
  <c r="AG533" i="2"/>
  <c r="AG479" i="2"/>
  <c r="AG531" i="2"/>
  <c r="AG618" i="2"/>
  <c r="AG150" i="2"/>
  <c r="AG649" i="2"/>
  <c r="AG293" i="2"/>
  <c r="AG596" i="2"/>
  <c r="AG553" i="2"/>
  <c r="AG389" i="2"/>
  <c r="AG514" i="2"/>
  <c r="AG445" i="2"/>
  <c r="AG267" i="2"/>
  <c r="AG648" i="2"/>
  <c r="AG516" i="2"/>
  <c r="AG297" i="2"/>
  <c r="AG458" i="2"/>
  <c r="AG709" i="2"/>
  <c r="AG366" i="2"/>
  <c r="AG358" i="2"/>
  <c r="AG560" i="2"/>
  <c r="AG717" i="2"/>
  <c r="AG385" i="2"/>
  <c r="AG242" i="2"/>
  <c r="AG598" i="2"/>
  <c r="AG706" i="2"/>
  <c r="AG451" i="2"/>
  <c r="AG411" i="2"/>
  <c r="AG559" i="2"/>
  <c r="AG613" i="2"/>
  <c r="AG496" i="2"/>
  <c r="AG414" i="2"/>
  <c r="AG638" i="2"/>
  <c r="AG715" i="2"/>
  <c r="AG704" i="2"/>
  <c r="AG655" i="2"/>
  <c r="AG568" i="2"/>
  <c r="AG549" i="2"/>
  <c r="AG720" i="2"/>
  <c r="AG734" i="2"/>
  <c r="AG666" i="2"/>
  <c r="AG668" i="2"/>
  <c r="AG656" i="2"/>
  <c r="AG625" i="2"/>
  <c r="AG697" i="2"/>
  <c r="AG719" i="2"/>
  <c r="AG603" i="2"/>
  <c r="AG713" i="2"/>
  <c r="AG675" i="2"/>
  <c r="AG620" i="2"/>
  <c r="AG726" i="2"/>
  <c r="AG661" i="2"/>
  <c r="AG682" i="2"/>
  <c r="AG673" i="2"/>
  <c r="AG670" i="2"/>
  <c r="AG712" i="2"/>
  <c r="AG629" i="2"/>
  <c r="AG733" i="2"/>
  <c r="AG716" i="2"/>
  <c r="AG662" i="2"/>
  <c r="AG688" i="2"/>
  <c r="AG601" i="2"/>
  <c r="AG724" i="2"/>
  <c r="AF557" i="2"/>
  <c r="AF543" i="2"/>
  <c r="AF607" i="2"/>
  <c r="AF123" i="2"/>
  <c r="AF376" i="2"/>
  <c r="AF536" i="2"/>
  <c r="AF338" i="2"/>
  <c r="AF485" i="2"/>
  <c r="AF589" i="2"/>
  <c r="AF319" i="2"/>
  <c r="AF333" i="2"/>
  <c r="AF475" i="2"/>
  <c r="AF251" i="2"/>
  <c r="AF155" i="2"/>
  <c r="AF674" i="2"/>
  <c r="AF149" i="2"/>
  <c r="AF134" i="2"/>
  <c r="AF416" i="2"/>
  <c r="AF461" i="2"/>
  <c r="AF464" i="2"/>
  <c r="AF654" i="2"/>
  <c r="AF61" i="2"/>
  <c r="AF328" i="2"/>
  <c r="AF406" i="2"/>
  <c r="AF232" i="2"/>
  <c r="AF17" i="2"/>
  <c r="AF163" i="2"/>
  <c r="AF176" i="2"/>
  <c r="AF534" i="2"/>
  <c r="AF669" i="2"/>
  <c r="AF343" i="2"/>
  <c r="AF128" i="2"/>
  <c r="AF667" i="2"/>
  <c r="AF73" i="2"/>
  <c r="AF54" i="2"/>
  <c r="AF651" i="2"/>
  <c r="AF608" i="2"/>
  <c r="AF337" i="2"/>
  <c r="AF93" i="2"/>
  <c r="AF9" i="2"/>
  <c r="AF92" i="2"/>
  <c r="AF24" i="2"/>
  <c r="AF551" i="2"/>
  <c r="AF204" i="2"/>
  <c r="AF254" i="2"/>
  <c r="AF424" i="2"/>
  <c r="AF550" i="2"/>
  <c r="AF245" i="2"/>
  <c r="AF301" i="2"/>
  <c r="AF435" i="2"/>
  <c r="AF50" i="2"/>
  <c r="AF195" i="2"/>
  <c r="AF101" i="2"/>
  <c r="AF140" i="2"/>
  <c r="AF623" i="2"/>
  <c r="AF380" i="2"/>
  <c r="AF528" i="2"/>
  <c r="AF467" i="2"/>
  <c r="AF135" i="2"/>
  <c r="AF71" i="2"/>
  <c r="AF186" i="2"/>
  <c r="AF569" i="2"/>
  <c r="AF360" i="2"/>
  <c r="AF434" i="2"/>
  <c r="AF344" i="2"/>
  <c r="AF440" i="2"/>
  <c r="AF214" i="2"/>
  <c r="AF298" i="2"/>
  <c r="AF511" i="2"/>
  <c r="AF197" i="2"/>
  <c r="AF431" i="2"/>
  <c r="AF399" i="2"/>
  <c r="AF157" i="2"/>
  <c r="AF315" i="2"/>
  <c r="AF96" i="2"/>
  <c r="AF503" i="2"/>
  <c r="AF177" i="2"/>
  <c r="AF4" i="2"/>
  <c r="AF307" i="2"/>
  <c r="AF456" i="2"/>
  <c r="AF144" i="2"/>
  <c r="AF325" i="2"/>
  <c r="AF260" i="2"/>
  <c r="AF209" i="2"/>
  <c r="AF524" i="2"/>
  <c r="AF223" i="2"/>
  <c r="AF100" i="2"/>
  <c r="AF276" i="2"/>
  <c r="AF14" i="2"/>
  <c r="AF600" i="2"/>
  <c r="AF49" i="2"/>
  <c r="AF7" i="2"/>
  <c r="AF351" i="2"/>
  <c r="AF624" i="2"/>
  <c r="AF46" i="2"/>
  <c r="AF400" i="2"/>
  <c r="AF52" i="2"/>
  <c r="AF330" i="2"/>
  <c r="AF286" i="2"/>
  <c r="AF340" i="2"/>
  <c r="AF202" i="2"/>
  <c r="AF379" i="2"/>
  <c r="AF156" i="2"/>
  <c r="AF6" i="2"/>
  <c r="AF310" i="2"/>
  <c r="AF504" i="2"/>
  <c r="AF161" i="2"/>
  <c r="AF259" i="2"/>
  <c r="AF168" i="2"/>
  <c r="AF31" i="2"/>
  <c r="AF229" i="2"/>
  <c r="AF263" i="2"/>
  <c r="AF105" i="2"/>
  <c r="AF219" i="2"/>
  <c r="AF582" i="2"/>
  <c r="AF535" i="2"/>
  <c r="AF383" i="2"/>
  <c r="AF468" i="2"/>
  <c r="AF687" i="2"/>
  <c r="AF173" i="2"/>
  <c r="AF169" i="2"/>
  <c r="AF306" i="2"/>
  <c r="AF499" i="2"/>
  <c r="AF203" i="2"/>
  <c r="AF45" i="2"/>
  <c r="AF270" i="2"/>
  <c r="AF287" i="2"/>
  <c r="AF132" i="2"/>
  <c r="AF472" i="2"/>
  <c r="AF218" i="2"/>
  <c r="AF193" i="2"/>
  <c r="AF266" i="2"/>
  <c r="AF40" i="2"/>
  <c r="AF436" i="2"/>
  <c r="AF187" i="2"/>
  <c r="AF361" i="2"/>
  <c r="AF567" i="2"/>
  <c r="AF19" i="2"/>
  <c r="AF425" i="2"/>
  <c r="AF322" i="2"/>
  <c r="AF462" i="2"/>
  <c r="AF281" i="2"/>
  <c r="AF714" i="2"/>
  <c r="AF77" i="2"/>
  <c r="AF375" i="2"/>
  <c r="AF238" i="2"/>
  <c r="AF182" i="2"/>
  <c r="AF695" i="2"/>
  <c r="AF371" i="2"/>
  <c r="AF233" i="2"/>
  <c r="AF210" i="2"/>
  <c r="AF370" i="2"/>
  <c r="AF113" i="2"/>
  <c r="AF127" i="2"/>
  <c r="AF446" i="2"/>
  <c r="AF587" i="2"/>
  <c r="AF22" i="2"/>
  <c r="AF23" i="2"/>
  <c r="AF2" i="2"/>
  <c r="AF198" i="2"/>
  <c r="AF520" i="2"/>
  <c r="AF390" i="2"/>
  <c r="AF89" i="2"/>
  <c r="AF257" i="2"/>
  <c r="AF418" i="2"/>
  <c r="AF609" i="2"/>
  <c r="AF580" i="2"/>
  <c r="AF572" i="2"/>
  <c r="AF497" i="2"/>
  <c r="AF626" i="2"/>
  <c r="AF576" i="2"/>
  <c r="AF525" i="2"/>
  <c r="AF544" i="2"/>
  <c r="AF491" i="2"/>
  <c r="AF137" i="2"/>
  <c r="AF205" i="2"/>
  <c r="AF652" i="2"/>
  <c r="AF368" i="2"/>
  <c r="AF13" i="2"/>
  <c r="AF217" i="2"/>
  <c r="AF178" i="2"/>
  <c r="AF224" i="2"/>
  <c r="AF190" i="2"/>
  <c r="AF37" i="2"/>
  <c r="AF602" i="2"/>
  <c r="AF574" i="2"/>
  <c r="AF643" i="2"/>
  <c r="AF412" i="2"/>
  <c r="AF398" i="2"/>
  <c r="AF60" i="2"/>
  <c r="AF653" i="2"/>
  <c r="AF170" i="2"/>
  <c r="AF308" i="2"/>
  <c r="AF335" i="2"/>
  <c r="AF447" i="2"/>
  <c r="AF627" i="2"/>
  <c r="AF86" i="2"/>
  <c r="AF630" i="2"/>
  <c r="AF538" i="2"/>
  <c r="AF429" i="2"/>
  <c r="AF482" i="2"/>
  <c r="AF612" i="2"/>
  <c r="AF221" i="2"/>
  <c r="AF463" i="2"/>
  <c r="AF264" i="2"/>
  <c r="AF427" i="2"/>
  <c r="AF415" i="2"/>
  <c r="AF355" i="2"/>
  <c r="AF409" i="2"/>
  <c r="AF583" i="2"/>
  <c r="AF67" i="2"/>
  <c r="AF85" i="2"/>
  <c r="AF488" i="2"/>
  <c r="AF246" i="2"/>
  <c r="AF483" i="2"/>
  <c r="AF211" i="2"/>
  <c r="AF87" i="2"/>
  <c r="AF500" i="2"/>
  <c r="AF192" i="2"/>
  <c r="AF384" i="2"/>
  <c r="AF314" i="2"/>
  <c r="AF239" i="2"/>
  <c r="AF532" i="2"/>
  <c r="AF94" i="2"/>
  <c r="AF279" i="2"/>
  <c r="AF58" i="2"/>
  <c r="AF268" i="2"/>
  <c r="AF599" i="2"/>
  <c r="AF658" i="2"/>
  <c r="AF492" i="2"/>
  <c r="AF57" i="2"/>
  <c r="AF586" i="2"/>
  <c r="AF539" i="2"/>
  <c r="AF56" i="2"/>
  <c r="AF718" i="2"/>
  <c r="AF510" i="2"/>
  <c r="AF148" i="2"/>
  <c r="AF290" i="2"/>
  <c r="AF274" i="2"/>
  <c r="AF633" i="2"/>
  <c r="AF541" i="2"/>
  <c r="AF707" i="2"/>
  <c r="AF465" i="2"/>
  <c r="AF696" i="2"/>
  <c r="AF275" i="2"/>
  <c r="AF312" i="2"/>
  <c r="AF172" i="2"/>
  <c r="AF160" i="2"/>
  <c r="AF303" i="2"/>
  <c r="AF554" i="2"/>
  <c r="AF222" i="2"/>
  <c r="AF133" i="2"/>
  <c r="AF20" i="2"/>
  <c r="AF477" i="2"/>
  <c r="AF317" i="2"/>
  <c r="AF95" i="2"/>
  <c r="AF97" i="2"/>
  <c r="AF64" i="2"/>
  <c r="AF334" i="2"/>
  <c r="AF407" i="2"/>
  <c r="AF636" i="2"/>
  <c r="AF33" i="2"/>
  <c r="AF558" i="2"/>
  <c r="AF326" i="2"/>
  <c r="AF397" i="2"/>
  <c r="AF577" i="2"/>
  <c r="AF419" i="2"/>
  <c r="AF311" i="2"/>
  <c r="AF353" i="2"/>
  <c r="AF147" i="2"/>
  <c r="AF372" i="2"/>
  <c r="AF564" i="2"/>
  <c r="AF82" i="2"/>
  <c r="AF230" i="2"/>
  <c r="AF563" i="2"/>
  <c r="AF38" i="2"/>
  <c r="AF441" i="2"/>
  <c r="AF164" i="2"/>
  <c r="AF480" i="2"/>
  <c r="AF98" i="2"/>
  <c r="AF272" i="2"/>
  <c r="AF313" i="2"/>
  <c r="AF515" i="2"/>
  <c r="AF283" i="2"/>
  <c r="AF88" i="2"/>
  <c r="AF83" i="2"/>
  <c r="AF282" i="2"/>
  <c r="AF41" i="2"/>
  <c r="AF710" i="2"/>
  <c r="AF42" i="2"/>
  <c r="AF545" i="2"/>
  <c r="AF622" i="2"/>
  <c r="AF48" i="2"/>
  <c r="AF122" i="2"/>
  <c r="AF336" i="2"/>
  <c r="AF12" i="2"/>
  <c r="AF171" i="2"/>
  <c r="AF145" i="2"/>
  <c r="AF481" i="2"/>
  <c r="AF593" i="2"/>
  <c r="AF646" i="2"/>
  <c r="AF213" i="2"/>
  <c r="AF269" i="2"/>
  <c r="AF289" i="2"/>
  <c r="AF470" i="2"/>
  <c r="AF430" i="2"/>
  <c r="AF228" i="2"/>
  <c r="AF664" i="2"/>
  <c r="AF248" i="2"/>
  <c r="AF158" i="2"/>
  <c r="AF261" i="2"/>
  <c r="AF349" i="2"/>
  <c r="AF659" i="2"/>
  <c r="AF165" i="2"/>
  <c r="AF575" i="2"/>
  <c r="AF191" i="2"/>
  <c r="AF426" i="2"/>
  <c r="AF11" i="2"/>
  <c r="AF117" i="2"/>
  <c r="AF118" i="2"/>
  <c r="AF362" i="2"/>
  <c r="AF70" i="2"/>
  <c r="AF44" i="2"/>
  <c r="AF234" i="2"/>
  <c r="AF556" i="2"/>
  <c r="AF498" i="2"/>
  <c r="AF585" i="2"/>
  <c r="AF78" i="2"/>
  <c r="AF114" i="2"/>
  <c r="AF635" i="2"/>
  <c r="AF34" i="2"/>
  <c r="AF8" i="2"/>
  <c r="AF408" i="2"/>
  <c r="AF703" i="2"/>
  <c r="AF174" i="2"/>
  <c r="AF459" i="2"/>
  <c r="AF299" i="2"/>
  <c r="AF55" i="2"/>
  <c r="AF597" i="2"/>
  <c r="AF84" i="2"/>
  <c r="AF490" i="2"/>
  <c r="AF489" i="2"/>
  <c r="AF43" i="2"/>
  <c r="AF700" i="2"/>
  <c r="AF241" i="2"/>
  <c r="AF681" i="2"/>
  <c r="AF273" i="2"/>
  <c r="AF74" i="2"/>
  <c r="AF318" i="2"/>
  <c r="AF142" i="2"/>
  <c r="AF494" i="2"/>
  <c r="AF292" i="2"/>
  <c r="AF522" i="2"/>
  <c r="AF184" i="2"/>
  <c r="AF679" i="2"/>
  <c r="AF378" i="2"/>
  <c r="AF570" i="2"/>
  <c r="AF449" i="2"/>
  <c r="AF302" i="2"/>
  <c r="AF363" i="2"/>
  <c r="AF136" i="2"/>
  <c r="AF542" i="2"/>
  <c r="AF617" i="2"/>
  <c r="AF566" i="2"/>
  <c r="AF154" i="2"/>
  <c r="AF581" i="2"/>
  <c r="AF250" i="2"/>
  <c r="AF671" i="2"/>
  <c r="AF689" i="2"/>
  <c r="AF284" i="2"/>
  <c r="AF166" i="2"/>
  <c r="AF404" i="2"/>
  <c r="AF115" i="2"/>
  <c r="AF119" i="2"/>
  <c r="AF530" i="2"/>
  <c r="AF200" i="2"/>
  <c r="AF179" i="2"/>
  <c r="AF529" i="2"/>
  <c r="AF27" i="2"/>
  <c r="AF639" i="2"/>
  <c r="AF432" i="2"/>
  <c r="AF162" i="2"/>
  <c r="AF377" i="2"/>
  <c r="AF420" i="2"/>
  <c r="AF364" i="2"/>
  <c r="AF235" i="2"/>
  <c r="AF240" i="2"/>
  <c r="AF294" i="2"/>
  <c r="AF106" i="2"/>
  <c r="AF109" i="2"/>
  <c r="AF76" i="2"/>
  <c r="AF692" i="2"/>
  <c r="AF5" i="2"/>
  <c r="AF220" i="2"/>
  <c r="AF146" i="2"/>
  <c r="AF30" i="2"/>
  <c r="AF151" i="2"/>
  <c r="AF614" i="2"/>
  <c r="AF124" i="2"/>
  <c r="AF62" i="2"/>
  <c r="AF395" i="2"/>
  <c r="AF25" i="2"/>
  <c r="AF382" i="2"/>
  <c r="AF10" i="2"/>
  <c r="AF403" i="2"/>
  <c r="AF189" i="2"/>
  <c r="AF236" i="2"/>
  <c r="AF255" i="2"/>
  <c r="AF21" i="2"/>
  <c r="AF594" i="2"/>
  <c r="AF484" i="2"/>
  <c r="AF180" i="2"/>
  <c r="AF410" i="2"/>
  <c r="AF501" i="2"/>
  <c r="AF466" i="2"/>
  <c r="AF321" i="2"/>
  <c r="AF199" i="2"/>
  <c r="AF175" i="2"/>
  <c r="AF320" i="2"/>
  <c r="AF595" i="2"/>
  <c r="AF730" i="2"/>
  <c r="AF3" i="2"/>
  <c r="AF237" i="2"/>
  <c r="AF129" i="2"/>
  <c r="AF660" i="2"/>
  <c r="AF517" i="2"/>
  <c r="AF212" i="2"/>
  <c r="AF615" i="2"/>
  <c r="AF90" i="2"/>
  <c r="AF72" i="2"/>
  <c r="AF457" i="2"/>
  <c r="AF683" i="2"/>
  <c r="AF138" i="2"/>
  <c r="AF460" i="2"/>
  <c r="AF357" i="2"/>
  <c r="AF271" i="2"/>
  <c r="AF348" i="2"/>
  <c r="AF75" i="2"/>
  <c r="AF28" i="2"/>
  <c r="AF387" i="2"/>
  <c r="AF438" i="2"/>
  <c r="AF120" i="2"/>
  <c r="AF637" i="2"/>
  <c r="AF392" i="2"/>
  <c r="AF102" i="2"/>
  <c r="AF691" i="2"/>
  <c r="AF393" i="2"/>
  <c r="AF227" i="2"/>
  <c r="AF388" i="2"/>
  <c r="AF53" i="2"/>
  <c r="AF727" i="2"/>
  <c r="AF265" i="2"/>
  <c r="AF207" i="2"/>
  <c r="AF152" i="2"/>
  <c r="AF15" i="2"/>
  <c r="AF519" i="2"/>
  <c r="AF215" i="2"/>
  <c r="AF428" i="2"/>
  <c r="AF110" i="2"/>
  <c r="AF258" i="2"/>
  <c r="AF350" i="2"/>
  <c r="AF555" i="2"/>
  <c r="AF452" i="2"/>
  <c r="AF181" i="2"/>
  <c r="AF327" i="2"/>
  <c r="AF65" i="2"/>
  <c r="AF345" i="2"/>
  <c r="AF444" i="2"/>
  <c r="AF640" i="2"/>
  <c r="AF728" i="2"/>
  <c r="AF634" i="2"/>
  <c r="AF374" i="2"/>
  <c r="AF125" i="2"/>
  <c r="AF506" i="2"/>
  <c r="AF391" i="2"/>
  <c r="AF469" i="2"/>
  <c r="AF606" i="2"/>
  <c r="AF678" i="2"/>
  <c r="AF552" i="2"/>
  <c r="AF356" i="2"/>
  <c r="AF732" i="2"/>
  <c r="AF680" i="2"/>
  <c r="AF402" i="2"/>
  <c r="AF507" i="2"/>
  <c r="AF26" i="2"/>
  <c r="AF159" i="2"/>
  <c r="AF277" i="2"/>
  <c r="AF453" i="2"/>
  <c r="AF665" i="2"/>
  <c r="AF216" i="2"/>
  <c r="AF18" i="2"/>
  <c r="AF642" i="2"/>
  <c r="AF439" i="2"/>
  <c r="AF493" i="2"/>
  <c r="AF471" i="2"/>
  <c r="AF354" i="2"/>
  <c r="AF702" i="2"/>
  <c r="AF278" i="2"/>
  <c r="AF645" i="2"/>
  <c r="AF139" i="2"/>
  <c r="AF495" i="2"/>
  <c r="AF474" i="2"/>
  <c r="AF188" i="2"/>
  <c r="AF526" i="2"/>
  <c r="AF417" i="2"/>
  <c r="AF141" i="2"/>
  <c r="AF701" i="2"/>
  <c r="AF63" i="2"/>
  <c r="AF16" i="2"/>
  <c r="AF505" i="2"/>
  <c r="AF632" i="2"/>
  <c r="AF201" i="2"/>
  <c r="AF381" i="2"/>
  <c r="AF386" i="2"/>
  <c r="AF288" i="2"/>
  <c r="AF256" i="2"/>
  <c r="AF196" i="2"/>
  <c r="AF448" i="2"/>
  <c r="AF722" i="2"/>
  <c r="AF339" i="2"/>
  <c r="AF610" i="2"/>
  <c r="AF611" i="2"/>
  <c r="AF433" i="2"/>
  <c r="AF285" i="2"/>
  <c r="AF604" i="2"/>
  <c r="AF68" i="2"/>
  <c r="AF51" i="2"/>
  <c r="AF143" i="2"/>
  <c r="AF359" i="2"/>
  <c r="AF111" i="2"/>
  <c r="AF29" i="2"/>
  <c r="AF79" i="2"/>
  <c r="AF208" i="2"/>
  <c r="AF305" i="2"/>
  <c r="AF112" i="2"/>
  <c r="AF405" i="2"/>
  <c r="AF527" i="2"/>
  <c r="AF619" i="2"/>
  <c r="AF69" i="2"/>
  <c r="AF518" i="2"/>
  <c r="AF476" i="2"/>
  <c r="AF185" i="2"/>
  <c r="AF443" i="2"/>
  <c r="AF231" i="2"/>
  <c r="AF508" i="2"/>
  <c r="AF644" i="2"/>
  <c r="AF621" i="2"/>
  <c r="AF562" i="2"/>
  <c r="AF502" i="2"/>
  <c r="AF35" i="2"/>
  <c r="AF573" i="2"/>
  <c r="AF473" i="2"/>
  <c r="AF547" i="2"/>
  <c r="AF725" i="2"/>
  <c r="AF295" i="2"/>
  <c r="AF39" i="2"/>
  <c r="AF59" i="2"/>
  <c r="AF32" i="2"/>
  <c r="AF36" i="2"/>
  <c r="AF647" i="2"/>
  <c r="AF249" i="2"/>
  <c r="AF331" i="2"/>
  <c r="AF413" i="2"/>
  <c r="AF690" i="2"/>
  <c r="AF130" i="2"/>
  <c r="AF291" i="2"/>
  <c r="AF437" i="2"/>
  <c r="AF442" i="2"/>
  <c r="AF300" i="2"/>
  <c r="AF657" i="2"/>
  <c r="AF329" i="2"/>
  <c r="AF677" i="2"/>
  <c r="AF422" i="2"/>
  <c r="AF91" i="2"/>
  <c r="AF454" i="2"/>
  <c r="AF369" i="2"/>
  <c r="AF194" i="2"/>
  <c r="AF641" i="2"/>
  <c r="AF723" i="2"/>
  <c r="AF332" i="2"/>
  <c r="AF705" i="2"/>
  <c r="AF153" i="2"/>
  <c r="AF694" i="2"/>
  <c r="AF591" i="2"/>
  <c r="AF672" i="2"/>
  <c r="AF99" i="2"/>
  <c r="AF104" i="2"/>
  <c r="AF225" i="2"/>
  <c r="AF66" i="2"/>
  <c r="AF116" i="2"/>
  <c r="AF47" i="2"/>
  <c r="AF342" i="2"/>
  <c r="AF486" i="2"/>
  <c r="AF108" i="2"/>
  <c r="AF167" i="2"/>
  <c r="AF698" i="2"/>
  <c r="AF81" i="2"/>
  <c r="AF243" i="2"/>
  <c r="AF126" i="2"/>
  <c r="AF365" i="2"/>
  <c r="AF565" i="2"/>
  <c r="AF509" i="2"/>
  <c r="AF121" i="2"/>
  <c r="AF478" i="2"/>
  <c r="AF731" i="2"/>
  <c r="AF262" i="2"/>
  <c r="AF316" i="2"/>
  <c r="AF693" i="2"/>
  <c r="AF367" i="2"/>
  <c r="AF537" i="2"/>
  <c r="AF296" i="2"/>
  <c r="AF650" i="2"/>
  <c r="AF323" i="2"/>
  <c r="AF631" i="2"/>
  <c r="AF708" i="2"/>
  <c r="AF324" i="2"/>
  <c r="AF521" i="2"/>
  <c r="AF423" i="2"/>
  <c r="AF341" i="2"/>
  <c r="AF684" i="2"/>
  <c r="AF711" i="2"/>
  <c r="AF401" i="2"/>
  <c r="AF183" i="2"/>
  <c r="AF676" i="2"/>
  <c r="AF590" i="2"/>
  <c r="AF663" i="2"/>
  <c r="AF721" i="2"/>
  <c r="AF584" i="2"/>
  <c r="AF571" i="2"/>
  <c r="AF513" i="2"/>
  <c r="AF685" i="2"/>
  <c r="AF346" i="2"/>
  <c r="AF103" i="2"/>
  <c r="AF735" i="2"/>
  <c r="AF247" i="2"/>
  <c r="AF579" i="2"/>
  <c r="AF578" i="2"/>
  <c r="AF616" i="2"/>
  <c r="AF252" i="2"/>
  <c r="AF352" i="2"/>
  <c r="AF561" i="2"/>
  <c r="AF540" i="2"/>
  <c r="AF131" i="2"/>
  <c r="AF304" i="2"/>
  <c r="AF628" i="2"/>
  <c r="AF107" i="2"/>
  <c r="AF699" i="2"/>
  <c r="AF455" i="2"/>
  <c r="AF394" i="2"/>
  <c r="AF309" i="2"/>
  <c r="AF253" i="2"/>
  <c r="AF546" i="2"/>
  <c r="AF244" i="2"/>
  <c r="AF396" i="2"/>
  <c r="AF421" i="2"/>
  <c r="AF592" i="2"/>
  <c r="AF523" i="2"/>
  <c r="AF80" i="2"/>
  <c r="AF729" i="2"/>
  <c r="AF373" i="2"/>
  <c r="AF280" i="2"/>
  <c r="AF588" i="2"/>
  <c r="AF487" i="2"/>
  <c r="AF450" i="2"/>
  <c r="AF686" i="2"/>
  <c r="AF226" i="2"/>
  <c r="AF347" i="2"/>
  <c r="AF548" i="2"/>
  <c r="AF605" i="2"/>
  <c r="AF512" i="2"/>
  <c r="AF206" i="2"/>
  <c r="AF533" i="2"/>
  <c r="AF479" i="2"/>
  <c r="AF531" i="2"/>
  <c r="AF618" i="2"/>
  <c r="AF150" i="2"/>
  <c r="AF649" i="2"/>
  <c r="AF293" i="2"/>
  <c r="AF596" i="2"/>
  <c r="AF553" i="2"/>
  <c r="AF389" i="2"/>
  <c r="AF514" i="2"/>
  <c r="AF445" i="2"/>
  <c r="AF267" i="2"/>
  <c r="AF648" i="2"/>
  <c r="AF516" i="2"/>
  <c r="AF297" i="2"/>
  <c r="AF458" i="2"/>
  <c r="AF709" i="2"/>
  <c r="AF366" i="2"/>
  <c r="AF358" i="2"/>
  <c r="AF560" i="2"/>
  <c r="AF717" i="2"/>
  <c r="AF385" i="2"/>
  <c r="AF242" i="2"/>
  <c r="AF598" i="2"/>
  <c r="AF706" i="2"/>
  <c r="AF451" i="2"/>
  <c r="AF411" i="2"/>
  <c r="AF559" i="2"/>
  <c r="AF613" i="2"/>
  <c r="AF496" i="2"/>
  <c r="AF414" i="2"/>
  <c r="AF638" i="2"/>
  <c r="AF715" i="2"/>
  <c r="AF704" i="2"/>
  <c r="AF655" i="2"/>
  <c r="AF568" i="2"/>
  <c r="AF549" i="2"/>
  <c r="AF720" i="2"/>
  <c r="AF734" i="2"/>
  <c r="AF666" i="2"/>
  <c r="AF668" i="2"/>
  <c r="AF656" i="2"/>
  <c r="AF625" i="2"/>
  <c r="AF697" i="2"/>
  <c r="AF719" i="2"/>
  <c r="AF603" i="2"/>
  <c r="AF713" i="2"/>
  <c r="AF675" i="2"/>
  <c r="AF620" i="2"/>
  <c r="AF726" i="2"/>
  <c r="AF661" i="2"/>
  <c r="AF682" i="2"/>
  <c r="AF673" i="2"/>
  <c r="AF670" i="2"/>
  <c r="AF712" i="2"/>
  <c r="AF629" i="2"/>
  <c r="AF733" i="2"/>
  <c r="AF716" i="2"/>
  <c r="AF662" i="2"/>
  <c r="AF688" i="2"/>
  <c r="AF601" i="2"/>
  <c r="AF724" i="2"/>
  <c r="AE557" i="2"/>
  <c r="AE543" i="2"/>
  <c r="AE607" i="2"/>
  <c r="AE123" i="2"/>
  <c r="AE376" i="2"/>
  <c r="AE536" i="2"/>
  <c r="AE338" i="2"/>
  <c r="AE485" i="2"/>
  <c r="AE589" i="2"/>
  <c r="AE319" i="2"/>
  <c r="AE333" i="2"/>
  <c r="AE475" i="2"/>
  <c r="AE251" i="2"/>
  <c r="AE155" i="2"/>
  <c r="AE674" i="2"/>
  <c r="AE149" i="2"/>
  <c r="AE134" i="2"/>
  <c r="AE416" i="2"/>
  <c r="AE461" i="2"/>
  <c r="AE464" i="2"/>
  <c r="AE654" i="2"/>
  <c r="AE61" i="2"/>
  <c r="AE328" i="2"/>
  <c r="AE406" i="2"/>
  <c r="AE232" i="2"/>
  <c r="AE17" i="2"/>
  <c r="AE163" i="2"/>
  <c r="AE176" i="2"/>
  <c r="AE534" i="2"/>
  <c r="AE669" i="2"/>
  <c r="AE343" i="2"/>
  <c r="AE128" i="2"/>
  <c r="AE667" i="2"/>
  <c r="AE73" i="2"/>
  <c r="AE54" i="2"/>
  <c r="AE651" i="2"/>
  <c r="AE608" i="2"/>
  <c r="AE337" i="2"/>
  <c r="AE93" i="2"/>
  <c r="AE9" i="2"/>
  <c r="AE92" i="2"/>
  <c r="AE24" i="2"/>
  <c r="AE551" i="2"/>
  <c r="AE204" i="2"/>
  <c r="AE254" i="2"/>
  <c r="AE424" i="2"/>
  <c r="AE550" i="2"/>
  <c r="AE245" i="2"/>
  <c r="AE301" i="2"/>
  <c r="AE435" i="2"/>
  <c r="AE50" i="2"/>
  <c r="AE195" i="2"/>
  <c r="AE101" i="2"/>
  <c r="AE140" i="2"/>
  <c r="AE623" i="2"/>
  <c r="AE380" i="2"/>
  <c r="AE528" i="2"/>
  <c r="AE467" i="2"/>
  <c r="AE135" i="2"/>
  <c r="AE71" i="2"/>
  <c r="AE186" i="2"/>
  <c r="AE569" i="2"/>
  <c r="AE360" i="2"/>
  <c r="AE434" i="2"/>
  <c r="AE344" i="2"/>
  <c r="AE440" i="2"/>
  <c r="AE214" i="2"/>
  <c r="AE298" i="2"/>
  <c r="AE511" i="2"/>
  <c r="AE197" i="2"/>
  <c r="AE431" i="2"/>
  <c r="AE399" i="2"/>
  <c r="AE157" i="2"/>
  <c r="AE315" i="2"/>
  <c r="AE96" i="2"/>
  <c r="AE503" i="2"/>
  <c r="AE177" i="2"/>
  <c r="AE4" i="2"/>
  <c r="AE307" i="2"/>
  <c r="AE456" i="2"/>
  <c r="AE144" i="2"/>
  <c r="AE325" i="2"/>
  <c r="AE260" i="2"/>
  <c r="AE209" i="2"/>
  <c r="AE524" i="2"/>
  <c r="AE223" i="2"/>
  <c r="AE100" i="2"/>
  <c r="AE276" i="2"/>
  <c r="AE14" i="2"/>
  <c r="AE600" i="2"/>
  <c r="AE49" i="2"/>
  <c r="AE7" i="2"/>
  <c r="AE351" i="2"/>
  <c r="AE624" i="2"/>
  <c r="AE46" i="2"/>
  <c r="AE400" i="2"/>
  <c r="AE52" i="2"/>
  <c r="AE330" i="2"/>
  <c r="AE286" i="2"/>
  <c r="AE340" i="2"/>
  <c r="AE202" i="2"/>
  <c r="AE379" i="2"/>
  <c r="AE156" i="2"/>
  <c r="AE6" i="2"/>
  <c r="AE310" i="2"/>
  <c r="AE504" i="2"/>
  <c r="AE161" i="2"/>
  <c r="AE259" i="2"/>
  <c r="AE168" i="2"/>
  <c r="AE31" i="2"/>
  <c r="AE229" i="2"/>
  <c r="AE263" i="2"/>
  <c r="AE105" i="2"/>
  <c r="AE219" i="2"/>
  <c r="AE582" i="2"/>
  <c r="AE535" i="2"/>
  <c r="AE383" i="2"/>
  <c r="AE468" i="2"/>
  <c r="AE687" i="2"/>
  <c r="AE173" i="2"/>
  <c r="AE169" i="2"/>
  <c r="AE306" i="2"/>
  <c r="AE499" i="2"/>
  <c r="AE203" i="2"/>
  <c r="AE45" i="2"/>
  <c r="AE270" i="2"/>
  <c r="AE287" i="2"/>
  <c r="AE132" i="2"/>
  <c r="AE472" i="2"/>
  <c r="AE218" i="2"/>
  <c r="AE193" i="2"/>
  <c r="AE266" i="2"/>
  <c r="AE40" i="2"/>
  <c r="AE436" i="2"/>
  <c r="AE187" i="2"/>
  <c r="AE361" i="2"/>
  <c r="AE567" i="2"/>
  <c r="AE19" i="2"/>
  <c r="AE425" i="2"/>
  <c r="AE322" i="2"/>
  <c r="AE462" i="2"/>
  <c r="AE281" i="2"/>
  <c r="AE714" i="2"/>
  <c r="AE77" i="2"/>
  <c r="AE375" i="2"/>
  <c r="AE238" i="2"/>
  <c r="AE182" i="2"/>
  <c r="AE695" i="2"/>
  <c r="AE371" i="2"/>
  <c r="AE233" i="2"/>
  <c r="AE210" i="2"/>
  <c r="AE370" i="2"/>
  <c r="AE113" i="2"/>
  <c r="AE127" i="2"/>
  <c r="AE446" i="2"/>
  <c r="AE587" i="2"/>
  <c r="AE22" i="2"/>
  <c r="AE23" i="2"/>
  <c r="AE2" i="2"/>
  <c r="AE198" i="2"/>
  <c r="AE520" i="2"/>
  <c r="AE390" i="2"/>
  <c r="AE89" i="2"/>
  <c r="AE257" i="2"/>
  <c r="AE418" i="2"/>
  <c r="AE609" i="2"/>
  <c r="AE580" i="2"/>
  <c r="AE572" i="2"/>
  <c r="AE497" i="2"/>
  <c r="AE626" i="2"/>
  <c r="AE576" i="2"/>
  <c r="AE525" i="2"/>
  <c r="AE544" i="2"/>
  <c r="AE491" i="2"/>
  <c r="AE137" i="2"/>
  <c r="AE205" i="2"/>
  <c r="AE652" i="2"/>
  <c r="AE368" i="2"/>
  <c r="AE13" i="2"/>
  <c r="AE217" i="2"/>
  <c r="AE178" i="2"/>
  <c r="AE224" i="2"/>
  <c r="AE190" i="2"/>
  <c r="AE37" i="2"/>
  <c r="AE602" i="2"/>
  <c r="AE574" i="2"/>
  <c r="AE643" i="2"/>
  <c r="AE412" i="2"/>
  <c r="AE398" i="2"/>
  <c r="AE60" i="2"/>
  <c r="AE653" i="2"/>
  <c r="AE170" i="2"/>
  <c r="AE308" i="2"/>
  <c r="AE335" i="2"/>
  <c r="AE447" i="2"/>
  <c r="AE627" i="2"/>
  <c r="AE86" i="2"/>
  <c r="AE630" i="2"/>
  <c r="AE538" i="2"/>
  <c r="AE429" i="2"/>
  <c r="AE482" i="2"/>
  <c r="AE612" i="2"/>
  <c r="AE221" i="2"/>
  <c r="AE463" i="2"/>
  <c r="AE264" i="2"/>
  <c r="AE427" i="2"/>
  <c r="AE415" i="2"/>
  <c r="AE355" i="2"/>
  <c r="AE409" i="2"/>
  <c r="AE583" i="2"/>
  <c r="AE67" i="2"/>
  <c r="AE85" i="2"/>
  <c r="AE488" i="2"/>
  <c r="AE246" i="2"/>
  <c r="AE483" i="2"/>
  <c r="AE211" i="2"/>
  <c r="AE87" i="2"/>
  <c r="AE500" i="2"/>
  <c r="AE192" i="2"/>
  <c r="AE384" i="2"/>
  <c r="AE314" i="2"/>
  <c r="AE239" i="2"/>
  <c r="AE532" i="2"/>
  <c r="AE94" i="2"/>
  <c r="AE279" i="2"/>
  <c r="AE58" i="2"/>
  <c r="AE268" i="2"/>
  <c r="AE599" i="2"/>
  <c r="AE658" i="2"/>
  <c r="AE492" i="2"/>
  <c r="AE57" i="2"/>
  <c r="AE586" i="2"/>
  <c r="AE539" i="2"/>
  <c r="AE56" i="2"/>
  <c r="AE718" i="2"/>
  <c r="AE510" i="2"/>
  <c r="AE148" i="2"/>
  <c r="AE290" i="2"/>
  <c r="AE274" i="2"/>
  <c r="AE633" i="2"/>
  <c r="AE541" i="2"/>
  <c r="AE707" i="2"/>
  <c r="AE465" i="2"/>
  <c r="AE696" i="2"/>
  <c r="AE275" i="2"/>
  <c r="AE312" i="2"/>
  <c r="AE172" i="2"/>
  <c r="AE160" i="2"/>
  <c r="AE303" i="2"/>
  <c r="AE554" i="2"/>
  <c r="AE222" i="2"/>
  <c r="AE133" i="2"/>
  <c r="AE20" i="2"/>
  <c r="AE477" i="2"/>
  <c r="AE317" i="2"/>
  <c r="AE95" i="2"/>
  <c r="AE97" i="2"/>
  <c r="AE64" i="2"/>
  <c r="AE334" i="2"/>
  <c r="AE407" i="2"/>
  <c r="AE636" i="2"/>
  <c r="AE33" i="2"/>
  <c r="AE558" i="2"/>
  <c r="AE326" i="2"/>
  <c r="AE397" i="2"/>
  <c r="AE577" i="2"/>
  <c r="AE419" i="2"/>
  <c r="AE311" i="2"/>
  <c r="AE353" i="2"/>
  <c r="AE147" i="2"/>
  <c r="AE372" i="2"/>
  <c r="AE564" i="2"/>
  <c r="AE82" i="2"/>
  <c r="AE230" i="2"/>
  <c r="AE563" i="2"/>
  <c r="AE38" i="2"/>
  <c r="AE441" i="2"/>
  <c r="AE164" i="2"/>
  <c r="AE480" i="2"/>
  <c r="AE98" i="2"/>
  <c r="AE272" i="2"/>
  <c r="AE313" i="2"/>
  <c r="AE515" i="2"/>
  <c r="AE283" i="2"/>
  <c r="AE88" i="2"/>
  <c r="AE83" i="2"/>
  <c r="AE282" i="2"/>
  <c r="AE41" i="2"/>
  <c r="AE710" i="2"/>
  <c r="AE42" i="2"/>
  <c r="AE545" i="2"/>
  <c r="AE622" i="2"/>
  <c r="AE48" i="2"/>
  <c r="AE122" i="2"/>
  <c r="AE336" i="2"/>
  <c r="AE12" i="2"/>
  <c r="AE171" i="2"/>
  <c r="AE145" i="2"/>
  <c r="AE481" i="2"/>
  <c r="AE593" i="2"/>
  <c r="AE646" i="2"/>
  <c r="AE213" i="2"/>
  <c r="AE269" i="2"/>
  <c r="AE289" i="2"/>
  <c r="AE470" i="2"/>
  <c r="AE430" i="2"/>
  <c r="AE228" i="2"/>
  <c r="AE664" i="2"/>
  <c r="AE248" i="2"/>
  <c r="AE158" i="2"/>
  <c r="AE261" i="2"/>
  <c r="AE349" i="2"/>
  <c r="AE659" i="2"/>
  <c r="AE165" i="2"/>
  <c r="AE575" i="2"/>
  <c r="AE191" i="2"/>
  <c r="AE426" i="2"/>
  <c r="AE11" i="2"/>
  <c r="AE117" i="2"/>
  <c r="AE118" i="2"/>
  <c r="AE362" i="2"/>
  <c r="AE70" i="2"/>
  <c r="AE44" i="2"/>
  <c r="AE234" i="2"/>
  <c r="AE556" i="2"/>
  <c r="AE498" i="2"/>
  <c r="AE585" i="2"/>
  <c r="AE78" i="2"/>
  <c r="AE114" i="2"/>
  <c r="AE635" i="2"/>
  <c r="AE34" i="2"/>
  <c r="AE8" i="2"/>
  <c r="AE408" i="2"/>
  <c r="AE703" i="2"/>
  <c r="AE174" i="2"/>
  <c r="AE459" i="2"/>
  <c r="AE299" i="2"/>
  <c r="AE55" i="2"/>
  <c r="AE597" i="2"/>
  <c r="AE84" i="2"/>
  <c r="AE490" i="2"/>
  <c r="AE489" i="2"/>
  <c r="AE43" i="2"/>
  <c r="AE700" i="2"/>
  <c r="AE241" i="2"/>
  <c r="AE681" i="2"/>
  <c r="AE273" i="2"/>
  <c r="AE74" i="2"/>
  <c r="AE318" i="2"/>
  <c r="AE142" i="2"/>
  <c r="AE494" i="2"/>
  <c r="AE292" i="2"/>
  <c r="AE522" i="2"/>
  <c r="AE184" i="2"/>
  <c r="AE679" i="2"/>
  <c r="AE378" i="2"/>
  <c r="AE570" i="2"/>
  <c r="AE449" i="2"/>
  <c r="AE302" i="2"/>
  <c r="AE363" i="2"/>
  <c r="AE136" i="2"/>
  <c r="AE542" i="2"/>
  <c r="AE617" i="2"/>
  <c r="AE566" i="2"/>
  <c r="AE154" i="2"/>
  <c r="AE581" i="2"/>
  <c r="AE250" i="2"/>
  <c r="AE671" i="2"/>
  <c r="AE689" i="2"/>
  <c r="AE284" i="2"/>
  <c r="AE166" i="2"/>
  <c r="AE404" i="2"/>
  <c r="AE115" i="2"/>
  <c r="AE119" i="2"/>
  <c r="AE530" i="2"/>
  <c r="AE200" i="2"/>
  <c r="AE179" i="2"/>
  <c r="AE529" i="2"/>
  <c r="AE27" i="2"/>
  <c r="AE639" i="2"/>
  <c r="AE432" i="2"/>
  <c r="AE162" i="2"/>
  <c r="AE377" i="2"/>
  <c r="AE420" i="2"/>
  <c r="AE364" i="2"/>
  <c r="AE235" i="2"/>
  <c r="AE240" i="2"/>
  <c r="AE294" i="2"/>
  <c r="AE106" i="2"/>
  <c r="AE109" i="2"/>
  <c r="AE76" i="2"/>
  <c r="AE692" i="2"/>
  <c r="AE5" i="2"/>
  <c r="AE220" i="2"/>
  <c r="AE146" i="2"/>
  <c r="AE30" i="2"/>
  <c r="AE151" i="2"/>
  <c r="AE614" i="2"/>
  <c r="AE124" i="2"/>
  <c r="AE62" i="2"/>
  <c r="AE395" i="2"/>
  <c r="AE25" i="2"/>
  <c r="AE382" i="2"/>
  <c r="AE10" i="2"/>
  <c r="AE403" i="2"/>
  <c r="AE189" i="2"/>
  <c r="AE236" i="2"/>
  <c r="AE255" i="2"/>
  <c r="AE21" i="2"/>
  <c r="AE594" i="2"/>
  <c r="AE484" i="2"/>
  <c r="AE180" i="2"/>
  <c r="AE410" i="2"/>
  <c r="AE501" i="2"/>
  <c r="AE466" i="2"/>
  <c r="AE321" i="2"/>
  <c r="AE199" i="2"/>
  <c r="AE175" i="2"/>
  <c r="AE320" i="2"/>
  <c r="AE595" i="2"/>
  <c r="AE730" i="2"/>
  <c r="AE3" i="2"/>
  <c r="AE237" i="2"/>
  <c r="AE129" i="2"/>
  <c r="AE660" i="2"/>
  <c r="AE517" i="2"/>
  <c r="AE212" i="2"/>
  <c r="AE615" i="2"/>
  <c r="AE90" i="2"/>
  <c r="AE72" i="2"/>
  <c r="AE457" i="2"/>
  <c r="AE683" i="2"/>
  <c r="AE138" i="2"/>
  <c r="AE460" i="2"/>
  <c r="AE357" i="2"/>
  <c r="AE271" i="2"/>
  <c r="AE348" i="2"/>
  <c r="AE75" i="2"/>
  <c r="AE28" i="2"/>
  <c r="AE387" i="2"/>
  <c r="AE438" i="2"/>
  <c r="AE120" i="2"/>
  <c r="AE637" i="2"/>
  <c r="AE392" i="2"/>
  <c r="AE102" i="2"/>
  <c r="AE691" i="2"/>
  <c r="AE393" i="2"/>
  <c r="AE227" i="2"/>
  <c r="AE388" i="2"/>
  <c r="AE53" i="2"/>
  <c r="AE727" i="2"/>
  <c r="AE265" i="2"/>
  <c r="AE207" i="2"/>
  <c r="AE152" i="2"/>
  <c r="AE15" i="2"/>
  <c r="AE519" i="2"/>
  <c r="AE215" i="2"/>
  <c r="AE428" i="2"/>
  <c r="AE110" i="2"/>
  <c r="AE258" i="2"/>
  <c r="AE350" i="2"/>
  <c r="AE555" i="2"/>
  <c r="AE452" i="2"/>
  <c r="AE181" i="2"/>
  <c r="AE327" i="2"/>
  <c r="AE65" i="2"/>
  <c r="AE345" i="2"/>
  <c r="AE444" i="2"/>
  <c r="AE640" i="2"/>
  <c r="AE728" i="2"/>
  <c r="AE634" i="2"/>
  <c r="AE374" i="2"/>
  <c r="AE125" i="2"/>
  <c r="AE506" i="2"/>
  <c r="AE391" i="2"/>
  <c r="AE469" i="2"/>
  <c r="AE606" i="2"/>
  <c r="AE678" i="2"/>
  <c r="AE552" i="2"/>
  <c r="AE356" i="2"/>
  <c r="AE732" i="2"/>
  <c r="AE680" i="2"/>
  <c r="AE402" i="2"/>
  <c r="AE507" i="2"/>
  <c r="AE26" i="2"/>
  <c r="AE159" i="2"/>
  <c r="AE277" i="2"/>
  <c r="AE453" i="2"/>
  <c r="AE665" i="2"/>
  <c r="AE216" i="2"/>
  <c r="AE18" i="2"/>
  <c r="AE642" i="2"/>
  <c r="AE439" i="2"/>
  <c r="AE493" i="2"/>
  <c r="AE471" i="2"/>
  <c r="AE354" i="2"/>
  <c r="AE702" i="2"/>
  <c r="AE278" i="2"/>
  <c r="AE645" i="2"/>
  <c r="AE139" i="2"/>
  <c r="AE495" i="2"/>
  <c r="AE474" i="2"/>
  <c r="AE188" i="2"/>
  <c r="AE526" i="2"/>
  <c r="AE417" i="2"/>
  <c r="AE141" i="2"/>
  <c r="AE701" i="2"/>
  <c r="AE63" i="2"/>
  <c r="AE16" i="2"/>
  <c r="AE505" i="2"/>
  <c r="AE632" i="2"/>
  <c r="AE201" i="2"/>
  <c r="AE381" i="2"/>
  <c r="AE386" i="2"/>
  <c r="AE288" i="2"/>
  <c r="AE256" i="2"/>
  <c r="AE196" i="2"/>
  <c r="AE448" i="2"/>
  <c r="AE722" i="2"/>
  <c r="AE339" i="2"/>
  <c r="AE610" i="2"/>
  <c r="AE611" i="2"/>
  <c r="AE433" i="2"/>
  <c r="AE285" i="2"/>
  <c r="AE604" i="2"/>
  <c r="AE68" i="2"/>
  <c r="AE51" i="2"/>
  <c r="AE143" i="2"/>
  <c r="AE359" i="2"/>
  <c r="AE111" i="2"/>
  <c r="AE29" i="2"/>
  <c r="AE79" i="2"/>
  <c r="AE208" i="2"/>
  <c r="AE305" i="2"/>
  <c r="AE112" i="2"/>
  <c r="AE405" i="2"/>
  <c r="AE527" i="2"/>
  <c r="AE619" i="2"/>
  <c r="AE69" i="2"/>
  <c r="AE518" i="2"/>
  <c r="AE476" i="2"/>
  <c r="AE185" i="2"/>
  <c r="AE443" i="2"/>
  <c r="AE231" i="2"/>
  <c r="AE508" i="2"/>
  <c r="AE644" i="2"/>
  <c r="AE621" i="2"/>
  <c r="AE562" i="2"/>
  <c r="AE502" i="2"/>
  <c r="AE35" i="2"/>
  <c r="AE573" i="2"/>
  <c r="AE473" i="2"/>
  <c r="AE547" i="2"/>
  <c r="AE725" i="2"/>
  <c r="AE295" i="2"/>
  <c r="AE39" i="2"/>
  <c r="AE59" i="2"/>
  <c r="AE32" i="2"/>
  <c r="AE36" i="2"/>
  <c r="AE647" i="2"/>
  <c r="AE249" i="2"/>
  <c r="AE331" i="2"/>
  <c r="AE413" i="2"/>
  <c r="AE690" i="2"/>
  <c r="AE130" i="2"/>
  <c r="AE291" i="2"/>
  <c r="AE437" i="2"/>
  <c r="AE442" i="2"/>
  <c r="AE300" i="2"/>
  <c r="AE657" i="2"/>
  <c r="AE329" i="2"/>
  <c r="AE677" i="2"/>
  <c r="AE422" i="2"/>
  <c r="AE91" i="2"/>
  <c r="AE454" i="2"/>
  <c r="AE369" i="2"/>
  <c r="AE194" i="2"/>
  <c r="AE641" i="2"/>
  <c r="AE723" i="2"/>
  <c r="AE332" i="2"/>
  <c r="AE705" i="2"/>
  <c r="AE153" i="2"/>
  <c r="AE694" i="2"/>
  <c r="AE591" i="2"/>
  <c r="AE672" i="2"/>
  <c r="AE99" i="2"/>
  <c r="AE104" i="2"/>
  <c r="AE225" i="2"/>
  <c r="AE66" i="2"/>
  <c r="AE116" i="2"/>
  <c r="AE47" i="2"/>
  <c r="AE342" i="2"/>
  <c r="AE486" i="2"/>
  <c r="AE108" i="2"/>
  <c r="AE167" i="2"/>
  <c r="AE698" i="2"/>
  <c r="AE81" i="2"/>
  <c r="AE243" i="2"/>
  <c r="AE126" i="2"/>
  <c r="AE365" i="2"/>
  <c r="AE565" i="2"/>
  <c r="AE509" i="2"/>
  <c r="AE121" i="2"/>
  <c r="AE478" i="2"/>
  <c r="AE731" i="2"/>
  <c r="AE262" i="2"/>
  <c r="AE316" i="2"/>
  <c r="AE693" i="2"/>
  <c r="AE367" i="2"/>
  <c r="AE537" i="2"/>
  <c r="AE296" i="2"/>
  <c r="AE650" i="2"/>
  <c r="AE323" i="2"/>
  <c r="AE631" i="2"/>
  <c r="AE708" i="2"/>
  <c r="AE324" i="2"/>
  <c r="AE521" i="2"/>
  <c r="AE423" i="2"/>
  <c r="AE341" i="2"/>
  <c r="AE684" i="2"/>
  <c r="AE711" i="2"/>
  <c r="AE401" i="2"/>
  <c r="AE183" i="2"/>
  <c r="AE676" i="2"/>
  <c r="AE590" i="2"/>
  <c r="AE663" i="2"/>
  <c r="AE721" i="2"/>
  <c r="AE584" i="2"/>
  <c r="AE571" i="2"/>
  <c r="AE513" i="2"/>
  <c r="AE685" i="2"/>
  <c r="AE346" i="2"/>
  <c r="AE103" i="2"/>
  <c r="AE735" i="2"/>
  <c r="AE247" i="2"/>
  <c r="AE579" i="2"/>
  <c r="AE578" i="2"/>
  <c r="AE616" i="2"/>
  <c r="AE252" i="2"/>
  <c r="AE352" i="2"/>
  <c r="AE561" i="2"/>
  <c r="AE540" i="2"/>
  <c r="AE131" i="2"/>
  <c r="AE304" i="2"/>
  <c r="AE628" i="2"/>
  <c r="AE107" i="2"/>
  <c r="AE699" i="2"/>
  <c r="AE455" i="2"/>
  <c r="AE394" i="2"/>
  <c r="AE309" i="2"/>
  <c r="AE253" i="2"/>
  <c r="AE546" i="2"/>
  <c r="AE244" i="2"/>
  <c r="AE396" i="2"/>
  <c r="AE421" i="2"/>
  <c r="AE592" i="2"/>
  <c r="AE523" i="2"/>
  <c r="AE80" i="2"/>
  <c r="AE729" i="2"/>
  <c r="AE373" i="2"/>
  <c r="AE280" i="2"/>
  <c r="AE588" i="2"/>
  <c r="AE487" i="2"/>
  <c r="AE450" i="2"/>
  <c r="AE686" i="2"/>
  <c r="AE226" i="2"/>
  <c r="AE347" i="2"/>
  <c r="AE548" i="2"/>
  <c r="AE605" i="2"/>
  <c r="AE512" i="2"/>
  <c r="AE206" i="2"/>
  <c r="AE533" i="2"/>
  <c r="AE479" i="2"/>
  <c r="AE531" i="2"/>
  <c r="AE618" i="2"/>
  <c r="AE150" i="2"/>
  <c r="AE649" i="2"/>
  <c r="AE293" i="2"/>
  <c r="AE596" i="2"/>
  <c r="AE553" i="2"/>
  <c r="AE389" i="2"/>
  <c r="AE514" i="2"/>
  <c r="AE445" i="2"/>
  <c r="AE267" i="2"/>
  <c r="AE648" i="2"/>
  <c r="AE516" i="2"/>
  <c r="AE297" i="2"/>
  <c r="AE458" i="2"/>
  <c r="AE709" i="2"/>
  <c r="AE366" i="2"/>
  <c r="AE358" i="2"/>
  <c r="AE560" i="2"/>
  <c r="AE717" i="2"/>
  <c r="AE385" i="2"/>
  <c r="AE242" i="2"/>
  <c r="AE598" i="2"/>
  <c r="AE706" i="2"/>
  <c r="AE451" i="2"/>
  <c r="AE411" i="2"/>
  <c r="AE559" i="2"/>
  <c r="AE613" i="2"/>
  <c r="AE496" i="2"/>
  <c r="AE414" i="2"/>
  <c r="AE638" i="2"/>
  <c r="AE715" i="2"/>
  <c r="AE704" i="2"/>
  <c r="AE655" i="2"/>
  <c r="AE568" i="2"/>
  <c r="AE549" i="2"/>
  <c r="AE720" i="2"/>
  <c r="AE734" i="2"/>
  <c r="AE666" i="2"/>
  <c r="AE668" i="2"/>
  <c r="AE656" i="2"/>
  <c r="AE625" i="2"/>
  <c r="AE697" i="2"/>
  <c r="AE719" i="2"/>
  <c r="AE603" i="2"/>
  <c r="AE713" i="2"/>
  <c r="AE675" i="2"/>
  <c r="AE620" i="2"/>
  <c r="AE726" i="2"/>
  <c r="AE661" i="2"/>
  <c r="AE682" i="2"/>
  <c r="AE673" i="2"/>
  <c r="AE670" i="2"/>
  <c r="AE712" i="2"/>
  <c r="AE629" i="2"/>
  <c r="AE733" i="2"/>
  <c r="AE716" i="2"/>
  <c r="AE662" i="2"/>
  <c r="AE688" i="2"/>
  <c r="AE601" i="2"/>
  <c r="AE724" i="2"/>
  <c r="AD557" i="2"/>
  <c r="AD543" i="2"/>
  <c r="AD607" i="2"/>
  <c r="AD123" i="2"/>
  <c r="AD376" i="2"/>
  <c r="AD536" i="2"/>
  <c r="AD338" i="2"/>
  <c r="AD485" i="2"/>
  <c r="AD589" i="2"/>
  <c r="AD319" i="2"/>
  <c r="AD333" i="2"/>
  <c r="AD475" i="2"/>
  <c r="AD251" i="2"/>
  <c r="AD155" i="2"/>
  <c r="AD674" i="2"/>
  <c r="AD149" i="2"/>
  <c r="AD134" i="2"/>
  <c r="AD416" i="2"/>
  <c r="AD461" i="2"/>
  <c r="AD464" i="2"/>
  <c r="AD654" i="2"/>
  <c r="AD61" i="2"/>
  <c r="AD328" i="2"/>
  <c r="AD406" i="2"/>
  <c r="AD232" i="2"/>
  <c r="AD17" i="2"/>
  <c r="AD163" i="2"/>
  <c r="AD176" i="2"/>
  <c r="AD534" i="2"/>
  <c r="AD669" i="2"/>
  <c r="AD343" i="2"/>
  <c r="AD128" i="2"/>
  <c r="AD667" i="2"/>
  <c r="AD73" i="2"/>
  <c r="AD54" i="2"/>
  <c r="AD651" i="2"/>
  <c r="AD608" i="2"/>
  <c r="AD337" i="2"/>
  <c r="AD93" i="2"/>
  <c r="AD9" i="2"/>
  <c r="AD92" i="2"/>
  <c r="AD24" i="2"/>
  <c r="AD551" i="2"/>
  <c r="AD204" i="2"/>
  <c r="AD254" i="2"/>
  <c r="AD424" i="2"/>
  <c r="AD550" i="2"/>
  <c r="AD245" i="2"/>
  <c r="AD301" i="2"/>
  <c r="AD435" i="2"/>
  <c r="AD50" i="2"/>
  <c r="AD195" i="2"/>
  <c r="AD101" i="2"/>
  <c r="AD140" i="2"/>
  <c r="AD623" i="2"/>
  <c r="AD380" i="2"/>
  <c r="AD528" i="2"/>
  <c r="AD467" i="2"/>
  <c r="AD135" i="2"/>
  <c r="AD71" i="2"/>
  <c r="AD186" i="2"/>
  <c r="AD569" i="2"/>
  <c r="AD360" i="2"/>
  <c r="AD434" i="2"/>
  <c r="AD344" i="2"/>
  <c r="AD440" i="2"/>
  <c r="AD214" i="2"/>
  <c r="AD298" i="2"/>
  <c r="AD511" i="2"/>
  <c r="AD197" i="2"/>
  <c r="AD431" i="2"/>
  <c r="AD399" i="2"/>
  <c r="AD157" i="2"/>
  <c r="AD315" i="2"/>
  <c r="AD96" i="2"/>
  <c r="AD503" i="2"/>
  <c r="AD177" i="2"/>
  <c r="AD4" i="2"/>
  <c r="AD307" i="2"/>
  <c r="AD456" i="2"/>
  <c r="AD144" i="2"/>
  <c r="AD325" i="2"/>
  <c r="AD260" i="2"/>
  <c r="AD209" i="2"/>
  <c r="AD524" i="2"/>
  <c r="AD223" i="2"/>
  <c r="AD100" i="2"/>
  <c r="AD276" i="2"/>
  <c r="AD14" i="2"/>
  <c r="AD600" i="2"/>
  <c r="AD49" i="2"/>
  <c r="AD7" i="2"/>
  <c r="AD351" i="2"/>
  <c r="AD624" i="2"/>
  <c r="AD46" i="2"/>
  <c r="AD400" i="2"/>
  <c r="AD52" i="2"/>
  <c r="AD330" i="2"/>
  <c r="AD286" i="2"/>
  <c r="AD340" i="2"/>
  <c r="AD202" i="2"/>
  <c r="AD379" i="2"/>
  <c r="AD156" i="2"/>
  <c r="AD6" i="2"/>
  <c r="AD310" i="2"/>
  <c r="AD504" i="2"/>
  <c r="AD161" i="2"/>
  <c r="AD259" i="2"/>
  <c r="AD168" i="2"/>
  <c r="AD31" i="2"/>
  <c r="AD229" i="2"/>
  <c r="AD263" i="2"/>
  <c r="AD105" i="2"/>
  <c r="AD219" i="2"/>
  <c r="AD582" i="2"/>
  <c r="AD535" i="2"/>
  <c r="AD383" i="2"/>
  <c r="AD468" i="2"/>
  <c r="AD687" i="2"/>
  <c r="AD173" i="2"/>
  <c r="AD169" i="2"/>
  <c r="AD306" i="2"/>
  <c r="AD499" i="2"/>
  <c r="AD203" i="2"/>
  <c r="AD45" i="2"/>
  <c r="AD270" i="2"/>
  <c r="AD287" i="2"/>
  <c r="AD132" i="2"/>
  <c r="AD472" i="2"/>
  <c r="AD218" i="2"/>
  <c r="AD193" i="2"/>
  <c r="AD266" i="2"/>
  <c r="AD40" i="2"/>
  <c r="AD436" i="2"/>
  <c r="AD187" i="2"/>
  <c r="AD361" i="2"/>
  <c r="AD567" i="2"/>
  <c r="AD19" i="2"/>
  <c r="AD425" i="2"/>
  <c r="AD322" i="2"/>
  <c r="AD462" i="2"/>
  <c r="AD281" i="2"/>
  <c r="AD714" i="2"/>
  <c r="AD77" i="2"/>
  <c r="AD375" i="2"/>
  <c r="AD238" i="2"/>
  <c r="AD182" i="2"/>
  <c r="AD695" i="2"/>
  <c r="AD371" i="2"/>
  <c r="AD233" i="2"/>
  <c r="AD210" i="2"/>
  <c r="AD370" i="2"/>
  <c r="AD113" i="2"/>
  <c r="AD127" i="2"/>
  <c r="AD446" i="2"/>
  <c r="AD587" i="2"/>
  <c r="AD22" i="2"/>
  <c r="AD23" i="2"/>
  <c r="AD2" i="2"/>
  <c r="AD198" i="2"/>
  <c r="AD520" i="2"/>
  <c r="AD390" i="2"/>
  <c r="AD89" i="2"/>
  <c r="AD257" i="2"/>
  <c r="AD418" i="2"/>
  <c r="AD609" i="2"/>
  <c r="AD580" i="2"/>
  <c r="AD572" i="2"/>
  <c r="AD497" i="2"/>
  <c r="AD626" i="2"/>
  <c r="AD576" i="2"/>
  <c r="AD525" i="2"/>
  <c r="AD544" i="2"/>
  <c r="AD491" i="2"/>
  <c r="AD137" i="2"/>
  <c r="AD205" i="2"/>
  <c r="AD652" i="2"/>
  <c r="AD368" i="2"/>
  <c r="AD13" i="2"/>
  <c r="AD217" i="2"/>
  <c r="AD178" i="2"/>
  <c r="AD224" i="2"/>
  <c r="AD190" i="2"/>
  <c r="AD37" i="2"/>
  <c r="AD602" i="2"/>
  <c r="AD574" i="2"/>
  <c r="AD643" i="2"/>
  <c r="AD412" i="2"/>
  <c r="AD398" i="2"/>
  <c r="AD60" i="2"/>
  <c r="AD653" i="2"/>
  <c r="AD170" i="2"/>
  <c r="AD308" i="2"/>
  <c r="AD335" i="2"/>
  <c r="AD447" i="2"/>
  <c r="AD627" i="2"/>
  <c r="AD86" i="2"/>
  <c r="AD630" i="2"/>
  <c r="AD538" i="2"/>
  <c r="AD429" i="2"/>
  <c r="AD482" i="2"/>
  <c r="AD612" i="2"/>
  <c r="AD221" i="2"/>
  <c r="AD463" i="2"/>
  <c r="AD264" i="2"/>
  <c r="AD427" i="2"/>
  <c r="AD415" i="2"/>
  <c r="AD355" i="2"/>
  <c r="AD409" i="2"/>
  <c r="AD583" i="2"/>
  <c r="AD67" i="2"/>
  <c r="AD85" i="2"/>
  <c r="AD488" i="2"/>
  <c r="AD246" i="2"/>
  <c r="AD483" i="2"/>
  <c r="AD211" i="2"/>
  <c r="AD87" i="2"/>
  <c r="AD500" i="2"/>
  <c r="AD192" i="2"/>
  <c r="AD384" i="2"/>
  <c r="AD314" i="2"/>
  <c r="AD239" i="2"/>
  <c r="AD532" i="2"/>
  <c r="AD94" i="2"/>
  <c r="AD279" i="2"/>
  <c r="AD58" i="2"/>
  <c r="AD268" i="2"/>
  <c r="AD599" i="2"/>
  <c r="AD658" i="2"/>
  <c r="AD492" i="2"/>
  <c r="AD57" i="2"/>
  <c r="AD586" i="2"/>
  <c r="AD539" i="2"/>
  <c r="AD56" i="2"/>
  <c r="AD718" i="2"/>
  <c r="AD510" i="2"/>
  <c r="AD148" i="2"/>
  <c r="AD290" i="2"/>
  <c r="AD274" i="2"/>
  <c r="AD633" i="2"/>
  <c r="AD541" i="2"/>
  <c r="AD707" i="2"/>
  <c r="AD465" i="2"/>
  <c r="AD696" i="2"/>
  <c r="AD275" i="2"/>
  <c r="AD312" i="2"/>
  <c r="AD172" i="2"/>
  <c r="AD160" i="2"/>
  <c r="AD303" i="2"/>
  <c r="AD554" i="2"/>
  <c r="AD222" i="2"/>
  <c r="AD133" i="2"/>
  <c r="AD20" i="2"/>
  <c r="AD477" i="2"/>
  <c r="AD317" i="2"/>
  <c r="AD95" i="2"/>
  <c r="AD97" i="2"/>
  <c r="AD64" i="2"/>
  <c r="AD334" i="2"/>
  <c r="AD407" i="2"/>
  <c r="AD636" i="2"/>
  <c r="AD33" i="2"/>
  <c r="AD558" i="2"/>
  <c r="AD326" i="2"/>
  <c r="AD397" i="2"/>
  <c r="AD577" i="2"/>
  <c r="AD419" i="2"/>
  <c r="AD311" i="2"/>
  <c r="AD353" i="2"/>
  <c r="AD147" i="2"/>
  <c r="AD372" i="2"/>
  <c r="AD564" i="2"/>
  <c r="AD82" i="2"/>
  <c r="AD230" i="2"/>
  <c r="AD563" i="2"/>
  <c r="AD38" i="2"/>
  <c r="AD441" i="2"/>
  <c r="AD164" i="2"/>
  <c r="AD480" i="2"/>
  <c r="AD98" i="2"/>
  <c r="AD272" i="2"/>
  <c r="AD313" i="2"/>
  <c r="AD515" i="2"/>
  <c r="AD283" i="2"/>
  <c r="AD88" i="2"/>
  <c r="AD83" i="2"/>
  <c r="AD282" i="2"/>
  <c r="AD41" i="2"/>
  <c r="AD710" i="2"/>
  <c r="AD42" i="2"/>
  <c r="AD545" i="2"/>
  <c r="AD622" i="2"/>
  <c r="AD48" i="2"/>
  <c r="AD122" i="2"/>
  <c r="AD336" i="2"/>
  <c r="AD12" i="2"/>
  <c r="AD171" i="2"/>
  <c r="AD145" i="2"/>
  <c r="AD481" i="2"/>
  <c r="AD593" i="2"/>
  <c r="AD646" i="2"/>
  <c r="AD213" i="2"/>
  <c r="AD269" i="2"/>
  <c r="AD289" i="2"/>
  <c r="AD470" i="2"/>
  <c r="AD430" i="2"/>
  <c r="AD228" i="2"/>
  <c r="AD664" i="2"/>
  <c r="AD248" i="2"/>
  <c r="AD158" i="2"/>
  <c r="AD261" i="2"/>
  <c r="AD349" i="2"/>
  <c r="AD659" i="2"/>
  <c r="AD165" i="2"/>
  <c r="AD575" i="2"/>
  <c r="AD191" i="2"/>
  <c r="AD426" i="2"/>
  <c r="AD11" i="2"/>
  <c r="AD117" i="2"/>
  <c r="AD118" i="2"/>
  <c r="AD362" i="2"/>
  <c r="AD70" i="2"/>
  <c r="AD44" i="2"/>
  <c r="AD234" i="2"/>
  <c r="AD556" i="2"/>
  <c r="AD498" i="2"/>
  <c r="AD585" i="2"/>
  <c r="AD78" i="2"/>
  <c r="AD114" i="2"/>
  <c r="AD635" i="2"/>
  <c r="AD34" i="2"/>
  <c r="AD8" i="2"/>
  <c r="AD408" i="2"/>
  <c r="AD703" i="2"/>
  <c r="AD174" i="2"/>
  <c r="AD459" i="2"/>
  <c r="AD299" i="2"/>
  <c r="AD55" i="2"/>
  <c r="AD597" i="2"/>
  <c r="AD84" i="2"/>
  <c r="AD490" i="2"/>
  <c r="AD489" i="2"/>
  <c r="AD43" i="2"/>
  <c r="AD700" i="2"/>
  <c r="AD241" i="2"/>
  <c r="AD681" i="2"/>
  <c r="AD273" i="2"/>
  <c r="AD74" i="2"/>
  <c r="AD318" i="2"/>
  <c r="AD142" i="2"/>
  <c r="AD494" i="2"/>
  <c r="AD292" i="2"/>
  <c r="AD522" i="2"/>
  <c r="AD184" i="2"/>
  <c r="AD679" i="2"/>
  <c r="AD378" i="2"/>
  <c r="AD570" i="2"/>
  <c r="AD449" i="2"/>
  <c r="AD302" i="2"/>
  <c r="AD363" i="2"/>
  <c r="AD136" i="2"/>
  <c r="AD542" i="2"/>
  <c r="AD617" i="2"/>
  <c r="AD566" i="2"/>
  <c r="AD154" i="2"/>
  <c r="AD581" i="2"/>
  <c r="AD250" i="2"/>
  <c r="AD671" i="2"/>
  <c r="AD689" i="2"/>
  <c r="AD284" i="2"/>
  <c r="AD166" i="2"/>
  <c r="AD404" i="2"/>
  <c r="AD115" i="2"/>
  <c r="AD119" i="2"/>
  <c r="AD530" i="2"/>
  <c r="AD200" i="2"/>
  <c r="AD179" i="2"/>
  <c r="AD529" i="2"/>
  <c r="AD27" i="2"/>
  <c r="AD639" i="2"/>
  <c r="AD432" i="2"/>
  <c r="AD162" i="2"/>
  <c r="AD377" i="2"/>
  <c r="AD420" i="2"/>
  <c r="AD364" i="2"/>
  <c r="AD235" i="2"/>
  <c r="AD240" i="2"/>
  <c r="AD294" i="2"/>
  <c r="AD106" i="2"/>
  <c r="AD109" i="2"/>
  <c r="AD76" i="2"/>
  <c r="AD692" i="2"/>
  <c r="AD5" i="2"/>
  <c r="AD220" i="2"/>
  <c r="AD146" i="2"/>
  <c r="AD30" i="2"/>
  <c r="AD151" i="2"/>
  <c r="AD614" i="2"/>
  <c r="AD124" i="2"/>
  <c r="AD62" i="2"/>
  <c r="AD395" i="2"/>
  <c r="AD25" i="2"/>
  <c r="AD382" i="2"/>
  <c r="AD10" i="2"/>
  <c r="AD403" i="2"/>
  <c r="AD189" i="2"/>
  <c r="AD236" i="2"/>
  <c r="AD255" i="2"/>
  <c r="AD21" i="2"/>
  <c r="AD594" i="2"/>
  <c r="AD484" i="2"/>
  <c r="AD180" i="2"/>
  <c r="AD410" i="2"/>
  <c r="AD501" i="2"/>
  <c r="AD466" i="2"/>
  <c r="AD321" i="2"/>
  <c r="AD199" i="2"/>
  <c r="AD175" i="2"/>
  <c r="AD320" i="2"/>
  <c r="AD595" i="2"/>
  <c r="AD730" i="2"/>
  <c r="AD3" i="2"/>
  <c r="AD237" i="2"/>
  <c r="AD129" i="2"/>
  <c r="AD660" i="2"/>
  <c r="AD517" i="2"/>
  <c r="AD212" i="2"/>
  <c r="AD615" i="2"/>
  <c r="AD90" i="2"/>
  <c r="AD72" i="2"/>
  <c r="AD457" i="2"/>
  <c r="AD683" i="2"/>
  <c r="AD138" i="2"/>
  <c r="AD460" i="2"/>
  <c r="AD357" i="2"/>
  <c r="AD271" i="2"/>
  <c r="AD348" i="2"/>
  <c r="AD75" i="2"/>
  <c r="AD28" i="2"/>
  <c r="AD387" i="2"/>
  <c r="AD438" i="2"/>
  <c r="AD120" i="2"/>
  <c r="AD637" i="2"/>
  <c r="AD392" i="2"/>
  <c r="AD102" i="2"/>
  <c r="AD691" i="2"/>
  <c r="AD393" i="2"/>
  <c r="AD227" i="2"/>
  <c r="AD388" i="2"/>
  <c r="AD53" i="2"/>
  <c r="AD727" i="2"/>
  <c r="AD265" i="2"/>
  <c r="AD207" i="2"/>
  <c r="AD152" i="2"/>
  <c r="AD15" i="2"/>
  <c r="AD519" i="2"/>
  <c r="AD215" i="2"/>
  <c r="AD428" i="2"/>
  <c r="AD110" i="2"/>
  <c r="AD258" i="2"/>
  <c r="AD350" i="2"/>
  <c r="AD555" i="2"/>
  <c r="AD452" i="2"/>
  <c r="AD181" i="2"/>
  <c r="AD327" i="2"/>
  <c r="AD65" i="2"/>
  <c r="AD345" i="2"/>
  <c r="AD444" i="2"/>
  <c r="AD640" i="2"/>
  <c r="AD728" i="2"/>
  <c r="AD634" i="2"/>
  <c r="AD374" i="2"/>
  <c r="AD125" i="2"/>
  <c r="AD506" i="2"/>
  <c r="AD391" i="2"/>
  <c r="AD469" i="2"/>
  <c r="AD606" i="2"/>
  <c r="AD678" i="2"/>
  <c r="AD552" i="2"/>
  <c r="AD356" i="2"/>
  <c r="AD732" i="2"/>
  <c r="AD680" i="2"/>
  <c r="AD402" i="2"/>
  <c r="AD507" i="2"/>
  <c r="AD26" i="2"/>
  <c r="AD159" i="2"/>
  <c r="AD277" i="2"/>
  <c r="AD453" i="2"/>
  <c r="AD665" i="2"/>
  <c r="AD216" i="2"/>
  <c r="AD18" i="2"/>
  <c r="AD642" i="2"/>
  <c r="AD439" i="2"/>
  <c r="AD493" i="2"/>
  <c r="AD471" i="2"/>
  <c r="AD354" i="2"/>
  <c r="AD702" i="2"/>
  <c r="AD278" i="2"/>
  <c r="AD645" i="2"/>
  <c r="AD139" i="2"/>
  <c r="AD495" i="2"/>
  <c r="AD474" i="2"/>
  <c r="AD188" i="2"/>
  <c r="AD526" i="2"/>
  <c r="AD417" i="2"/>
  <c r="AD141" i="2"/>
  <c r="AD701" i="2"/>
  <c r="AD63" i="2"/>
  <c r="AD16" i="2"/>
  <c r="AD505" i="2"/>
  <c r="AD632" i="2"/>
  <c r="AD201" i="2"/>
  <c r="AD381" i="2"/>
  <c r="AD386" i="2"/>
  <c r="AD288" i="2"/>
  <c r="AD256" i="2"/>
  <c r="AD196" i="2"/>
  <c r="AD448" i="2"/>
  <c r="AD722" i="2"/>
  <c r="AD339" i="2"/>
  <c r="AD610" i="2"/>
  <c r="AD611" i="2"/>
  <c r="AD433" i="2"/>
  <c r="AD285" i="2"/>
  <c r="AD604" i="2"/>
  <c r="AD68" i="2"/>
  <c r="AD51" i="2"/>
  <c r="AD143" i="2"/>
  <c r="AD359" i="2"/>
  <c r="AD111" i="2"/>
  <c r="AD29" i="2"/>
  <c r="AD79" i="2"/>
  <c r="AD208" i="2"/>
  <c r="AD305" i="2"/>
  <c r="AD112" i="2"/>
  <c r="AD405" i="2"/>
  <c r="AD527" i="2"/>
  <c r="AD619" i="2"/>
  <c r="AD69" i="2"/>
  <c r="AD518" i="2"/>
  <c r="AD476" i="2"/>
  <c r="AD185" i="2"/>
  <c r="AD443" i="2"/>
  <c r="AD231" i="2"/>
  <c r="AD508" i="2"/>
  <c r="AD644" i="2"/>
  <c r="AD621" i="2"/>
  <c r="AD562" i="2"/>
  <c r="AD502" i="2"/>
  <c r="AD35" i="2"/>
  <c r="AD573" i="2"/>
  <c r="AD473" i="2"/>
  <c r="AD547" i="2"/>
  <c r="AD725" i="2"/>
  <c r="AD295" i="2"/>
  <c r="AD39" i="2"/>
  <c r="AD59" i="2"/>
  <c r="AD32" i="2"/>
  <c r="AD36" i="2"/>
  <c r="AD647" i="2"/>
  <c r="AD249" i="2"/>
  <c r="AD331" i="2"/>
  <c r="AD413" i="2"/>
  <c r="AD690" i="2"/>
  <c r="AD130" i="2"/>
  <c r="AD291" i="2"/>
  <c r="AD437" i="2"/>
  <c r="AD442" i="2"/>
  <c r="AD300" i="2"/>
  <c r="AD657" i="2"/>
  <c r="AD329" i="2"/>
  <c r="AD677" i="2"/>
  <c r="AD422" i="2"/>
  <c r="AD91" i="2"/>
  <c r="AD454" i="2"/>
  <c r="AD369" i="2"/>
  <c r="AD194" i="2"/>
  <c r="AD641" i="2"/>
  <c r="AD723" i="2"/>
  <c r="AD332" i="2"/>
  <c r="AD705" i="2"/>
  <c r="AD153" i="2"/>
  <c r="AD694" i="2"/>
  <c r="AD591" i="2"/>
  <c r="AD672" i="2"/>
  <c r="AD99" i="2"/>
  <c r="AD104" i="2"/>
  <c r="AD225" i="2"/>
  <c r="AD66" i="2"/>
  <c r="AD116" i="2"/>
  <c r="AD47" i="2"/>
  <c r="AD342" i="2"/>
  <c r="AD486" i="2"/>
  <c r="AD108" i="2"/>
  <c r="AD167" i="2"/>
  <c r="AD698" i="2"/>
  <c r="AD81" i="2"/>
  <c r="AD243" i="2"/>
  <c r="AD126" i="2"/>
  <c r="AD365" i="2"/>
  <c r="AD565" i="2"/>
  <c r="AD509" i="2"/>
  <c r="AD121" i="2"/>
  <c r="AD478" i="2"/>
  <c r="AD731" i="2"/>
  <c r="AD262" i="2"/>
  <c r="AD316" i="2"/>
  <c r="AD693" i="2"/>
  <c r="AD367" i="2"/>
  <c r="AD537" i="2"/>
  <c r="AD296" i="2"/>
  <c r="AD650" i="2"/>
  <c r="AD323" i="2"/>
  <c r="AD631" i="2"/>
  <c r="AD708" i="2"/>
  <c r="AD324" i="2"/>
  <c r="AD521" i="2"/>
  <c r="AD423" i="2"/>
  <c r="AD341" i="2"/>
  <c r="AD684" i="2"/>
  <c r="AD711" i="2"/>
  <c r="AD401" i="2"/>
  <c r="AD183" i="2"/>
  <c r="AD676" i="2"/>
  <c r="AD590" i="2"/>
  <c r="AD663" i="2"/>
  <c r="AD721" i="2"/>
  <c r="AD584" i="2"/>
  <c r="AD571" i="2"/>
  <c r="AD513" i="2"/>
  <c r="AD685" i="2"/>
  <c r="AD346" i="2"/>
  <c r="AD103" i="2"/>
  <c r="AD735" i="2"/>
  <c r="AD247" i="2"/>
  <c r="AD579" i="2"/>
  <c r="AD578" i="2"/>
  <c r="AD616" i="2"/>
  <c r="AD252" i="2"/>
  <c r="AD352" i="2"/>
  <c r="AD561" i="2"/>
  <c r="AD540" i="2"/>
  <c r="AD131" i="2"/>
  <c r="AD304" i="2"/>
  <c r="AD628" i="2"/>
  <c r="AD107" i="2"/>
  <c r="AD699" i="2"/>
  <c r="AD455" i="2"/>
  <c r="AD394" i="2"/>
  <c r="AD309" i="2"/>
  <c r="AD253" i="2"/>
  <c r="AD546" i="2"/>
  <c r="AD244" i="2"/>
  <c r="AD396" i="2"/>
  <c r="AD421" i="2"/>
  <c r="AD592" i="2"/>
  <c r="AD523" i="2"/>
  <c r="AD80" i="2"/>
  <c r="AD729" i="2"/>
  <c r="AD373" i="2"/>
  <c r="AD280" i="2"/>
  <c r="AD588" i="2"/>
  <c r="AD487" i="2"/>
  <c r="AD450" i="2"/>
  <c r="AD686" i="2"/>
  <c r="AD226" i="2"/>
  <c r="AD347" i="2"/>
  <c r="AD548" i="2"/>
  <c r="AD605" i="2"/>
  <c r="AD512" i="2"/>
  <c r="AD206" i="2"/>
  <c r="AD533" i="2"/>
  <c r="AD479" i="2"/>
  <c r="AD531" i="2"/>
  <c r="AD618" i="2"/>
  <c r="AD150" i="2"/>
  <c r="AD649" i="2"/>
  <c r="AD293" i="2"/>
  <c r="AD596" i="2"/>
  <c r="AD553" i="2"/>
  <c r="AD389" i="2"/>
  <c r="AD514" i="2"/>
  <c r="AD445" i="2"/>
  <c r="AD267" i="2"/>
  <c r="AD648" i="2"/>
  <c r="AD516" i="2"/>
  <c r="AD297" i="2"/>
  <c r="AD458" i="2"/>
  <c r="AD709" i="2"/>
  <c r="AD366" i="2"/>
  <c r="AD358" i="2"/>
  <c r="AD560" i="2"/>
  <c r="AD717" i="2"/>
  <c r="AD385" i="2"/>
  <c r="AD242" i="2"/>
  <c r="AD598" i="2"/>
  <c r="AD706" i="2"/>
  <c r="AD451" i="2"/>
  <c r="AD411" i="2"/>
  <c r="AD559" i="2"/>
  <c r="AD613" i="2"/>
  <c r="AD496" i="2"/>
  <c r="AD414" i="2"/>
  <c r="AD638" i="2"/>
  <c r="AD715" i="2"/>
  <c r="AD704" i="2"/>
  <c r="AD655" i="2"/>
  <c r="AD568" i="2"/>
  <c r="AD549" i="2"/>
  <c r="AD720" i="2"/>
  <c r="AD734" i="2"/>
  <c r="AD666" i="2"/>
  <c r="AD668" i="2"/>
  <c r="AD656" i="2"/>
  <c r="AD625" i="2"/>
  <c r="AD697" i="2"/>
  <c r="AD719" i="2"/>
  <c r="AD603" i="2"/>
  <c r="AD713" i="2"/>
  <c r="AD675" i="2"/>
  <c r="AD620" i="2"/>
  <c r="AD726" i="2"/>
  <c r="AD661" i="2"/>
  <c r="AD682" i="2"/>
  <c r="AD673" i="2"/>
  <c r="AD670" i="2"/>
  <c r="AD712" i="2"/>
  <c r="AD629" i="2"/>
  <c r="AD733" i="2"/>
  <c r="AD716" i="2"/>
  <c r="AD662" i="2"/>
  <c r="AD688" i="2"/>
  <c r="AD601" i="2"/>
  <c r="AD724" i="2"/>
  <c r="AC557" i="2"/>
  <c r="AC543" i="2"/>
  <c r="AC607" i="2"/>
  <c r="AC123" i="2"/>
  <c r="AC376" i="2"/>
  <c r="AC536" i="2"/>
  <c r="AC338" i="2"/>
  <c r="AC485" i="2"/>
  <c r="AC589" i="2"/>
  <c r="AC319" i="2"/>
  <c r="AC333" i="2"/>
  <c r="AC475" i="2"/>
  <c r="AC251" i="2"/>
  <c r="AC155" i="2"/>
  <c r="AC674" i="2"/>
  <c r="AC149" i="2"/>
  <c r="AC134" i="2"/>
  <c r="AC416" i="2"/>
  <c r="AC461" i="2"/>
  <c r="AC464" i="2"/>
  <c r="AC654" i="2"/>
  <c r="AC61" i="2"/>
  <c r="AC328" i="2"/>
  <c r="AC406" i="2"/>
  <c r="AC232" i="2"/>
  <c r="AC17" i="2"/>
  <c r="AC163" i="2"/>
  <c r="AC176" i="2"/>
  <c r="AC534" i="2"/>
  <c r="AC669" i="2"/>
  <c r="AC343" i="2"/>
  <c r="AC128" i="2"/>
  <c r="AC667" i="2"/>
  <c r="AC73" i="2"/>
  <c r="AC54" i="2"/>
  <c r="AC651" i="2"/>
  <c r="AC608" i="2"/>
  <c r="AC337" i="2"/>
  <c r="AC93" i="2"/>
  <c r="AC9" i="2"/>
  <c r="AC92" i="2"/>
  <c r="AC24" i="2"/>
  <c r="AC551" i="2"/>
  <c r="AC204" i="2"/>
  <c r="AC254" i="2"/>
  <c r="AC424" i="2"/>
  <c r="AC550" i="2"/>
  <c r="AC245" i="2"/>
  <c r="AC301" i="2"/>
  <c r="AC435" i="2"/>
  <c r="AC50" i="2"/>
  <c r="AC195" i="2"/>
  <c r="AC101" i="2"/>
  <c r="AC140" i="2"/>
  <c r="AC623" i="2"/>
  <c r="AC380" i="2"/>
  <c r="AC528" i="2"/>
  <c r="AC467" i="2"/>
  <c r="AC135" i="2"/>
  <c r="AC71" i="2"/>
  <c r="AC186" i="2"/>
  <c r="AC569" i="2"/>
  <c r="AC360" i="2"/>
  <c r="AC434" i="2"/>
  <c r="AC344" i="2"/>
  <c r="AC440" i="2"/>
  <c r="AC214" i="2"/>
  <c r="AC298" i="2"/>
  <c r="AC511" i="2"/>
  <c r="AC197" i="2"/>
  <c r="AC431" i="2"/>
  <c r="AC399" i="2"/>
  <c r="AC157" i="2"/>
  <c r="AC315" i="2"/>
  <c r="AC96" i="2"/>
  <c r="AC503" i="2"/>
  <c r="AC177" i="2"/>
  <c r="AC4" i="2"/>
  <c r="AC307" i="2"/>
  <c r="AC456" i="2"/>
  <c r="AC144" i="2"/>
  <c r="AC325" i="2"/>
  <c r="AC260" i="2"/>
  <c r="AC209" i="2"/>
  <c r="AC524" i="2"/>
  <c r="AC223" i="2"/>
  <c r="AC100" i="2"/>
  <c r="AC276" i="2"/>
  <c r="AC14" i="2"/>
  <c r="AC600" i="2"/>
  <c r="AC49" i="2"/>
  <c r="AC7" i="2"/>
  <c r="AC351" i="2"/>
  <c r="AC624" i="2"/>
  <c r="AC46" i="2"/>
  <c r="AC400" i="2"/>
  <c r="AC52" i="2"/>
  <c r="AC330" i="2"/>
  <c r="AC286" i="2"/>
  <c r="AC340" i="2"/>
  <c r="AC202" i="2"/>
  <c r="AC379" i="2"/>
  <c r="AC156" i="2"/>
  <c r="AC6" i="2"/>
  <c r="AC310" i="2"/>
  <c r="AC504" i="2"/>
  <c r="AC161" i="2"/>
  <c r="AC259" i="2"/>
  <c r="AC168" i="2"/>
  <c r="AC31" i="2"/>
  <c r="AC229" i="2"/>
  <c r="AC263" i="2"/>
  <c r="AC105" i="2"/>
  <c r="AC219" i="2"/>
  <c r="AC582" i="2"/>
  <c r="AC535" i="2"/>
  <c r="AC383" i="2"/>
  <c r="AC468" i="2"/>
  <c r="AC687" i="2"/>
  <c r="AC173" i="2"/>
  <c r="AC169" i="2"/>
  <c r="AC306" i="2"/>
  <c r="AC499" i="2"/>
  <c r="AC203" i="2"/>
  <c r="AC45" i="2"/>
  <c r="AC270" i="2"/>
  <c r="AC287" i="2"/>
  <c r="AC132" i="2"/>
  <c r="AC472" i="2"/>
  <c r="AC218" i="2"/>
  <c r="AC193" i="2"/>
  <c r="AC266" i="2"/>
  <c r="AC40" i="2"/>
  <c r="AC436" i="2"/>
  <c r="AC187" i="2"/>
  <c r="AC361" i="2"/>
  <c r="AC567" i="2"/>
  <c r="AC19" i="2"/>
  <c r="AC425" i="2"/>
  <c r="AC322" i="2"/>
  <c r="AC462" i="2"/>
  <c r="AC281" i="2"/>
  <c r="AC714" i="2"/>
  <c r="AC77" i="2"/>
  <c r="AC375" i="2"/>
  <c r="AC238" i="2"/>
  <c r="AC182" i="2"/>
  <c r="AC695" i="2"/>
  <c r="AC371" i="2"/>
  <c r="AC233" i="2"/>
  <c r="AC210" i="2"/>
  <c r="AC370" i="2"/>
  <c r="AC113" i="2"/>
  <c r="AC127" i="2"/>
  <c r="AC446" i="2"/>
  <c r="AC587" i="2"/>
  <c r="AC22" i="2"/>
  <c r="AC23" i="2"/>
  <c r="AC2" i="2"/>
  <c r="AC198" i="2"/>
  <c r="AC520" i="2"/>
  <c r="AC390" i="2"/>
  <c r="AC89" i="2"/>
  <c r="AC257" i="2"/>
  <c r="AC418" i="2"/>
  <c r="J13" i="3" s="1"/>
  <c r="AC609" i="2"/>
  <c r="AC580" i="2"/>
  <c r="AC572" i="2"/>
  <c r="AC497" i="2"/>
  <c r="AC626" i="2"/>
  <c r="AC576" i="2"/>
  <c r="AC525" i="2"/>
  <c r="AC544" i="2"/>
  <c r="AC491" i="2"/>
  <c r="AC137" i="2"/>
  <c r="AC205" i="2"/>
  <c r="AC652" i="2"/>
  <c r="AC368" i="2"/>
  <c r="AC13" i="2"/>
  <c r="AC217" i="2"/>
  <c r="AC178" i="2"/>
  <c r="AC224" i="2"/>
  <c r="AC190" i="2"/>
  <c r="AC37" i="2"/>
  <c r="AC602" i="2"/>
  <c r="AC574" i="2"/>
  <c r="AC643" i="2"/>
  <c r="AC412" i="2"/>
  <c r="AC398" i="2"/>
  <c r="AC60" i="2"/>
  <c r="AC653" i="2"/>
  <c r="AC170" i="2"/>
  <c r="AC308" i="2"/>
  <c r="AC335" i="2"/>
  <c r="AC447" i="2"/>
  <c r="AC627" i="2"/>
  <c r="AC86" i="2"/>
  <c r="AC630" i="2"/>
  <c r="AC538" i="2"/>
  <c r="AC429" i="2"/>
  <c r="AC482" i="2"/>
  <c r="AC612" i="2"/>
  <c r="AC221" i="2"/>
  <c r="AC463" i="2"/>
  <c r="AC264" i="2"/>
  <c r="AC427" i="2"/>
  <c r="AC415" i="2"/>
  <c r="AC355" i="2"/>
  <c r="AC409" i="2"/>
  <c r="AC583" i="2"/>
  <c r="AC67" i="2"/>
  <c r="AC85" i="2"/>
  <c r="AC488" i="2"/>
  <c r="AC246" i="2"/>
  <c r="AC483" i="2"/>
  <c r="AC211" i="2"/>
  <c r="AC87" i="2"/>
  <c r="AC500" i="2"/>
  <c r="AC192" i="2"/>
  <c r="AC384" i="2"/>
  <c r="AC314" i="2"/>
  <c r="AC239" i="2"/>
  <c r="AC532" i="2"/>
  <c r="AC94" i="2"/>
  <c r="AC279" i="2"/>
  <c r="AC58" i="2"/>
  <c r="AC268" i="2"/>
  <c r="AC599" i="2"/>
  <c r="AC658" i="2"/>
  <c r="AC492" i="2"/>
  <c r="AC57" i="2"/>
  <c r="AC586" i="2"/>
  <c r="AC539" i="2"/>
  <c r="AC56" i="2"/>
  <c r="AC718" i="2"/>
  <c r="AC510" i="2"/>
  <c r="AC148" i="2"/>
  <c r="AC290" i="2"/>
  <c r="AC274" i="2"/>
  <c r="AC633" i="2"/>
  <c r="AC541" i="2"/>
  <c r="AC707" i="2"/>
  <c r="AC465" i="2"/>
  <c r="AC696" i="2"/>
  <c r="AC275" i="2"/>
  <c r="AC312" i="2"/>
  <c r="AC172" i="2"/>
  <c r="AC160" i="2"/>
  <c r="AC303" i="2"/>
  <c r="AC554" i="2"/>
  <c r="AC222" i="2"/>
  <c r="AC133" i="2"/>
  <c r="AC20" i="2"/>
  <c r="AC477" i="2"/>
  <c r="AC317" i="2"/>
  <c r="AC95" i="2"/>
  <c r="AC97" i="2"/>
  <c r="AC64" i="2"/>
  <c r="AC334" i="2"/>
  <c r="AC407" i="2"/>
  <c r="AC636" i="2"/>
  <c r="AC33" i="2"/>
  <c r="AC558" i="2"/>
  <c r="AC326" i="2"/>
  <c r="AC397" i="2"/>
  <c r="AC577" i="2"/>
  <c r="AC419" i="2"/>
  <c r="AC311" i="2"/>
  <c r="AC353" i="2"/>
  <c r="AC147" i="2"/>
  <c r="AC372" i="2"/>
  <c r="AC564" i="2"/>
  <c r="AC82" i="2"/>
  <c r="AC230" i="2"/>
  <c r="AC563" i="2"/>
  <c r="AC38" i="2"/>
  <c r="AC441" i="2"/>
  <c r="AC164" i="2"/>
  <c r="AC480" i="2"/>
  <c r="AC98" i="2"/>
  <c r="AC272" i="2"/>
  <c r="AC313" i="2"/>
  <c r="AC515" i="2"/>
  <c r="AC283" i="2"/>
  <c r="AC88" i="2"/>
  <c r="AC83" i="2"/>
  <c r="AC282" i="2"/>
  <c r="AC41" i="2"/>
  <c r="AC710" i="2"/>
  <c r="AC42" i="2"/>
  <c r="AC545" i="2"/>
  <c r="AC622" i="2"/>
  <c r="AC48" i="2"/>
  <c r="AC122" i="2"/>
  <c r="AC336" i="2"/>
  <c r="AC12" i="2"/>
  <c r="AC171" i="2"/>
  <c r="AC145" i="2"/>
  <c r="AC481" i="2"/>
  <c r="AC593" i="2"/>
  <c r="AC646" i="2"/>
  <c r="AC213" i="2"/>
  <c r="AC269" i="2"/>
  <c r="AC289" i="2"/>
  <c r="AC470" i="2"/>
  <c r="AC430" i="2"/>
  <c r="AC228" i="2"/>
  <c r="AC664" i="2"/>
  <c r="AC248" i="2"/>
  <c r="AC158" i="2"/>
  <c r="AC261" i="2"/>
  <c r="AC349" i="2"/>
  <c r="AC659" i="2"/>
  <c r="AC165" i="2"/>
  <c r="AC575" i="2"/>
  <c r="AC191" i="2"/>
  <c r="AC426" i="2"/>
  <c r="AC11" i="2"/>
  <c r="AC117" i="2"/>
  <c r="AC118" i="2"/>
  <c r="AC362" i="2"/>
  <c r="AC70" i="2"/>
  <c r="AC44" i="2"/>
  <c r="AC234" i="2"/>
  <c r="AC556" i="2"/>
  <c r="AC498" i="2"/>
  <c r="AC585" i="2"/>
  <c r="AC78" i="2"/>
  <c r="AC114" i="2"/>
  <c r="AC635" i="2"/>
  <c r="AC34" i="2"/>
  <c r="AC8" i="2"/>
  <c r="AC408" i="2"/>
  <c r="AC703" i="2"/>
  <c r="AC174" i="2"/>
  <c r="AC459" i="2"/>
  <c r="AC299" i="2"/>
  <c r="AC55" i="2"/>
  <c r="AC597" i="2"/>
  <c r="AC84" i="2"/>
  <c r="AC490" i="2"/>
  <c r="AC489" i="2"/>
  <c r="AC43" i="2"/>
  <c r="AC700" i="2"/>
  <c r="AC241" i="2"/>
  <c r="AC681" i="2"/>
  <c r="AC273" i="2"/>
  <c r="AC74" i="2"/>
  <c r="AC318" i="2"/>
  <c r="AC142" i="2"/>
  <c r="AC494" i="2"/>
  <c r="AC292" i="2"/>
  <c r="AC522" i="2"/>
  <c r="AC184" i="2"/>
  <c r="AC679" i="2"/>
  <c r="AC378" i="2"/>
  <c r="AC570" i="2"/>
  <c r="AC449" i="2"/>
  <c r="AC302" i="2"/>
  <c r="AC363" i="2"/>
  <c r="AC136" i="2"/>
  <c r="AC542" i="2"/>
  <c r="AC617" i="2"/>
  <c r="AC566" i="2"/>
  <c r="AC154" i="2"/>
  <c r="AC581" i="2"/>
  <c r="AC250" i="2"/>
  <c r="AC671" i="2"/>
  <c r="AC689" i="2"/>
  <c r="AC284" i="2"/>
  <c r="AC166" i="2"/>
  <c r="AC404" i="2"/>
  <c r="AC115" i="2"/>
  <c r="AC119" i="2"/>
  <c r="AC530" i="2"/>
  <c r="AC200" i="2"/>
  <c r="AC179" i="2"/>
  <c r="AC529" i="2"/>
  <c r="AC27" i="2"/>
  <c r="AC639" i="2"/>
  <c r="AC432" i="2"/>
  <c r="AC162" i="2"/>
  <c r="AC377" i="2"/>
  <c r="AC420" i="2"/>
  <c r="AC364" i="2"/>
  <c r="AC235" i="2"/>
  <c r="AC240" i="2"/>
  <c r="AC294" i="2"/>
  <c r="AC106" i="2"/>
  <c r="AC109" i="2"/>
  <c r="AC76" i="2"/>
  <c r="AC692" i="2"/>
  <c r="AC5" i="2"/>
  <c r="AC220" i="2"/>
  <c r="AC146" i="2"/>
  <c r="AC30" i="2"/>
  <c r="AC151" i="2"/>
  <c r="AC614" i="2"/>
  <c r="AC124" i="2"/>
  <c r="AC62" i="2"/>
  <c r="AC395" i="2"/>
  <c r="AC25" i="2"/>
  <c r="AC382" i="2"/>
  <c r="AC10" i="2"/>
  <c r="AC403" i="2"/>
  <c r="AC189" i="2"/>
  <c r="AC236" i="2"/>
  <c r="AC255" i="2"/>
  <c r="AC21" i="2"/>
  <c r="AC594" i="2"/>
  <c r="AC484" i="2"/>
  <c r="AC180" i="2"/>
  <c r="AC410" i="2"/>
  <c r="AC501" i="2"/>
  <c r="AC466" i="2"/>
  <c r="AC321" i="2"/>
  <c r="AC199" i="2"/>
  <c r="AC175" i="2"/>
  <c r="AC320" i="2"/>
  <c r="AC595" i="2"/>
  <c r="AC730" i="2"/>
  <c r="AC3" i="2"/>
  <c r="AC237" i="2"/>
  <c r="AC129" i="2"/>
  <c r="AC660" i="2"/>
  <c r="AC517" i="2"/>
  <c r="AC212" i="2"/>
  <c r="AC615" i="2"/>
  <c r="AC90" i="2"/>
  <c r="AC72" i="2"/>
  <c r="AC457" i="2"/>
  <c r="AC683" i="2"/>
  <c r="AC138" i="2"/>
  <c r="AC460" i="2"/>
  <c r="AC357" i="2"/>
  <c r="AC271" i="2"/>
  <c r="AC348" i="2"/>
  <c r="AC75" i="2"/>
  <c r="AC28" i="2"/>
  <c r="AC387" i="2"/>
  <c r="AC438" i="2"/>
  <c r="AC120" i="2"/>
  <c r="AC637" i="2"/>
  <c r="AC392" i="2"/>
  <c r="AC102" i="2"/>
  <c r="AC691" i="2"/>
  <c r="AC393" i="2"/>
  <c r="AC227" i="2"/>
  <c r="AC388" i="2"/>
  <c r="AC53" i="2"/>
  <c r="AC727" i="2"/>
  <c r="AC265" i="2"/>
  <c r="AC207" i="2"/>
  <c r="AC152" i="2"/>
  <c r="AC15" i="2"/>
  <c r="AC519" i="2"/>
  <c r="AC215" i="2"/>
  <c r="AC428" i="2"/>
  <c r="AC110" i="2"/>
  <c r="AC258" i="2"/>
  <c r="AC350" i="2"/>
  <c r="AC555" i="2"/>
  <c r="AC452" i="2"/>
  <c r="AC181" i="2"/>
  <c r="AC327" i="2"/>
  <c r="AC65" i="2"/>
  <c r="AC345" i="2"/>
  <c r="AC444" i="2"/>
  <c r="AC640" i="2"/>
  <c r="AC728" i="2"/>
  <c r="AC634" i="2"/>
  <c r="AC374" i="2"/>
  <c r="AC125" i="2"/>
  <c r="AC506" i="2"/>
  <c r="AC391" i="2"/>
  <c r="AC469" i="2"/>
  <c r="AC606" i="2"/>
  <c r="AC678" i="2"/>
  <c r="AC552" i="2"/>
  <c r="AC356" i="2"/>
  <c r="AC732" i="2"/>
  <c r="AC680" i="2"/>
  <c r="AC402" i="2"/>
  <c r="AC507" i="2"/>
  <c r="AC26" i="2"/>
  <c r="AC159" i="2"/>
  <c r="AC277" i="2"/>
  <c r="AC453" i="2"/>
  <c r="AC665" i="2"/>
  <c r="AC216" i="2"/>
  <c r="AC18" i="2"/>
  <c r="AC642" i="2"/>
  <c r="AC439" i="2"/>
  <c r="AC493" i="2"/>
  <c r="AC471" i="2"/>
  <c r="AC354" i="2"/>
  <c r="AC702" i="2"/>
  <c r="AC278" i="2"/>
  <c r="AC645" i="2"/>
  <c r="AC139" i="2"/>
  <c r="AC495" i="2"/>
  <c r="AC474" i="2"/>
  <c r="AC188" i="2"/>
  <c r="AC526" i="2"/>
  <c r="AC417" i="2"/>
  <c r="AC141" i="2"/>
  <c r="AC701" i="2"/>
  <c r="AC63" i="2"/>
  <c r="AC16" i="2"/>
  <c r="AC505" i="2"/>
  <c r="AC632" i="2"/>
  <c r="AC201" i="2"/>
  <c r="AC381" i="2"/>
  <c r="AC386" i="2"/>
  <c r="AC288" i="2"/>
  <c r="AC256" i="2"/>
  <c r="AC196" i="2"/>
  <c r="AC448" i="2"/>
  <c r="AC722" i="2"/>
  <c r="AC339" i="2"/>
  <c r="AC610" i="2"/>
  <c r="AC611" i="2"/>
  <c r="AC433" i="2"/>
  <c r="AC285" i="2"/>
  <c r="AC604" i="2"/>
  <c r="AC68" i="2"/>
  <c r="AC51" i="2"/>
  <c r="AC143" i="2"/>
  <c r="AC359" i="2"/>
  <c r="AC111" i="2"/>
  <c r="AC29" i="2"/>
  <c r="AC79" i="2"/>
  <c r="AC208" i="2"/>
  <c r="AC305" i="2"/>
  <c r="AC112" i="2"/>
  <c r="AC405" i="2"/>
  <c r="AC527" i="2"/>
  <c r="AC619" i="2"/>
  <c r="AC69" i="2"/>
  <c r="AC518" i="2"/>
  <c r="AC476" i="2"/>
  <c r="AC185" i="2"/>
  <c r="AC443" i="2"/>
  <c r="AC231" i="2"/>
  <c r="AC508" i="2"/>
  <c r="AC644" i="2"/>
  <c r="AC621" i="2"/>
  <c r="AC562" i="2"/>
  <c r="AC502" i="2"/>
  <c r="AC35" i="2"/>
  <c r="AC573" i="2"/>
  <c r="AC473" i="2"/>
  <c r="AC547" i="2"/>
  <c r="AC725" i="2"/>
  <c r="AC295" i="2"/>
  <c r="AC39" i="2"/>
  <c r="AC59" i="2"/>
  <c r="AC32" i="2"/>
  <c r="AC36" i="2"/>
  <c r="AC647" i="2"/>
  <c r="AC249" i="2"/>
  <c r="AC331" i="2"/>
  <c r="AC413" i="2"/>
  <c r="AC690" i="2"/>
  <c r="AC130" i="2"/>
  <c r="AC291" i="2"/>
  <c r="AC437" i="2"/>
  <c r="AC442" i="2"/>
  <c r="AC300" i="2"/>
  <c r="AC657" i="2"/>
  <c r="AC329" i="2"/>
  <c r="AC677" i="2"/>
  <c r="AC422" i="2"/>
  <c r="AC91" i="2"/>
  <c r="AC454" i="2"/>
  <c r="AC369" i="2"/>
  <c r="AC194" i="2"/>
  <c r="AC641" i="2"/>
  <c r="AC723" i="2"/>
  <c r="AC332" i="2"/>
  <c r="AC705" i="2"/>
  <c r="AC153" i="2"/>
  <c r="AC694" i="2"/>
  <c r="AC591" i="2"/>
  <c r="AC672" i="2"/>
  <c r="AC99" i="2"/>
  <c r="AC104" i="2"/>
  <c r="AC225" i="2"/>
  <c r="AC66" i="2"/>
  <c r="AC116" i="2"/>
  <c r="AC47" i="2"/>
  <c r="AC342" i="2"/>
  <c r="AC486" i="2"/>
  <c r="AC108" i="2"/>
  <c r="AC167" i="2"/>
  <c r="AC698" i="2"/>
  <c r="AC81" i="2"/>
  <c r="AC243" i="2"/>
  <c r="AC126" i="2"/>
  <c r="AC365" i="2"/>
  <c r="AC565" i="2"/>
  <c r="AC509" i="2"/>
  <c r="AC121" i="2"/>
  <c r="AC478" i="2"/>
  <c r="AC731" i="2"/>
  <c r="AC262" i="2"/>
  <c r="AC316" i="2"/>
  <c r="AC693" i="2"/>
  <c r="AC367" i="2"/>
  <c r="AC537" i="2"/>
  <c r="AC296" i="2"/>
  <c r="AC650" i="2"/>
  <c r="AC323" i="2"/>
  <c r="AC631" i="2"/>
  <c r="AC708" i="2"/>
  <c r="AC324" i="2"/>
  <c r="AC521" i="2"/>
  <c r="AC423" i="2"/>
  <c r="AC341" i="2"/>
  <c r="AC684" i="2"/>
  <c r="AC711" i="2"/>
  <c r="AC401" i="2"/>
  <c r="AC183" i="2"/>
  <c r="AC676" i="2"/>
  <c r="AC590" i="2"/>
  <c r="AC663" i="2"/>
  <c r="AC721" i="2"/>
  <c r="AC584" i="2"/>
  <c r="AC571" i="2"/>
  <c r="AC513" i="2"/>
  <c r="AC685" i="2"/>
  <c r="AC346" i="2"/>
  <c r="AC103" i="2"/>
  <c r="AC735" i="2"/>
  <c r="AC247" i="2"/>
  <c r="AC579" i="2"/>
  <c r="AC578" i="2"/>
  <c r="AC616" i="2"/>
  <c r="AC252" i="2"/>
  <c r="AC352" i="2"/>
  <c r="AC561" i="2"/>
  <c r="AC540" i="2"/>
  <c r="AC131" i="2"/>
  <c r="AC304" i="2"/>
  <c r="AC628" i="2"/>
  <c r="AC107" i="2"/>
  <c r="AC699" i="2"/>
  <c r="AC455" i="2"/>
  <c r="AC394" i="2"/>
  <c r="AC309" i="2"/>
  <c r="AC253" i="2"/>
  <c r="AC546" i="2"/>
  <c r="AC244" i="2"/>
  <c r="AC396" i="2"/>
  <c r="AC421" i="2"/>
  <c r="AC592" i="2"/>
  <c r="AC523" i="2"/>
  <c r="AC80" i="2"/>
  <c r="AC729" i="2"/>
  <c r="AC373" i="2"/>
  <c r="AC280" i="2"/>
  <c r="AC588" i="2"/>
  <c r="AC487" i="2"/>
  <c r="AC450" i="2"/>
  <c r="AC686" i="2"/>
  <c r="AC226" i="2"/>
  <c r="AC347" i="2"/>
  <c r="AC548" i="2"/>
  <c r="AC605" i="2"/>
  <c r="AC512" i="2"/>
  <c r="AC206" i="2"/>
  <c r="AC533" i="2"/>
  <c r="AC479" i="2"/>
  <c r="AC531" i="2"/>
  <c r="AC618" i="2"/>
  <c r="AC150" i="2"/>
  <c r="AC649" i="2"/>
  <c r="AC293" i="2"/>
  <c r="AC596" i="2"/>
  <c r="AC553" i="2"/>
  <c r="AC389" i="2"/>
  <c r="AC514" i="2"/>
  <c r="AC445" i="2"/>
  <c r="AC267" i="2"/>
  <c r="AC648" i="2"/>
  <c r="AC516" i="2"/>
  <c r="AC297" i="2"/>
  <c r="AC458" i="2"/>
  <c r="AC709" i="2"/>
  <c r="AC366" i="2"/>
  <c r="AC358" i="2"/>
  <c r="AC560" i="2"/>
  <c r="AC717" i="2"/>
  <c r="AC385" i="2"/>
  <c r="AC242" i="2"/>
  <c r="AC598" i="2"/>
  <c r="AC706" i="2"/>
  <c r="AC451" i="2"/>
  <c r="AC411" i="2"/>
  <c r="AC559" i="2"/>
  <c r="AC613" i="2"/>
  <c r="AC496" i="2"/>
  <c r="AC414" i="2"/>
  <c r="AC638" i="2"/>
  <c r="AC715" i="2"/>
  <c r="AC704" i="2"/>
  <c r="AC655" i="2"/>
  <c r="AC568" i="2"/>
  <c r="AC549" i="2"/>
  <c r="AC720" i="2"/>
  <c r="AC734" i="2"/>
  <c r="AC666" i="2"/>
  <c r="AC668" i="2"/>
  <c r="AC656" i="2"/>
  <c r="AC625" i="2"/>
  <c r="AC697" i="2"/>
  <c r="AC719" i="2"/>
  <c r="AC603" i="2"/>
  <c r="AC713" i="2"/>
  <c r="AC675" i="2"/>
  <c r="AC620" i="2"/>
  <c r="AC726" i="2"/>
  <c r="AC661" i="2"/>
  <c r="AC682" i="2"/>
  <c r="AC673" i="2"/>
  <c r="AC670" i="2"/>
  <c r="AC712" i="2"/>
  <c r="AC629" i="2"/>
  <c r="AC733" i="2"/>
  <c r="AC716" i="2"/>
  <c r="AC662" i="2"/>
  <c r="AC688" i="2"/>
  <c r="AC601" i="2"/>
  <c r="AC724" i="2"/>
  <c r="U557" i="2"/>
  <c r="U543" i="2"/>
  <c r="U607" i="2"/>
  <c r="U123" i="2"/>
  <c r="U376" i="2"/>
  <c r="U536" i="2"/>
  <c r="U338" i="2"/>
  <c r="U485" i="2"/>
  <c r="U589" i="2"/>
  <c r="U319" i="2"/>
  <c r="U333" i="2"/>
  <c r="U475" i="2"/>
  <c r="U251" i="2"/>
  <c r="U155" i="2"/>
  <c r="U674" i="2"/>
  <c r="U149" i="2"/>
  <c r="U134" i="2"/>
  <c r="U416" i="2"/>
  <c r="U461" i="2"/>
  <c r="U464" i="2"/>
  <c r="U654" i="2"/>
  <c r="U61" i="2"/>
  <c r="U328" i="2"/>
  <c r="U406" i="2"/>
  <c r="U232" i="2"/>
  <c r="U17" i="2"/>
  <c r="U163" i="2"/>
  <c r="U176" i="2"/>
  <c r="U534" i="2"/>
  <c r="U669" i="2"/>
  <c r="U343" i="2"/>
  <c r="U128" i="2"/>
  <c r="U667" i="2"/>
  <c r="U73" i="2"/>
  <c r="U54" i="2"/>
  <c r="U651" i="2"/>
  <c r="U608" i="2"/>
  <c r="U337" i="2"/>
  <c r="U93" i="2"/>
  <c r="U9" i="2"/>
  <c r="U92" i="2"/>
  <c r="U24" i="2"/>
  <c r="U551" i="2"/>
  <c r="U204" i="2"/>
  <c r="U254" i="2"/>
  <c r="U424" i="2"/>
  <c r="U550" i="2"/>
  <c r="U245" i="2"/>
  <c r="U301" i="2"/>
  <c r="U435" i="2"/>
  <c r="U50" i="2"/>
  <c r="U195" i="2"/>
  <c r="U101" i="2"/>
  <c r="U140" i="2"/>
  <c r="U623" i="2"/>
  <c r="U380" i="2"/>
  <c r="U528" i="2"/>
  <c r="U467" i="2"/>
  <c r="U135" i="2"/>
  <c r="U71" i="2"/>
  <c r="U186" i="2"/>
  <c r="U569" i="2"/>
  <c r="U360" i="2"/>
  <c r="U434" i="2"/>
  <c r="U344" i="2"/>
  <c r="U440" i="2"/>
  <c r="U214" i="2"/>
  <c r="U298" i="2"/>
  <c r="U511" i="2"/>
  <c r="U197" i="2"/>
  <c r="U431" i="2"/>
  <c r="U399" i="2"/>
  <c r="U157" i="2"/>
  <c r="U315" i="2"/>
  <c r="U96" i="2"/>
  <c r="U503" i="2"/>
  <c r="U177" i="2"/>
  <c r="U4" i="2"/>
  <c r="U307" i="2"/>
  <c r="U456" i="2"/>
  <c r="U144" i="2"/>
  <c r="U325" i="2"/>
  <c r="U260" i="2"/>
  <c r="U209" i="2"/>
  <c r="U524" i="2"/>
  <c r="U223" i="2"/>
  <c r="U100" i="2"/>
  <c r="U276" i="2"/>
  <c r="U14" i="2"/>
  <c r="U600" i="2"/>
  <c r="U49" i="2"/>
  <c r="U7" i="2"/>
  <c r="U351" i="2"/>
  <c r="U624" i="2"/>
  <c r="U46" i="2"/>
  <c r="U400" i="2"/>
  <c r="U52" i="2"/>
  <c r="U330" i="2"/>
  <c r="U286" i="2"/>
  <c r="U340" i="2"/>
  <c r="U202" i="2"/>
  <c r="U379" i="2"/>
  <c r="U156" i="2"/>
  <c r="U6" i="2"/>
  <c r="U310" i="2"/>
  <c r="U504" i="2"/>
  <c r="U161" i="2"/>
  <c r="U259" i="2"/>
  <c r="U168" i="2"/>
  <c r="U31" i="2"/>
  <c r="U229" i="2"/>
  <c r="U263" i="2"/>
  <c r="U105" i="2"/>
  <c r="U219" i="2"/>
  <c r="U582" i="2"/>
  <c r="U535" i="2"/>
  <c r="U383" i="2"/>
  <c r="U468" i="2"/>
  <c r="U687" i="2"/>
  <c r="U173" i="2"/>
  <c r="U169" i="2"/>
  <c r="U306" i="2"/>
  <c r="U499" i="2"/>
  <c r="U203" i="2"/>
  <c r="U45" i="2"/>
  <c r="U270" i="2"/>
  <c r="U287" i="2"/>
  <c r="U132" i="2"/>
  <c r="U472" i="2"/>
  <c r="U218" i="2"/>
  <c r="U193" i="2"/>
  <c r="U266" i="2"/>
  <c r="U40" i="2"/>
  <c r="U436" i="2"/>
  <c r="U187" i="2"/>
  <c r="U361" i="2"/>
  <c r="U567" i="2"/>
  <c r="U19" i="2"/>
  <c r="U425" i="2"/>
  <c r="U322" i="2"/>
  <c r="U462" i="2"/>
  <c r="U281" i="2"/>
  <c r="U714" i="2"/>
  <c r="U77" i="2"/>
  <c r="U375" i="2"/>
  <c r="U238" i="2"/>
  <c r="U182" i="2"/>
  <c r="U695" i="2"/>
  <c r="U371" i="2"/>
  <c r="U233" i="2"/>
  <c r="U210" i="2"/>
  <c r="U370" i="2"/>
  <c r="U113" i="2"/>
  <c r="U127" i="2"/>
  <c r="U446" i="2"/>
  <c r="U587" i="2"/>
  <c r="U22" i="2"/>
  <c r="U23" i="2"/>
  <c r="U2" i="2"/>
  <c r="U198" i="2"/>
  <c r="U520" i="2"/>
  <c r="U390" i="2"/>
  <c r="U89" i="2"/>
  <c r="U257" i="2"/>
  <c r="U418" i="2"/>
  <c r="U609" i="2"/>
  <c r="U580" i="2"/>
  <c r="U572" i="2"/>
  <c r="U497" i="2"/>
  <c r="U626" i="2"/>
  <c r="U576" i="2"/>
  <c r="U525" i="2"/>
  <c r="U544" i="2"/>
  <c r="U491" i="2"/>
  <c r="U137" i="2"/>
  <c r="U205" i="2"/>
  <c r="U652" i="2"/>
  <c r="U368" i="2"/>
  <c r="U13" i="2"/>
  <c r="U217" i="2"/>
  <c r="U178" i="2"/>
  <c r="U224" i="2"/>
  <c r="U190" i="2"/>
  <c r="U37" i="2"/>
  <c r="U602" i="2"/>
  <c r="U574" i="2"/>
  <c r="U643" i="2"/>
  <c r="U412" i="2"/>
  <c r="U398" i="2"/>
  <c r="U60" i="2"/>
  <c r="U653" i="2"/>
  <c r="U170" i="2"/>
  <c r="U308" i="2"/>
  <c r="U335" i="2"/>
  <c r="U447" i="2"/>
  <c r="U627" i="2"/>
  <c r="U86" i="2"/>
  <c r="U630" i="2"/>
  <c r="U538" i="2"/>
  <c r="U429" i="2"/>
  <c r="U482" i="2"/>
  <c r="U612" i="2"/>
  <c r="U221" i="2"/>
  <c r="U463" i="2"/>
  <c r="U264" i="2"/>
  <c r="U427" i="2"/>
  <c r="U415" i="2"/>
  <c r="U355" i="2"/>
  <c r="U409" i="2"/>
  <c r="U583" i="2"/>
  <c r="U67" i="2"/>
  <c r="U85" i="2"/>
  <c r="U488" i="2"/>
  <c r="U246" i="2"/>
  <c r="U483" i="2"/>
  <c r="U211" i="2"/>
  <c r="U87" i="2"/>
  <c r="U500" i="2"/>
  <c r="U192" i="2"/>
  <c r="U384" i="2"/>
  <c r="U314" i="2"/>
  <c r="U239" i="2"/>
  <c r="U532" i="2"/>
  <c r="U94" i="2"/>
  <c r="U279" i="2"/>
  <c r="U58" i="2"/>
  <c r="U268" i="2"/>
  <c r="U599" i="2"/>
  <c r="U658" i="2"/>
  <c r="U492" i="2"/>
  <c r="U57" i="2"/>
  <c r="U586" i="2"/>
  <c r="U539" i="2"/>
  <c r="U56" i="2"/>
  <c r="U718" i="2"/>
  <c r="U510" i="2"/>
  <c r="U148" i="2"/>
  <c r="U290" i="2"/>
  <c r="U274" i="2"/>
  <c r="U633" i="2"/>
  <c r="U541" i="2"/>
  <c r="U707" i="2"/>
  <c r="U465" i="2"/>
  <c r="U696" i="2"/>
  <c r="U275" i="2"/>
  <c r="U312" i="2"/>
  <c r="U172" i="2"/>
  <c r="U160" i="2"/>
  <c r="U303" i="2"/>
  <c r="U554" i="2"/>
  <c r="U222" i="2"/>
  <c r="U133" i="2"/>
  <c r="U20" i="2"/>
  <c r="U477" i="2"/>
  <c r="U317" i="2"/>
  <c r="U95" i="2"/>
  <c r="U97" i="2"/>
  <c r="U64" i="2"/>
  <c r="U334" i="2"/>
  <c r="U407" i="2"/>
  <c r="U636" i="2"/>
  <c r="U33" i="2"/>
  <c r="U558" i="2"/>
  <c r="U326" i="2"/>
  <c r="U397" i="2"/>
  <c r="U577" i="2"/>
  <c r="U419" i="2"/>
  <c r="U311" i="2"/>
  <c r="U353" i="2"/>
  <c r="U147" i="2"/>
  <c r="U372" i="2"/>
  <c r="U564" i="2"/>
  <c r="U82" i="2"/>
  <c r="U230" i="2"/>
  <c r="U563" i="2"/>
  <c r="U38" i="2"/>
  <c r="U441" i="2"/>
  <c r="U164" i="2"/>
  <c r="U480" i="2"/>
  <c r="U98" i="2"/>
  <c r="U272" i="2"/>
  <c r="U313" i="2"/>
  <c r="U515" i="2"/>
  <c r="U283" i="2"/>
  <c r="U88" i="2"/>
  <c r="U83" i="2"/>
  <c r="U282" i="2"/>
  <c r="U41" i="2"/>
  <c r="U710" i="2"/>
  <c r="U42" i="2"/>
  <c r="U545" i="2"/>
  <c r="U622" i="2"/>
  <c r="U48" i="2"/>
  <c r="U122" i="2"/>
  <c r="U336" i="2"/>
  <c r="U12" i="2"/>
  <c r="U171" i="2"/>
  <c r="U145" i="2"/>
  <c r="U481" i="2"/>
  <c r="U593" i="2"/>
  <c r="U646" i="2"/>
  <c r="U213" i="2"/>
  <c r="U269" i="2"/>
  <c r="U289" i="2"/>
  <c r="U470" i="2"/>
  <c r="U430" i="2"/>
  <c r="U228" i="2"/>
  <c r="U664" i="2"/>
  <c r="U248" i="2"/>
  <c r="U158" i="2"/>
  <c r="U261" i="2"/>
  <c r="U349" i="2"/>
  <c r="U659" i="2"/>
  <c r="U165" i="2"/>
  <c r="U575" i="2"/>
  <c r="U191" i="2"/>
  <c r="U426" i="2"/>
  <c r="U11" i="2"/>
  <c r="U117" i="2"/>
  <c r="U118" i="2"/>
  <c r="U362" i="2"/>
  <c r="U70" i="2"/>
  <c r="U44" i="2"/>
  <c r="U234" i="2"/>
  <c r="U556" i="2"/>
  <c r="U498" i="2"/>
  <c r="U585" i="2"/>
  <c r="U78" i="2"/>
  <c r="U114" i="2"/>
  <c r="U635" i="2"/>
  <c r="U34" i="2"/>
  <c r="U8" i="2"/>
  <c r="U408" i="2"/>
  <c r="U703" i="2"/>
  <c r="U174" i="2"/>
  <c r="U459" i="2"/>
  <c r="U299" i="2"/>
  <c r="U55" i="2"/>
  <c r="U597" i="2"/>
  <c r="U84" i="2"/>
  <c r="U490" i="2"/>
  <c r="U489" i="2"/>
  <c r="U43" i="2"/>
  <c r="U700" i="2"/>
  <c r="U241" i="2"/>
  <c r="U681" i="2"/>
  <c r="U273" i="2"/>
  <c r="U74" i="2"/>
  <c r="U318" i="2"/>
  <c r="U142" i="2"/>
  <c r="U494" i="2"/>
  <c r="U292" i="2"/>
  <c r="U522" i="2"/>
  <c r="U184" i="2"/>
  <c r="U679" i="2"/>
  <c r="U378" i="2"/>
  <c r="U570" i="2"/>
  <c r="U449" i="2"/>
  <c r="U302" i="2"/>
  <c r="U363" i="2"/>
  <c r="U136" i="2"/>
  <c r="U542" i="2"/>
  <c r="U617" i="2"/>
  <c r="U566" i="2"/>
  <c r="U154" i="2"/>
  <c r="U581" i="2"/>
  <c r="U250" i="2"/>
  <c r="U671" i="2"/>
  <c r="U689" i="2"/>
  <c r="U284" i="2"/>
  <c r="U166" i="2"/>
  <c r="U404" i="2"/>
  <c r="U115" i="2"/>
  <c r="U119" i="2"/>
  <c r="U530" i="2"/>
  <c r="U200" i="2"/>
  <c r="U179" i="2"/>
  <c r="U529" i="2"/>
  <c r="U27" i="2"/>
  <c r="U639" i="2"/>
  <c r="U432" i="2"/>
  <c r="U162" i="2"/>
  <c r="U377" i="2"/>
  <c r="U420" i="2"/>
  <c r="U364" i="2"/>
  <c r="U235" i="2"/>
  <c r="U240" i="2"/>
  <c r="U294" i="2"/>
  <c r="U106" i="2"/>
  <c r="U109" i="2"/>
  <c r="U76" i="2"/>
  <c r="U692" i="2"/>
  <c r="U5" i="2"/>
  <c r="U220" i="2"/>
  <c r="U146" i="2"/>
  <c r="U30" i="2"/>
  <c r="U151" i="2"/>
  <c r="U614" i="2"/>
  <c r="U124" i="2"/>
  <c r="U62" i="2"/>
  <c r="U395" i="2"/>
  <c r="U25" i="2"/>
  <c r="U382" i="2"/>
  <c r="U10" i="2"/>
  <c r="U403" i="2"/>
  <c r="U189" i="2"/>
  <c r="U236" i="2"/>
  <c r="U255" i="2"/>
  <c r="U21" i="2"/>
  <c r="U594" i="2"/>
  <c r="U484" i="2"/>
  <c r="U180" i="2"/>
  <c r="U410" i="2"/>
  <c r="U501" i="2"/>
  <c r="U466" i="2"/>
  <c r="U321" i="2"/>
  <c r="U199" i="2"/>
  <c r="U175" i="2"/>
  <c r="U320" i="2"/>
  <c r="U595" i="2"/>
  <c r="U730" i="2"/>
  <c r="U3" i="2"/>
  <c r="U237" i="2"/>
  <c r="U129" i="2"/>
  <c r="U660" i="2"/>
  <c r="U517" i="2"/>
  <c r="U212" i="2"/>
  <c r="U615" i="2"/>
  <c r="U90" i="2"/>
  <c r="U72" i="2"/>
  <c r="U457" i="2"/>
  <c r="U683" i="2"/>
  <c r="U138" i="2"/>
  <c r="U460" i="2"/>
  <c r="U357" i="2"/>
  <c r="U271" i="2"/>
  <c r="U348" i="2"/>
  <c r="U75" i="2"/>
  <c r="U28" i="2"/>
  <c r="U387" i="2"/>
  <c r="U438" i="2"/>
  <c r="U120" i="2"/>
  <c r="U637" i="2"/>
  <c r="U392" i="2"/>
  <c r="U102" i="2"/>
  <c r="U691" i="2"/>
  <c r="U393" i="2"/>
  <c r="U227" i="2"/>
  <c r="U388" i="2"/>
  <c r="U53" i="2"/>
  <c r="U727" i="2"/>
  <c r="U265" i="2"/>
  <c r="U207" i="2"/>
  <c r="U152" i="2"/>
  <c r="U15" i="2"/>
  <c r="U519" i="2"/>
  <c r="U215" i="2"/>
  <c r="U428" i="2"/>
  <c r="U110" i="2"/>
  <c r="U258" i="2"/>
  <c r="U350" i="2"/>
  <c r="U555" i="2"/>
  <c r="U452" i="2"/>
  <c r="U181" i="2"/>
  <c r="U327" i="2"/>
  <c r="U65" i="2"/>
  <c r="U345" i="2"/>
  <c r="U444" i="2"/>
  <c r="U640" i="2"/>
  <c r="U728" i="2"/>
  <c r="U634" i="2"/>
  <c r="U374" i="2"/>
  <c r="U125" i="2"/>
  <c r="U506" i="2"/>
  <c r="U391" i="2"/>
  <c r="U469" i="2"/>
  <c r="U606" i="2"/>
  <c r="U678" i="2"/>
  <c r="U552" i="2"/>
  <c r="U356" i="2"/>
  <c r="U732" i="2"/>
  <c r="U680" i="2"/>
  <c r="U402" i="2"/>
  <c r="U507" i="2"/>
  <c r="U26" i="2"/>
  <c r="U159" i="2"/>
  <c r="U277" i="2"/>
  <c r="U453" i="2"/>
  <c r="U665" i="2"/>
  <c r="U216" i="2"/>
  <c r="U18" i="2"/>
  <c r="U642" i="2"/>
  <c r="U439" i="2"/>
  <c r="U493" i="2"/>
  <c r="U471" i="2"/>
  <c r="U354" i="2"/>
  <c r="U702" i="2"/>
  <c r="U278" i="2"/>
  <c r="U645" i="2"/>
  <c r="U139" i="2"/>
  <c r="U495" i="2"/>
  <c r="U474" i="2"/>
  <c r="U188" i="2"/>
  <c r="U526" i="2"/>
  <c r="U417" i="2"/>
  <c r="U141" i="2"/>
  <c r="U701" i="2"/>
  <c r="U63" i="2"/>
  <c r="U16" i="2"/>
  <c r="U505" i="2"/>
  <c r="U632" i="2"/>
  <c r="U201" i="2"/>
  <c r="U381" i="2"/>
  <c r="U386" i="2"/>
  <c r="U288" i="2"/>
  <c r="U256" i="2"/>
  <c r="U196" i="2"/>
  <c r="U448" i="2"/>
  <c r="U722" i="2"/>
  <c r="U339" i="2"/>
  <c r="U610" i="2"/>
  <c r="U611" i="2"/>
  <c r="U433" i="2"/>
  <c r="U285" i="2"/>
  <c r="U604" i="2"/>
  <c r="U68" i="2"/>
  <c r="U51" i="2"/>
  <c r="U143" i="2"/>
  <c r="U359" i="2"/>
  <c r="U111" i="2"/>
  <c r="U29" i="2"/>
  <c r="U79" i="2"/>
  <c r="U208" i="2"/>
  <c r="U305" i="2"/>
  <c r="U112" i="2"/>
  <c r="U405" i="2"/>
  <c r="U527" i="2"/>
  <c r="U619" i="2"/>
  <c r="U69" i="2"/>
  <c r="U518" i="2"/>
  <c r="U476" i="2"/>
  <c r="U185" i="2"/>
  <c r="U443" i="2"/>
  <c r="U231" i="2"/>
  <c r="U508" i="2"/>
  <c r="U644" i="2"/>
  <c r="U621" i="2"/>
  <c r="U562" i="2"/>
  <c r="U502" i="2"/>
  <c r="U35" i="2"/>
  <c r="U573" i="2"/>
  <c r="U473" i="2"/>
  <c r="U547" i="2"/>
  <c r="U725" i="2"/>
  <c r="U295" i="2"/>
  <c r="U39" i="2"/>
  <c r="U59" i="2"/>
  <c r="U32" i="2"/>
  <c r="U36" i="2"/>
  <c r="U647" i="2"/>
  <c r="U249" i="2"/>
  <c r="U331" i="2"/>
  <c r="U413" i="2"/>
  <c r="U690" i="2"/>
  <c r="U130" i="2"/>
  <c r="U291" i="2"/>
  <c r="U437" i="2"/>
  <c r="U442" i="2"/>
  <c r="U300" i="2"/>
  <c r="U657" i="2"/>
  <c r="U329" i="2"/>
  <c r="U677" i="2"/>
  <c r="U422" i="2"/>
  <c r="U91" i="2"/>
  <c r="U454" i="2"/>
  <c r="U369" i="2"/>
  <c r="U194" i="2"/>
  <c r="U641" i="2"/>
  <c r="U723" i="2"/>
  <c r="U332" i="2"/>
  <c r="U705" i="2"/>
  <c r="U153" i="2"/>
  <c r="U694" i="2"/>
  <c r="U591" i="2"/>
  <c r="U672" i="2"/>
  <c r="U99" i="2"/>
  <c r="U104" i="2"/>
  <c r="U225" i="2"/>
  <c r="U66" i="2"/>
  <c r="U116" i="2"/>
  <c r="U47" i="2"/>
  <c r="U342" i="2"/>
  <c r="U486" i="2"/>
  <c r="U108" i="2"/>
  <c r="U167" i="2"/>
  <c r="U698" i="2"/>
  <c r="U81" i="2"/>
  <c r="U243" i="2"/>
  <c r="U126" i="2"/>
  <c r="U365" i="2"/>
  <c r="U565" i="2"/>
  <c r="U509" i="2"/>
  <c r="U121" i="2"/>
  <c r="U478" i="2"/>
  <c r="U731" i="2"/>
  <c r="U262" i="2"/>
  <c r="U316" i="2"/>
  <c r="U693" i="2"/>
  <c r="U367" i="2"/>
  <c r="U537" i="2"/>
  <c r="U296" i="2"/>
  <c r="U650" i="2"/>
  <c r="U323" i="2"/>
  <c r="U631" i="2"/>
  <c r="U708" i="2"/>
  <c r="U324" i="2"/>
  <c r="U521" i="2"/>
  <c r="U423" i="2"/>
  <c r="U341" i="2"/>
  <c r="U684" i="2"/>
  <c r="U711" i="2"/>
  <c r="U401" i="2"/>
  <c r="U183" i="2"/>
  <c r="U676" i="2"/>
  <c r="U590" i="2"/>
  <c r="U663" i="2"/>
  <c r="U721" i="2"/>
  <c r="U584" i="2"/>
  <c r="U571" i="2"/>
  <c r="U513" i="2"/>
  <c r="U685" i="2"/>
  <c r="U346" i="2"/>
  <c r="U103" i="2"/>
  <c r="U735" i="2"/>
  <c r="U247" i="2"/>
  <c r="U579" i="2"/>
  <c r="U578" i="2"/>
  <c r="U616" i="2"/>
  <c r="U252" i="2"/>
  <c r="U352" i="2"/>
  <c r="U561" i="2"/>
  <c r="U540" i="2"/>
  <c r="U131" i="2"/>
  <c r="U304" i="2"/>
  <c r="U628" i="2"/>
  <c r="U107" i="2"/>
  <c r="U699" i="2"/>
  <c r="U455" i="2"/>
  <c r="U394" i="2"/>
  <c r="U309" i="2"/>
  <c r="U253" i="2"/>
  <c r="U546" i="2"/>
  <c r="U244" i="2"/>
  <c r="U396" i="2"/>
  <c r="U421" i="2"/>
  <c r="U592" i="2"/>
  <c r="U523" i="2"/>
  <c r="U80" i="2"/>
  <c r="U729" i="2"/>
  <c r="U373" i="2"/>
  <c r="U280" i="2"/>
  <c r="U588" i="2"/>
  <c r="U487" i="2"/>
  <c r="U450" i="2"/>
  <c r="U686" i="2"/>
  <c r="U226" i="2"/>
  <c r="U347" i="2"/>
  <c r="U548" i="2"/>
  <c r="U605" i="2"/>
  <c r="U512" i="2"/>
  <c r="U206" i="2"/>
  <c r="U533" i="2"/>
  <c r="U479" i="2"/>
  <c r="U531" i="2"/>
  <c r="U618" i="2"/>
  <c r="U150" i="2"/>
  <c r="U649" i="2"/>
  <c r="U293" i="2"/>
  <c r="U596" i="2"/>
  <c r="U553" i="2"/>
  <c r="U389" i="2"/>
  <c r="U514" i="2"/>
  <c r="U445" i="2"/>
  <c r="U267" i="2"/>
  <c r="U648" i="2"/>
  <c r="U516" i="2"/>
  <c r="U297" i="2"/>
  <c r="U458" i="2"/>
  <c r="U709" i="2"/>
  <c r="U366" i="2"/>
  <c r="U358" i="2"/>
  <c r="U560" i="2"/>
  <c r="U717" i="2"/>
  <c r="U385" i="2"/>
  <c r="U242" i="2"/>
  <c r="U598" i="2"/>
  <c r="U706" i="2"/>
  <c r="U451" i="2"/>
  <c r="U411" i="2"/>
  <c r="U559" i="2"/>
  <c r="U613" i="2"/>
  <c r="U496" i="2"/>
  <c r="U414" i="2"/>
  <c r="U638" i="2"/>
  <c r="U715" i="2"/>
  <c r="U704" i="2"/>
  <c r="U655" i="2"/>
  <c r="U568" i="2"/>
  <c r="U549" i="2"/>
  <c r="U720" i="2"/>
  <c r="U734" i="2"/>
  <c r="U666" i="2"/>
  <c r="U668" i="2"/>
  <c r="U656" i="2"/>
  <c r="U625" i="2"/>
  <c r="U697" i="2"/>
  <c r="U719" i="2"/>
  <c r="U603" i="2"/>
  <c r="U713" i="2"/>
  <c r="U675" i="2"/>
  <c r="U620" i="2"/>
  <c r="U726" i="2"/>
  <c r="U661" i="2"/>
  <c r="U682" i="2"/>
  <c r="U673" i="2"/>
  <c r="U670" i="2"/>
  <c r="U712" i="2"/>
  <c r="U629" i="2"/>
  <c r="U733" i="2"/>
  <c r="U716" i="2"/>
  <c r="U662" i="2"/>
  <c r="U688" i="2"/>
  <c r="U601" i="2"/>
  <c r="U724" i="2"/>
  <c r="T557" i="2"/>
  <c r="T543" i="2"/>
  <c r="T607" i="2"/>
  <c r="T123" i="2"/>
  <c r="T376" i="2"/>
  <c r="T536" i="2"/>
  <c r="T338" i="2"/>
  <c r="T485" i="2"/>
  <c r="T589" i="2"/>
  <c r="T319" i="2"/>
  <c r="T333" i="2"/>
  <c r="T475" i="2"/>
  <c r="T251" i="2"/>
  <c r="T155" i="2"/>
  <c r="T674" i="2"/>
  <c r="T149" i="2"/>
  <c r="T134" i="2"/>
  <c r="T416" i="2"/>
  <c r="T461" i="2"/>
  <c r="T464" i="2"/>
  <c r="T654" i="2"/>
  <c r="T61" i="2"/>
  <c r="T328" i="2"/>
  <c r="T406" i="2"/>
  <c r="T232" i="2"/>
  <c r="T17" i="2"/>
  <c r="T163" i="2"/>
  <c r="T176" i="2"/>
  <c r="T534" i="2"/>
  <c r="T669" i="2"/>
  <c r="T343" i="2"/>
  <c r="T128" i="2"/>
  <c r="T667" i="2"/>
  <c r="T73" i="2"/>
  <c r="T54" i="2"/>
  <c r="T651" i="2"/>
  <c r="T608" i="2"/>
  <c r="T337" i="2"/>
  <c r="T93" i="2"/>
  <c r="T9" i="2"/>
  <c r="T92" i="2"/>
  <c r="T24" i="2"/>
  <c r="T551" i="2"/>
  <c r="T204" i="2"/>
  <c r="T254" i="2"/>
  <c r="T424" i="2"/>
  <c r="T550" i="2"/>
  <c r="T245" i="2"/>
  <c r="T301" i="2"/>
  <c r="T435" i="2"/>
  <c r="T50" i="2"/>
  <c r="T195" i="2"/>
  <c r="T101" i="2"/>
  <c r="T140" i="2"/>
  <c r="T623" i="2"/>
  <c r="T380" i="2"/>
  <c r="T528" i="2"/>
  <c r="T467" i="2"/>
  <c r="T135" i="2"/>
  <c r="T71" i="2"/>
  <c r="T186" i="2"/>
  <c r="T569" i="2"/>
  <c r="T360" i="2"/>
  <c r="T434" i="2"/>
  <c r="T344" i="2"/>
  <c r="T440" i="2"/>
  <c r="T214" i="2"/>
  <c r="T298" i="2"/>
  <c r="T511" i="2"/>
  <c r="T197" i="2"/>
  <c r="T431" i="2"/>
  <c r="T399" i="2"/>
  <c r="T157" i="2"/>
  <c r="T315" i="2"/>
  <c r="T96" i="2"/>
  <c r="T503" i="2"/>
  <c r="T177" i="2"/>
  <c r="T4" i="2"/>
  <c r="T307" i="2"/>
  <c r="T456" i="2"/>
  <c r="T144" i="2"/>
  <c r="T325" i="2"/>
  <c r="T260" i="2"/>
  <c r="T209" i="2"/>
  <c r="T524" i="2"/>
  <c r="T223" i="2"/>
  <c r="T100" i="2"/>
  <c r="T276" i="2"/>
  <c r="T14" i="2"/>
  <c r="T600" i="2"/>
  <c r="T49" i="2"/>
  <c r="T7" i="2"/>
  <c r="T351" i="2"/>
  <c r="T624" i="2"/>
  <c r="T46" i="2"/>
  <c r="T400" i="2"/>
  <c r="T52" i="2"/>
  <c r="T330" i="2"/>
  <c r="T286" i="2"/>
  <c r="T340" i="2"/>
  <c r="T202" i="2"/>
  <c r="T379" i="2"/>
  <c r="T156" i="2"/>
  <c r="T6" i="2"/>
  <c r="T310" i="2"/>
  <c r="T504" i="2"/>
  <c r="T161" i="2"/>
  <c r="T259" i="2"/>
  <c r="T168" i="2"/>
  <c r="T31" i="2"/>
  <c r="T229" i="2"/>
  <c r="T263" i="2"/>
  <c r="T105" i="2"/>
  <c r="T219" i="2"/>
  <c r="T582" i="2"/>
  <c r="T535" i="2"/>
  <c r="T383" i="2"/>
  <c r="T468" i="2"/>
  <c r="T687" i="2"/>
  <c r="T173" i="2"/>
  <c r="T169" i="2"/>
  <c r="T306" i="2"/>
  <c r="T499" i="2"/>
  <c r="T203" i="2"/>
  <c r="T45" i="2"/>
  <c r="T270" i="2"/>
  <c r="T287" i="2"/>
  <c r="T132" i="2"/>
  <c r="T472" i="2"/>
  <c r="T218" i="2"/>
  <c r="T193" i="2"/>
  <c r="T266" i="2"/>
  <c r="T40" i="2"/>
  <c r="T436" i="2"/>
  <c r="T187" i="2"/>
  <c r="T361" i="2"/>
  <c r="T567" i="2"/>
  <c r="T19" i="2"/>
  <c r="T425" i="2"/>
  <c r="T322" i="2"/>
  <c r="T462" i="2"/>
  <c r="T281" i="2"/>
  <c r="T714" i="2"/>
  <c r="T77" i="2"/>
  <c r="T375" i="2"/>
  <c r="T238" i="2"/>
  <c r="T182" i="2"/>
  <c r="T695" i="2"/>
  <c r="T371" i="2"/>
  <c r="T233" i="2"/>
  <c r="T210" i="2"/>
  <c r="T370" i="2"/>
  <c r="T113" i="2"/>
  <c r="T127" i="2"/>
  <c r="T446" i="2"/>
  <c r="T587" i="2"/>
  <c r="T22" i="2"/>
  <c r="T23" i="2"/>
  <c r="T2" i="2"/>
  <c r="T198" i="2"/>
  <c r="T520" i="2"/>
  <c r="T390" i="2"/>
  <c r="T89" i="2"/>
  <c r="T257" i="2"/>
  <c r="T418" i="2"/>
  <c r="T609" i="2"/>
  <c r="T580" i="2"/>
  <c r="T572" i="2"/>
  <c r="T497" i="2"/>
  <c r="T626" i="2"/>
  <c r="T576" i="2"/>
  <c r="T525" i="2"/>
  <c r="T544" i="2"/>
  <c r="T491" i="2"/>
  <c r="T137" i="2"/>
  <c r="T205" i="2"/>
  <c r="T652" i="2"/>
  <c r="T368" i="2"/>
  <c r="T13" i="2"/>
  <c r="T217" i="2"/>
  <c r="T178" i="2"/>
  <c r="T224" i="2"/>
  <c r="T190" i="2"/>
  <c r="T37" i="2"/>
  <c r="T602" i="2"/>
  <c r="T574" i="2"/>
  <c r="T643" i="2"/>
  <c r="T412" i="2"/>
  <c r="T398" i="2"/>
  <c r="T60" i="2"/>
  <c r="T653" i="2"/>
  <c r="T170" i="2"/>
  <c r="T308" i="2"/>
  <c r="T335" i="2"/>
  <c r="T447" i="2"/>
  <c r="T627" i="2"/>
  <c r="T86" i="2"/>
  <c r="T630" i="2"/>
  <c r="T538" i="2"/>
  <c r="T429" i="2"/>
  <c r="T482" i="2"/>
  <c r="T612" i="2"/>
  <c r="T221" i="2"/>
  <c r="T463" i="2"/>
  <c r="T264" i="2"/>
  <c r="T427" i="2"/>
  <c r="T415" i="2"/>
  <c r="T355" i="2"/>
  <c r="T409" i="2"/>
  <c r="T583" i="2"/>
  <c r="T67" i="2"/>
  <c r="T85" i="2"/>
  <c r="T488" i="2"/>
  <c r="T246" i="2"/>
  <c r="T483" i="2"/>
  <c r="T211" i="2"/>
  <c r="T87" i="2"/>
  <c r="T500" i="2"/>
  <c r="T192" i="2"/>
  <c r="T384" i="2"/>
  <c r="T314" i="2"/>
  <c r="T239" i="2"/>
  <c r="T532" i="2"/>
  <c r="T94" i="2"/>
  <c r="T279" i="2"/>
  <c r="T58" i="2"/>
  <c r="T268" i="2"/>
  <c r="T599" i="2"/>
  <c r="T658" i="2"/>
  <c r="T492" i="2"/>
  <c r="T57" i="2"/>
  <c r="T586" i="2"/>
  <c r="T539" i="2"/>
  <c r="T56" i="2"/>
  <c r="T718" i="2"/>
  <c r="T510" i="2"/>
  <c r="T148" i="2"/>
  <c r="T290" i="2"/>
  <c r="T274" i="2"/>
  <c r="T633" i="2"/>
  <c r="T541" i="2"/>
  <c r="T707" i="2"/>
  <c r="T465" i="2"/>
  <c r="T696" i="2"/>
  <c r="T275" i="2"/>
  <c r="T312" i="2"/>
  <c r="T172" i="2"/>
  <c r="T160" i="2"/>
  <c r="T303" i="2"/>
  <c r="T554" i="2"/>
  <c r="T222" i="2"/>
  <c r="T133" i="2"/>
  <c r="T20" i="2"/>
  <c r="T477" i="2"/>
  <c r="T317" i="2"/>
  <c r="T95" i="2"/>
  <c r="T97" i="2"/>
  <c r="T64" i="2"/>
  <c r="T334" i="2"/>
  <c r="T407" i="2"/>
  <c r="T636" i="2"/>
  <c r="T33" i="2"/>
  <c r="T558" i="2"/>
  <c r="T326" i="2"/>
  <c r="T397" i="2"/>
  <c r="T577" i="2"/>
  <c r="T419" i="2"/>
  <c r="T311" i="2"/>
  <c r="T353" i="2"/>
  <c r="T147" i="2"/>
  <c r="T372" i="2"/>
  <c r="T564" i="2"/>
  <c r="T82" i="2"/>
  <c r="T230" i="2"/>
  <c r="T563" i="2"/>
  <c r="T38" i="2"/>
  <c r="T441" i="2"/>
  <c r="T164" i="2"/>
  <c r="T480" i="2"/>
  <c r="T98" i="2"/>
  <c r="T272" i="2"/>
  <c r="T313" i="2"/>
  <c r="T515" i="2"/>
  <c r="T283" i="2"/>
  <c r="T88" i="2"/>
  <c r="T83" i="2"/>
  <c r="T282" i="2"/>
  <c r="T41" i="2"/>
  <c r="T710" i="2"/>
  <c r="T42" i="2"/>
  <c r="T545" i="2"/>
  <c r="T622" i="2"/>
  <c r="T48" i="2"/>
  <c r="T122" i="2"/>
  <c r="T336" i="2"/>
  <c r="T12" i="2"/>
  <c r="T171" i="2"/>
  <c r="T145" i="2"/>
  <c r="T481" i="2"/>
  <c r="T593" i="2"/>
  <c r="T646" i="2"/>
  <c r="T213" i="2"/>
  <c r="T269" i="2"/>
  <c r="T289" i="2"/>
  <c r="T470" i="2"/>
  <c r="T430" i="2"/>
  <c r="T228" i="2"/>
  <c r="T664" i="2"/>
  <c r="T248" i="2"/>
  <c r="T158" i="2"/>
  <c r="T261" i="2"/>
  <c r="T349" i="2"/>
  <c r="T659" i="2"/>
  <c r="T165" i="2"/>
  <c r="T575" i="2"/>
  <c r="T191" i="2"/>
  <c r="T426" i="2"/>
  <c r="T11" i="2"/>
  <c r="T117" i="2"/>
  <c r="T118" i="2"/>
  <c r="T362" i="2"/>
  <c r="T70" i="2"/>
  <c r="T44" i="2"/>
  <c r="T234" i="2"/>
  <c r="T556" i="2"/>
  <c r="T498" i="2"/>
  <c r="T585" i="2"/>
  <c r="T78" i="2"/>
  <c r="T114" i="2"/>
  <c r="T635" i="2"/>
  <c r="T34" i="2"/>
  <c r="T8" i="2"/>
  <c r="T408" i="2"/>
  <c r="T703" i="2"/>
  <c r="T174" i="2"/>
  <c r="T459" i="2"/>
  <c r="T299" i="2"/>
  <c r="T55" i="2"/>
  <c r="T597" i="2"/>
  <c r="T84" i="2"/>
  <c r="T490" i="2"/>
  <c r="T489" i="2"/>
  <c r="T43" i="2"/>
  <c r="T700" i="2"/>
  <c r="T241" i="2"/>
  <c r="T681" i="2"/>
  <c r="T273" i="2"/>
  <c r="T74" i="2"/>
  <c r="T318" i="2"/>
  <c r="T142" i="2"/>
  <c r="T494" i="2"/>
  <c r="T292" i="2"/>
  <c r="T522" i="2"/>
  <c r="T184" i="2"/>
  <c r="T679" i="2"/>
  <c r="T378" i="2"/>
  <c r="T570" i="2"/>
  <c r="T449" i="2"/>
  <c r="T302" i="2"/>
  <c r="T363" i="2"/>
  <c r="T136" i="2"/>
  <c r="T542" i="2"/>
  <c r="T617" i="2"/>
  <c r="T566" i="2"/>
  <c r="T154" i="2"/>
  <c r="T581" i="2"/>
  <c r="T250" i="2"/>
  <c r="T671" i="2"/>
  <c r="T689" i="2"/>
  <c r="T284" i="2"/>
  <c r="T166" i="2"/>
  <c r="T404" i="2"/>
  <c r="T115" i="2"/>
  <c r="T119" i="2"/>
  <c r="T530" i="2"/>
  <c r="T200" i="2"/>
  <c r="T179" i="2"/>
  <c r="T529" i="2"/>
  <c r="T27" i="2"/>
  <c r="T639" i="2"/>
  <c r="T432" i="2"/>
  <c r="T162" i="2"/>
  <c r="T377" i="2"/>
  <c r="T420" i="2"/>
  <c r="T364" i="2"/>
  <c r="T235" i="2"/>
  <c r="T240" i="2"/>
  <c r="T294" i="2"/>
  <c r="T106" i="2"/>
  <c r="T109" i="2"/>
  <c r="T76" i="2"/>
  <c r="T692" i="2"/>
  <c r="T5" i="2"/>
  <c r="T220" i="2"/>
  <c r="T146" i="2"/>
  <c r="T30" i="2"/>
  <c r="T151" i="2"/>
  <c r="T614" i="2"/>
  <c r="T124" i="2"/>
  <c r="T62" i="2"/>
  <c r="T395" i="2"/>
  <c r="T25" i="2"/>
  <c r="T382" i="2"/>
  <c r="T10" i="2"/>
  <c r="T403" i="2"/>
  <c r="T189" i="2"/>
  <c r="T236" i="2"/>
  <c r="T255" i="2"/>
  <c r="T21" i="2"/>
  <c r="T594" i="2"/>
  <c r="T484" i="2"/>
  <c r="T180" i="2"/>
  <c r="T410" i="2"/>
  <c r="T501" i="2"/>
  <c r="T466" i="2"/>
  <c r="T321" i="2"/>
  <c r="T199" i="2"/>
  <c r="T175" i="2"/>
  <c r="T320" i="2"/>
  <c r="T595" i="2"/>
  <c r="T730" i="2"/>
  <c r="T3" i="2"/>
  <c r="T237" i="2"/>
  <c r="T129" i="2"/>
  <c r="T660" i="2"/>
  <c r="T517" i="2"/>
  <c r="T212" i="2"/>
  <c r="T615" i="2"/>
  <c r="T90" i="2"/>
  <c r="T72" i="2"/>
  <c r="T457" i="2"/>
  <c r="T683" i="2"/>
  <c r="T138" i="2"/>
  <c r="T460" i="2"/>
  <c r="T357" i="2"/>
  <c r="T271" i="2"/>
  <c r="T348" i="2"/>
  <c r="T75" i="2"/>
  <c r="T28" i="2"/>
  <c r="T387" i="2"/>
  <c r="T438" i="2"/>
  <c r="T120" i="2"/>
  <c r="T637" i="2"/>
  <c r="T392" i="2"/>
  <c r="T102" i="2"/>
  <c r="T691" i="2"/>
  <c r="T393" i="2"/>
  <c r="T227" i="2"/>
  <c r="T388" i="2"/>
  <c r="T53" i="2"/>
  <c r="T727" i="2"/>
  <c r="T265" i="2"/>
  <c r="T207" i="2"/>
  <c r="T152" i="2"/>
  <c r="T15" i="2"/>
  <c r="T519" i="2"/>
  <c r="T215" i="2"/>
  <c r="T428" i="2"/>
  <c r="T110" i="2"/>
  <c r="T258" i="2"/>
  <c r="T350" i="2"/>
  <c r="T555" i="2"/>
  <c r="T452" i="2"/>
  <c r="T181" i="2"/>
  <c r="T327" i="2"/>
  <c r="T65" i="2"/>
  <c r="T345" i="2"/>
  <c r="T444" i="2"/>
  <c r="T640" i="2"/>
  <c r="T728" i="2"/>
  <c r="T634" i="2"/>
  <c r="T374" i="2"/>
  <c r="T125" i="2"/>
  <c r="T506" i="2"/>
  <c r="T391" i="2"/>
  <c r="T469" i="2"/>
  <c r="T606" i="2"/>
  <c r="T678" i="2"/>
  <c r="T552" i="2"/>
  <c r="T356" i="2"/>
  <c r="T732" i="2"/>
  <c r="T680" i="2"/>
  <c r="T402" i="2"/>
  <c r="T507" i="2"/>
  <c r="T26" i="2"/>
  <c r="T159" i="2"/>
  <c r="T277" i="2"/>
  <c r="T453" i="2"/>
  <c r="T665" i="2"/>
  <c r="T216" i="2"/>
  <c r="T18" i="2"/>
  <c r="T642" i="2"/>
  <c r="T439" i="2"/>
  <c r="T493" i="2"/>
  <c r="T471" i="2"/>
  <c r="T354" i="2"/>
  <c r="T702" i="2"/>
  <c r="T278" i="2"/>
  <c r="T645" i="2"/>
  <c r="T139" i="2"/>
  <c r="T495" i="2"/>
  <c r="T474" i="2"/>
  <c r="T188" i="2"/>
  <c r="T526" i="2"/>
  <c r="T417" i="2"/>
  <c r="T141" i="2"/>
  <c r="T701" i="2"/>
  <c r="T63" i="2"/>
  <c r="T16" i="2"/>
  <c r="T505" i="2"/>
  <c r="T632" i="2"/>
  <c r="T201" i="2"/>
  <c r="T381" i="2"/>
  <c r="T386" i="2"/>
  <c r="T288" i="2"/>
  <c r="T256" i="2"/>
  <c r="T196" i="2"/>
  <c r="T448" i="2"/>
  <c r="T722" i="2"/>
  <c r="T339" i="2"/>
  <c r="T610" i="2"/>
  <c r="T611" i="2"/>
  <c r="T433" i="2"/>
  <c r="T285" i="2"/>
  <c r="T604" i="2"/>
  <c r="T68" i="2"/>
  <c r="T51" i="2"/>
  <c r="T143" i="2"/>
  <c r="T359" i="2"/>
  <c r="T111" i="2"/>
  <c r="T29" i="2"/>
  <c r="T79" i="2"/>
  <c r="T208" i="2"/>
  <c r="T305" i="2"/>
  <c r="T112" i="2"/>
  <c r="T405" i="2"/>
  <c r="T527" i="2"/>
  <c r="T619" i="2"/>
  <c r="T69" i="2"/>
  <c r="T518" i="2"/>
  <c r="T476" i="2"/>
  <c r="T185" i="2"/>
  <c r="T443" i="2"/>
  <c r="T231" i="2"/>
  <c r="T508" i="2"/>
  <c r="T644" i="2"/>
  <c r="T621" i="2"/>
  <c r="T562" i="2"/>
  <c r="T502" i="2"/>
  <c r="T35" i="2"/>
  <c r="T573" i="2"/>
  <c r="T473" i="2"/>
  <c r="T547" i="2"/>
  <c r="T725" i="2"/>
  <c r="T295" i="2"/>
  <c r="T39" i="2"/>
  <c r="T59" i="2"/>
  <c r="T32" i="2"/>
  <c r="T36" i="2"/>
  <c r="T647" i="2"/>
  <c r="T249" i="2"/>
  <c r="T331" i="2"/>
  <c r="T413" i="2"/>
  <c r="T690" i="2"/>
  <c r="T130" i="2"/>
  <c r="T291" i="2"/>
  <c r="T437" i="2"/>
  <c r="T442" i="2"/>
  <c r="T300" i="2"/>
  <c r="T657" i="2"/>
  <c r="T329" i="2"/>
  <c r="T677" i="2"/>
  <c r="T422" i="2"/>
  <c r="T91" i="2"/>
  <c r="T454" i="2"/>
  <c r="T369" i="2"/>
  <c r="T194" i="2"/>
  <c r="T641" i="2"/>
  <c r="T723" i="2"/>
  <c r="T332" i="2"/>
  <c r="T705" i="2"/>
  <c r="T153" i="2"/>
  <c r="T694" i="2"/>
  <c r="T591" i="2"/>
  <c r="T672" i="2"/>
  <c r="T99" i="2"/>
  <c r="T104" i="2"/>
  <c r="T225" i="2"/>
  <c r="T66" i="2"/>
  <c r="T116" i="2"/>
  <c r="T47" i="2"/>
  <c r="T342" i="2"/>
  <c r="T486" i="2"/>
  <c r="T108" i="2"/>
  <c r="T167" i="2"/>
  <c r="T698" i="2"/>
  <c r="T81" i="2"/>
  <c r="T243" i="2"/>
  <c r="T126" i="2"/>
  <c r="T365" i="2"/>
  <c r="T565" i="2"/>
  <c r="T509" i="2"/>
  <c r="T121" i="2"/>
  <c r="T478" i="2"/>
  <c r="T731" i="2"/>
  <c r="T262" i="2"/>
  <c r="T316" i="2"/>
  <c r="T693" i="2"/>
  <c r="T367" i="2"/>
  <c r="T537" i="2"/>
  <c r="T296" i="2"/>
  <c r="T650" i="2"/>
  <c r="T323" i="2"/>
  <c r="T631" i="2"/>
  <c r="T708" i="2"/>
  <c r="T324" i="2"/>
  <c r="T521" i="2"/>
  <c r="T423" i="2"/>
  <c r="T341" i="2"/>
  <c r="T684" i="2"/>
  <c r="T711" i="2"/>
  <c r="T401" i="2"/>
  <c r="T183" i="2"/>
  <c r="T676" i="2"/>
  <c r="T590" i="2"/>
  <c r="T663" i="2"/>
  <c r="T721" i="2"/>
  <c r="T584" i="2"/>
  <c r="T571" i="2"/>
  <c r="T513" i="2"/>
  <c r="T685" i="2"/>
  <c r="T346" i="2"/>
  <c r="T103" i="2"/>
  <c r="T735" i="2"/>
  <c r="T247" i="2"/>
  <c r="T579" i="2"/>
  <c r="T578" i="2"/>
  <c r="T616" i="2"/>
  <c r="T252" i="2"/>
  <c r="T352" i="2"/>
  <c r="T561" i="2"/>
  <c r="T540" i="2"/>
  <c r="T131" i="2"/>
  <c r="T304" i="2"/>
  <c r="T628" i="2"/>
  <c r="T107" i="2"/>
  <c r="T699" i="2"/>
  <c r="T455" i="2"/>
  <c r="T394" i="2"/>
  <c r="T309" i="2"/>
  <c r="T253" i="2"/>
  <c r="T546" i="2"/>
  <c r="T244" i="2"/>
  <c r="T396" i="2"/>
  <c r="T421" i="2"/>
  <c r="T592" i="2"/>
  <c r="T523" i="2"/>
  <c r="T80" i="2"/>
  <c r="T729" i="2"/>
  <c r="T373" i="2"/>
  <c r="T280" i="2"/>
  <c r="T588" i="2"/>
  <c r="T487" i="2"/>
  <c r="T450" i="2"/>
  <c r="T686" i="2"/>
  <c r="T226" i="2"/>
  <c r="T347" i="2"/>
  <c r="T548" i="2"/>
  <c r="T605" i="2"/>
  <c r="T512" i="2"/>
  <c r="T206" i="2"/>
  <c r="T533" i="2"/>
  <c r="T479" i="2"/>
  <c r="T531" i="2"/>
  <c r="T618" i="2"/>
  <c r="T150" i="2"/>
  <c r="T649" i="2"/>
  <c r="T293" i="2"/>
  <c r="T596" i="2"/>
  <c r="T553" i="2"/>
  <c r="T389" i="2"/>
  <c r="T514" i="2"/>
  <c r="T445" i="2"/>
  <c r="T267" i="2"/>
  <c r="T648" i="2"/>
  <c r="T516" i="2"/>
  <c r="T297" i="2"/>
  <c r="T458" i="2"/>
  <c r="T709" i="2"/>
  <c r="T366" i="2"/>
  <c r="T358" i="2"/>
  <c r="T560" i="2"/>
  <c r="T717" i="2"/>
  <c r="T385" i="2"/>
  <c r="T242" i="2"/>
  <c r="T598" i="2"/>
  <c r="T706" i="2"/>
  <c r="T451" i="2"/>
  <c r="T411" i="2"/>
  <c r="T559" i="2"/>
  <c r="T613" i="2"/>
  <c r="T496" i="2"/>
  <c r="T414" i="2"/>
  <c r="T638" i="2"/>
  <c r="T715" i="2"/>
  <c r="T704" i="2"/>
  <c r="T655" i="2"/>
  <c r="T568" i="2"/>
  <c r="T549" i="2"/>
  <c r="T720" i="2"/>
  <c r="T734" i="2"/>
  <c r="T666" i="2"/>
  <c r="T668" i="2"/>
  <c r="T656" i="2"/>
  <c r="T625" i="2"/>
  <c r="T697" i="2"/>
  <c r="T719" i="2"/>
  <c r="T603" i="2"/>
  <c r="T713" i="2"/>
  <c r="T675" i="2"/>
  <c r="T620" i="2"/>
  <c r="T726" i="2"/>
  <c r="T661" i="2"/>
  <c r="T682" i="2"/>
  <c r="T673" i="2"/>
  <c r="T670" i="2"/>
  <c r="T712" i="2"/>
  <c r="T629" i="2"/>
  <c r="T733" i="2"/>
  <c r="T716" i="2"/>
  <c r="T662" i="2"/>
  <c r="T688" i="2"/>
  <c r="T601" i="2"/>
  <c r="T724" i="2"/>
  <c r="S557" i="2"/>
  <c r="S543" i="2"/>
  <c r="S607" i="2"/>
  <c r="S123" i="2"/>
  <c r="S376" i="2"/>
  <c r="S536" i="2"/>
  <c r="S338" i="2"/>
  <c r="S485" i="2"/>
  <c r="S589" i="2"/>
  <c r="S319" i="2"/>
  <c r="S333" i="2"/>
  <c r="S475" i="2"/>
  <c r="S251" i="2"/>
  <c r="S155" i="2"/>
  <c r="S674" i="2"/>
  <c r="S149" i="2"/>
  <c r="S134" i="2"/>
  <c r="S416" i="2"/>
  <c r="S461" i="2"/>
  <c r="S464" i="2"/>
  <c r="S654" i="2"/>
  <c r="S61" i="2"/>
  <c r="S328" i="2"/>
  <c r="S406" i="2"/>
  <c r="S232" i="2"/>
  <c r="S17" i="2"/>
  <c r="S163" i="2"/>
  <c r="S176" i="2"/>
  <c r="S534" i="2"/>
  <c r="S669" i="2"/>
  <c r="S343" i="2"/>
  <c r="S128" i="2"/>
  <c r="S667" i="2"/>
  <c r="S73" i="2"/>
  <c r="S54" i="2"/>
  <c r="S651" i="2"/>
  <c r="S608" i="2"/>
  <c r="S337" i="2"/>
  <c r="S93" i="2"/>
  <c r="S9" i="2"/>
  <c r="S92" i="2"/>
  <c r="S24" i="2"/>
  <c r="S551" i="2"/>
  <c r="S204" i="2"/>
  <c r="S254" i="2"/>
  <c r="S424" i="2"/>
  <c r="S550" i="2"/>
  <c r="S245" i="2"/>
  <c r="S301" i="2"/>
  <c r="S435" i="2"/>
  <c r="S50" i="2"/>
  <c r="S195" i="2"/>
  <c r="S101" i="2"/>
  <c r="S140" i="2"/>
  <c r="S623" i="2"/>
  <c r="S380" i="2"/>
  <c r="S528" i="2"/>
  <c r="S467" i="2"/>
  <c r="S135" i="2"/>
  <c r="S71" i="2"/>
  <c r="S186" i="2"/>
  <c r="S569" i="2"/>
  <c r="S360" i="2"/>
  <c r="S434" i="2"/>
  <c r="S344" i="2"/>
  <c r="S440" i="2"/>
  <c r="S214" i="2"/>
  <c r="S298" i="2"/>
  <c r="S511" i="2"/>
  <c r="S197" i="2"/>
  <c r="S431" i="2"/>
  <c r="S399" i="2"/>
  <c r="S157" i="2"/>
  <c r="S315" i="2"/>
  <c r="S96" i="2"/>
  <c r="S503" i="2"/>
  <c r="S177" i="2"/>
  <c r="S4" i="2"/>
  <c r="S307" i="2"/>
  <c r="S456" i="2"/>
  <c r="S144" i="2"/>
  <c r="S325" i="2"/>
  <c r="S260" i="2"/>
  <c r="S209" i="2"/>
  <c r="S524" i="2"/>
  <c r="S223" i="2"/>
  <c r="S100" i="2"/>
  <c r="S276" i="2"/>
  <c r="S14" i="2"/>
  <c r="S600" i="2"/>
  <c r="S49" i="2"/>
  <c r="S7" i="2"/>
  <c r="S351" i="2"/>
  <c r="S624" i="2"/>
  <c r="S46" i="2"/>
  <c r="S400" i="2"/>
  <c r="S52" i="2"/>
  <c r="S330" i="2"/>
  <c r="S286" i="2"/>
  <c r="S340" i="2"/>
  <c r="S202" i="2"/>
  <c r="S379" i="2"/>
  <c r="S156" i="2"/>
  <c r="S6" i="2"/>
  <c r="S310" i="2"/>
  <c r="S504" i="2"/>
  <c r="S161" i="2"/>
  <c r="S259" i="2"/>
  <c r="S168" i="2"/>
  <c r="S31" i="2"/>
  <c r="S229" i="2"/>
  <c r="S263" i="2"/>
  <c r="S105" i="2"/>
  <c r="S219" i="2"/>
  <c r="S582" i="2"/>
  <c r="S535" i="2"/>
  <c r="S383" i="2"/>
  <c r="S468" i="2"/>
  <c r="S687" i="2"/>
  <c r="S173" i="2"/>
  <c r="S169" i="2"/>
  <c r="S306" i="2"/>
  <c r="S499" i="2"/>
  <c r="S203" i="2"/>
  <c r="S45" i="2"/>
  <c r="S270" i="2"/>
  <c r="S287" i="2"/>
  <c r="S132" i="2"/>
  <c r="S472" i="2"/>
  <c r="S218" i="2"/>
  <c r="S193" i="2"/>
  <c r="S266" i="2"/>
  <c r="S40" i="2"/>
  <c r="S436" i="2"/>
  <c r="S187" i="2"/>
  <c r="S361" i="2"/>
  <c r="S567" i="2"/>
  <c r="S19" i="2"/>
  <c r="S425" i="2"/>
  <c r="S322" i="2"/>
  <c r="S462" i="2"/>
  <c r="S281" i="2"/>
  <c r="S714" i="2"/>
  <c r="S77" i="2"/>
  <c r="S375" i="2"/>
  <c r="S238" i="2"/>
  <c r="S182" i="2"/>
  <c r="S695" i="2"/>
  <c r="S371" i="2"/>
  <c r="S233" i="2"/>
  <c r="S210" i="2"/>
  <c r="S370" i="2"/>
  <c r="S113" i="2"/>
  <c r="S127" i="2"/>
  <c r="S446" i="2"/>
  <c r="S587" i="2"/>
  <c r="S22" i="2"/>
  <c r="S23" i="2"/>
  <c r="S2" i="2"/>
  <c r="S198" i="2"/>
  <c r="S520" i="2"/>
  <c r="S390" i="2"/>
  <c r="S89" i="2"/>
  <c r="S257" i="2"/>
  <c r="S418" i="2"/>
  <c r="S609" i="2"/>
  <c r="S580" i="2"/>
  <c r="S572" i="2"/>
  <c r="S497" i="2"/>
  <c r="S626" i="2"/>
  <c r="S576" i="2"/>
  <c r="S525" i="2"/>
  <c r="S544" i="2"/>
  <c r="S491" i="2"/>
  <c r="S137" i="2"/>
  <c r="S205" i="2"/>
  <c r="S652" i="2"/>
  <c r="S368" i="2"/>
  <c r="S13" i="2"/>
  <c r="S217" i="2"/>
  <c r="S178" i="2"/>
  <c r="S224" i="2"/>
  <c r="S190" i="2"/>
  <c r="S37" i="2"/>
  <c r="S602" i="2"/>
  <c r="S574" i="2"/>
  <c r="S643" i="2"/>
  <c r="S412" i="2"/>
  <c r="S398" i="2"/>
  <c r="S60" i="2"/>
  <c r="S653" i="2"/>
  <c r="S170" i="2"/>
  <c r="S308" i="2"/>
  <c r="S335" i="2"/>
  <c r="S447" i="2"/>
  <c r="S627" i="2"/>
  <c r="S86" i="2"/>
  <c r="S630" i="2"/>
  <c r="S538" i="2"/>
  <c r="S429" i="2"/>
  <c r="S482" i="2"/>
  <c r="S612" i="2"/>
  <c r="S221" i="2"/>
  <c r="S463" i="2"/>
  <c r="S264" i="2"/>
  <c r="S427" i="2"/>
  <c r="S415" i="2"/>
  <c r="S355" i="2"/>
  <c r="S409" i="2"/>
  <c r="S583" i="2"/>
  <c r="S67" i="2"/>
  <c r="S85" i="2"/>
  <c r="S488" i="2"/>
  <c r="S246" i="2"/>
  <c r="S483" i="2"/>
  <c r="S211" i="2"/>
  <c r="S87" i="2"/>
  <c r="S500" i="2"/>
  <c r="S192" i="2"/>
  <c r="S384" i="2"/>
  <c r="S314" i="2"/>
  <c r="S239" i="2"/>
  <c r="S532" i="2"/>
  <c r="S94" i="2"/>
  <c r="S279" i="2"/>
  <c r="S58" i="2"/>
  <c r="S268" i="2"/>
  <c r="S599" i="2"/>
  <c r="S658" i="2"/>
  <c r="S492" i="2"/>
  <c r="S57" i="2"/>
  <c r="S586" i="2"/>
  <c r="S539" i="2"/>
  <c r="S56" i="2"/>
  <c r="S718" i="2"/>
  <c r="S510" i="2"/>
  <c r="S148" i="2"/>
  <c r="S290" i="2"/>
  <c r="S274" i="2"/>
  <c r="S633" i="2"/>
  <c r="S541" i="2"/>
  <c r="S707" i="2"/>
  <c r="S465" i="2"/>
  <c r="S696" i="2"/>
  <c r="S275" i="2"/>
  <c r="S312" i="2"/>
  <c r="S172" i="2"/>
  <c r="S160" i="2"/>
  <c r="S303" i="2"/>
  <c r="S554" i="2"/>
  <c r="S222" i="2"/>
  <c r="S133" i="2"/>
  <c r="S20" i="2"/>
  <c r="S477" i="2"/>
  <c r="S317" i="2"/>
  <c r="S95" i="2"/>
  <c r="S97" i="2"/>
  <c r="S64" i="2"/>
  <c r="S334" i="2"/>
  <c r="S407" i="2"/>
  <c r="S636" i="2"/>
  <c r="S33" i="2"/>
  <c r="S558" i="2"/>
  <c r="S326" i="2"/>
  <c r="S397" i="2"/>
  <c r="S577" i="2"/>
  <c r="S419" i="2"/>
  <c r="S311" i="2"/>
  <c r="S353" i="2"/>
  <c r="S147" i="2"/>
  <c r="S372" i="2"/>
  <c r="S564" i="2"/>
  <c r="S82" i="2"/>
  <c r="S230" i="2"/>
  <c r="S563" i="2"/>
  <c r="S38" i="2"/>
  <c r="S441" i="2"/>
  <c r="S164" i="2"/>
  <c r="S480" i="2"/>
  <c r="S98" i="2"/>
  <c r="S272" i="2"/>
  <c r="S313" i="2"/>
  <c r="S515" i="2"/>
  <c r="S283" i="2"/>
  <c r="S88" i="2"/>
  <c r="S83" i="2"/>
  <c r="S282" i="2"/>
  <c r="S41" i="2"/>
  <c r="S710" i="2"/>
  <c r="S42" i="2"/>
  <c r="S545" i="2"/>
  <c r="S622" i="2"/>
  <c r="S48" i="2"/>
  <c r="S122" i="2"/>
  <c r="S336" i="2"/>
  <c r="S12" i="2"/>
  <c r="S171" i="2"/>
  <c r="S145" i="2"/>
  <c r="S481" i="2"/>
  <c r="S593" i="2"/>
  <c r="S646" i="2"/>
  <c r="S213" i="2"/>
  <c r="S269" i="2"/>
  <c r="S289" i="2"/>
  <c r="S470" i="2"/>
  <c r="S430" i="2"/>
  <c r="S228" i="2"/>
  <c r="S664" i="2"/>
  <c r="S248" i="2"/>
  <c r="S158" i="2"/>
  <c r="S261" i="2"/>
  <c r="S349" i="2"/>
  <c r="S659" i="2"/>
  <c r="S165" i="2"/>
  <c r="S575" i="2"/>
  <c r="S191" i="2"/>
  <c r="S426" i="2"/>
  <c r="S11" i="2"/>
  <c r="S117" i="2"/>
  <c r="S118" i="2"/>
  <c r="S362" i="2"/>
  <c r="S70" i="2"/>
  <c r="S44" i="2"/>
  <c r="S234" i="2"/>
  <c r="S556" i="2"/>
  <c r="S498" i="2"/>
  <c r="S585" i="2"/>
  <c r="S78" i="2"/>
  <c r="S114" i="2"/>
  <c r="S635" i="2"/>
  <c r="S34" i="2"/>
  <c r="S8" i="2"/>
  <c r="S408" i="2"/>
  <c r="S703" i="2"/>
  <c r="S174" i="2"/>
  <c r="S459" i="2"/>
  <c r="S299" i="2"/>
  <c r="S55" i="2"/>
  <c r="S597" i="2"/>
  <c r="S84" i="2"/>
  <c r="S490" i="2"/>
  <c r="S489" i="2"/>
  <c r="S43" i="2"/>
  <c r="S700" i="2"/>
  <c r="S241" i="2"/>
  <c r="S681" i="2"/>
  <c r="S273" i="2"/>
  <c r="S74" i="2"/>
  <c r="S318" i="2"/>
  <c r="S142" i="2"/>
  <c r="S494" i="2"/>
  <c r="S292" i="2"/>
  <c r="S522" i="2"/>
  <c r="S184" i="2"/>
  <c r="S679" i="2"/>
  <c r="S378" i="2"/>
  <c r="S570" i="2"/>
  <c r="S449" i="2"/>
  <c r="S302" i="2"/>
  <c r="S363" i="2"/>
  <c r="S136" i="2"/>
  <c r="S542" i="2"/>
  <c r="S617" i="2"/>
  <c r="S566" i="2"/>
  <c r="S154" i="2"/>
  <c r="S581" i="2"/>
  <c r="S250" i="2"/>
  <c r="S671" i="2"/>
  <c r="S689" i="2"/>
  <c r="S284" i="2"/>
  <c r="S166" i="2"/>
  <c r="S404" i="2"/>
  <c r="S115" i="2"/>
  <c r="S119" i="2"/>
  <c r="S530" i="2"/>
  <c r="S200" i="2"/>
  <c r="S179" i="2"/>
  <c r="S529" i="2"/>
  <c r="S27" i="2"/>
  <c r="S639" i="2"/>
  <c r="S432" i="2"/>
  <c r="S162" i="2"/>
  <c r="S377" i="2"/>
  <c r="S420" i="2"/>
  <c r="S364" i="2"/>
  <c r="S235" i="2"/>
  <c r="S240" i="2"/>
  <c r="S294" i="2"/>
  <c r="S106" i="2"/>
  <c r="S109" i="2"/>
  <c r="S76" i="2"/>
  <c r="S692" i="2"/>
  <c r="S5" i="2"/>
  <c r="S220" i="2"/>
  <c r="S146" i="2"/>
  <c r="S30" i="2"/>
  <c r="S151" i="2"/>
  <c r="S614" i="2"/>
  <c r="S124" i="2"/>
  <c r="S62" i="2"/>
  <c r="S395" i="2"/>
  <c r="S25" i="2"/>
  <c r="S382" i="2"/>
  <c r="S10" i="2"/>
  <c r="S403" i="2"/>
  <c r="S189" i="2"/>
  <c r="S236" i="2"/>
  <c r="S255" i="2"/>
  <c r="S21" i="2"/>
  <c r="S594" i="2"/>
  <c r="S484" i="2"/>
  <c r="S180" i="2"/>
  <c r="S410" i="2"/>
  <c r="S501" i="2"/>
  <c r="S466" i="2"/>
  <c r="S321" i="2"/>
  <c r="S199" i="2"/>
  <c r="S175" i="2"/>
  <c r="S320" i="2"/>
  <c r="S595" i="2"/>
  <c r="S730" i="2"/>
  <c r="S3" i="2"/>
  <c r="S237" i="2"/>
  <c r="S129" i="2"/>
  <c r="S660" i="2"/>
  <c r="S517" i="2"/>
  <c r="S212" i="2"/>
  <c r="S615" i="2"/>
  <c r="S90" i="2"/>
  <c r="S72" i="2"/>
  <c r="S457" i="2"/>
  <c r="S683" i="2"/>
  <c r="S138" i="2"/>
  <c r="S460" i="2"/>
  <c r="S357" i="2"/>
  <c r="S271" i="2"/>
  <c r="S348" i="2"/>
  <c r="S75" i="2"/>
  <c r="S28" i="2"/>
  <c r="S387" i="2"/>
  <c r="S438" i="2"/>
  <c r="S120" i="2"/>
  <c r="S637" i="2"/>
  <c r="S392" i="2"/>
  <c r="S102" i="2"/>
  <c r="S691" i="2"/>
  <c r="S393" i="2"/>
  <c r="S227" i="2"/>
  <c r="S388" i="2"/>
  <c r="S53" i="2"/>
  <c r="S727" i="2"/>
  <c r="S265" i="2"/>
  <c r="S207" i="2"/>
  <c r="S152" i="2"/>
  <c r="S15" i="2"/>
  <c r="S519" i="2"/>
  <c r="S215" i="2"/>
  <c r="S428" i="2"/>
  <c r="S110" i="2"/>
  <c r="S258" i="2"/>
  <c r="S350" i="2"/>
  <c r="S555" i="2"/>
  <c r="S452" i="2"/>
  <c r="S181" i="2"/>
  <c r="S327" i="2"/>
  <c r="S65" i="2"/>
  <c r="S345" i="2"/>
  <c r="S444" i="2"/>
  <c r="S640" i="2"/>
  <c r="S728" i="2"/>
  <c r="S634" i="2"/>
  <c r="S374" i="2"/>
  <c r="S125" i="2"/>
  <c r="S506" i="2"/>
  <c r="S391" i="2"/>
  <c r="S469" i="2"/>
  <c r="S606" i="2"/>
  <c r="S678" i="2"/>
  <c r="S552" i="2"/>
  <c r="S356" i="2"/>
  <c r="S732" i="2"/>
  <c r="S680" i="2"/>
  <c r="S402" i="2"/>
  <c r="S507" i="2"/>
  <c r="S26" i="2"/>
  <c r="S159" i="2"/>
  <c r="S277" i="2"/>
  <c r="S453" i="2"/>
  <c r="S665" i="2"/>
  <c r="S216" i="2"/>
  <c r="S18" i="2"/>
  <c r="S642" i="2"/>
  <c r="S439" i="2"/>
  <c r="S493" i="2"/>
  <c r="S471" i="2"/>
  <c r="S354" i="2"/>
  <c r="S702" i="2"/>
  <c r="S278" i="2"/>
  <c r="S645" i="2"/>
  <c r="S139" i="2"/>
  <c r="S495" i="2"/>
  <c r="S474" i="2"/>
  <c r="S188" i="2"/>
  <c r="S526" i="2"/>
  <c r="S417" i="2"/>
  <c r="S141" i="2"/>
  <c r="S701" i="2"/>
  <c r="S63" i="2"/>
  <c r="S16" i="2"/>
  <c r="S505" i="2"/>
  <c r="S632" i="2"/>
  <c r="S201" i="2"/>
  <c r="S381" i="2"/>
  <c r="S386" i="2"/>
  <c r="S288" i="2"/>
  <c r="S256" i="2"/>
  <c r="S196" i="2"/>
  <c r="S448" i="2"/>
  <c r="S722" i="2"/>
  <c r="S339" i="2"/>
  <c r="S610" i="2"/>
  <c r="S611" i="2"/>
  <c r="S433" i="2"/>
  <c r="S285" i="2"/>
  <c r="S604" i="2"/>
  <c r="S68" i="2"/>
  <c r="S51" i="2"/>
  <c r="S143" i="2"/>
  <c r="S359" i="2"/>
  <c r="S111" i="2"/>
  <c r="S29" i="2"/>
  <c r="S79" i="2"/>
  <c r="S208" i="2"/>
  <c r="S305" i="2"/>
  <c r="S112" i="2"/>
  <c r="S405" i="2"/>
  <c r="S527" i="2"/>
  <c r="S619" i="2"/>
  <c r="S69" i="2"/>
  <c r="S518" i="2"/>
  <c r="S476" i="2"/>
  <c r="S185" i="2"/>
  <c r="S443" i="2"/>
  <c r="S231" i="2"/>
  <c r="S508" i="2"/>
  <c r="S644" i="2"/>
  <c r="S621" i="2"/>
  <c r="S562" i="2"/>
  <c r="S502" i="2"/>
  <c r="S35" i="2"/>
  <c r="S573" i="2"/>
  <c r="S473" i="2"/>
  <c r="S547" i="2"/>
  <c r="S725" i="2"/>
  <c r="S295" i="2"/>
  <c r="S39" i="2"/>
  <c r="S59" i="2"/>
  <c r="S32" i="2"/>
  <c r="S36" i="2"/>
  <c r="S647" i="2"/>
  <c r="S249" i="2"/>
  <c r="S331" i="2"/>
  <c r="S413" i="2"/>
  <c r="S690" i="2"/>
  <c r="S130" i="2"/>
  <c r="S291" i="2"/>
  <c r="S437" i="2"/>
  <c r="S442" i="2"/>
  <c r="S300" i="2"/>
  <c r="S657" i="2"/>
  <c r="S329" i="2"/>
  <c r="S677" i="2"/>
  <c r="S422" i="2"/>
  <c r="S91" i="2"/>
  <c r="S454" i="2"/>
  <c r="S369" i="2"/>
  <c r="S194" i="2"/>
  <c r="S641" i="2"/>
  <c r="S723" i="2"/>
  <c r="S332" i="2"/>
  <c r="S705" i="2"/>
  <c r="S153" i="2"/>
  <c r="S694" i="2"/>
  <c r="S591" i="2"/>
  <c r="S672" i="2"/>
  <c r="S99" i="2"/>
  <c r="S104" i="2"/>
  <c r="S225" i="2"/>
  <c r="S66" i="2"/>
  <c r="S116" i="2"/>
  <c r="S47" i="2"/>
  <c r="S342" i="2"/>
  <c r="S486" i="2"/>
  <c r="S108" i="2"/>
  <c r="S167" i="2"/>
  <c r="S698" i="2"/>
  <c r="S81" i="2"/>
  <c r="S243" i="2"/>
  <c r="S126" i="2"/>
  <c r="S365" i="2"/>
  <c r="S565" i="2"/>
  <c r="S509" i="2"/>
  <c r="S121" i="2"/>
  <c r="S478" i="2"/>
  <c r="S731" i="2"/>
  <c r="S262" i="2"/>
  <c r="S316" i="2"/>
  <c r="S693" i="2"/>
  <c r="S367" i="2"/>
  <c r="S537" i="2"/>
  <c r="S296" i="2"/>
  <c r="S650" i="2"/>
  <c r="S323" i="2"/>
  <c r="S631" i="2"/>
  <c r="S708" i="2"/>
  <c r="S324" i="2"/>
  <c r="S521" i="2"/>
  <c r="S423" i="2"/>
  <c r="S341" i="2"/>
  <c r="S684" i="2"/>
  <c r="S711" i="2"/>
  <c r="S401" i="2"/>
  <c r="S183" i="2"/>
  <c r="S676" i="2"/>
  <c r="S590" i="2"/>
  <c r="S663" i="2"/>
  <c r="S721" i="2"/>
  <c r="S584" i="2"/>
  <c r="S571" i="2"/>
  <c r="S513" i="2"/>
  <c r="S685" i="2"/>
  <c r="S346" i="2"/>
  <c r="S103" i="2"/>
  <c r="S735" i="2"/>
  <c r="S247" i="2"/>
  <c r="S579" i="2"/>
  <c r="S578" i="2"/>
  <c r="S616" i="2"/>
  <c r="S252" i="2"/>
  <c r="S352" i="2"/>
  <c r="S561" i="2"/>
  <c r="S540" i="2"/>
  <c r="S131" i="2"/>
  <c r="S304" i="2"/>
  <c r="S628" i="2"/>
  <c r="S107" i="2"/>
  <c r="S699" i="2"/>
  <c r="S455" i="2"/>
  <c r="S394" i="2"/>
  <c r="S309" i="2"/>
  <c r="S253" i="2"/>
  <c r="S546" i="2"/>
  <c r="S244" i="2"/>
  <c r="S396" i="2"/>
  <c r="S421" i="2"/>
  <c r="S592" i="2"/>
  <c r="S523" i="2"/>
  <c r="S80" i="2"/>
  <c r="S729" i="2"/>
  <c r="S373" i="2"/>
  <c r="S280" i="2"/>
  <c r="S588" i="2"/>
  <c r="S487" i="2"/>
  <c r="S450" i="2"/>
  <c r="S686" i="2"/>
  <c r="S226" i="2"/>
  <c r="S347" i="2"/>
  <c r="S548" i="2"/>
  <c r="S605" i="2"/>
  <c r="S512" i="2"/>
  <c r="S206" i="2"/>
  <c r="S533" i="2"/>
  <c r="S479" i="2"/>
  <c r="S531" i="2"/>
  <c r="S618" i="2"/>
  <c r="S150" i="2"/>
  <c r="S649" i="2"/>
  <c r="S293" i="2"/>
  <c r="S596" i="2"/>
  <c r="S553" i="2"/>
  <c r="S389" i="2"/>
  <c r="S514" i="2"/>
  <c r="S445" i="2"/>
  <c r="S267" i="2"/>
  <c r="S648" i="2"/>
  <c r="S516" i="2"/>
  <c r="S297" i="2"/>
  <c r="S458" i="2"/>
  <c r="S709" i="2"/>
  <c r="S366" i="2"/>
  <c r="S358" i="2"/>
  <c r="S560" i="2"/>
  <c r="S717" i="2"/>
  <c r="S385" i="2"/>
  <c r="S242" i="2"/>
  <c r="S598" i="2"/>
  <c r="S706" i="2"/>
  <c r="S451" i="2"/>
  <c r="S411" i="2"/>
  <c r="S559" i="2"/>
  <c r="S613" i="2"/>
  <c r="S496" i="2"/>
  <c r="S414" i="2"/>
  <c r="S638" i="2"/>
  <c r="S715" i="2"/>
  <c r="S704" i="2"/>
  <c r="S655" i="2"/>
  <c r="S568" i="2"/>
  <c r="S549" i="2"/>
  <c r="S720" i="2"/>
  <c r="S734" i="2"/>
  <c r="S666" i="2"/>
  <c r="S668" i="2"/>
  <c r="S656" i="2"/>
  <c r="S625" i="2"/>
  <c r="S697" i="2"/>
  <c r="S719" i="2"/>
  <c r="S603" i="2"/>
  <c r="S713" i="2"/>
  <c r="S675" i="2"/>
  <c r="S620" i="2"/>
  <c r="S726" i="2"/>
  <c r="S661" i="2"/>
  <c r="S682" i="2"/>
  <c r="S673" i="2"/>
  <c r="S670" i="2"/>
  <c r="S712" i="2"/>
  <c r="S629" i="2"/>
  <c r="S733" i="2"/>
  <c r="S716" i="2"/>
  <c r="S662" i="2"/>
  <c r="S688" i="2"/>
  <c r="S601" i="2"/>
  <c r="S724" i="2"/>
  <c r="N557" i="2"/>
  <c r="N543" i="2"/>
  <c r="N607" i="2"/>
  <c r="N123" i="2"/>
  <c r="N376" i="2"/>
  <c r="N536" i="2"/>
  <c r="N338" i="2"/>
  <c r="N485" i="2"/>
  <c r="N589" i="2"/>
  <c r="N319" i="2"/>
  <c r="N333" i="2"/>
  <c r="N475" i="2"/>
  <c r="N251" i="2"/>
  <c r="N155" i="2"/>
  <c r="N674" i="2"/>
  <c r="N149" i="2"/>
  <c r="N134" i="2"/>
  <c r="N416" i="2"/>
  <c r="N461" i="2"/>
  <c r="N464" i="2"/>
  <c r="N654" i="2"/>
  <c r="N61" i="2"/>
  <c r="N328" i="2"/>
  <c r="N406" i="2"/>
  <c r="N232" i="2"/>
  <c r="N17" i="2"/>
  <c r="N163" i="2"/>
  <c r="N176" i="2"/>
  <c r="N534" i="2"/>
  <c r="N669" i="2"/>
  <c r="N343" i="2"/>
  <c r="N128" i="2"/>
  <c r="N667" i="2"/>
  <c r="N73" i="2"/>
  <c r="N54" i="2"/>
  <c r="N651" i="2"/>
  <c r="N608" i="2"/>
  <c r="N337" i="2"/>
  <c r="N93" i="2"/>
  <c r="N9" i="2"/>
  <c r="N92" i="2"/>
  <c r="N24" i="2"/>
  <c r="N551" i="2"/>
  <c r="N204" i="2"/>
  <c r="N254" i="2"/>
  <c r="N424" i="2"/>
  <c r="N550" i="2"/>
  <c r="N245" i="2"/>
  <c r="N301" i="2"/>
  <c r="N435" i="2"/>
  <c r="N50" i="2"/>
  <c r="N195" i="2"/>
  <c r="N101" i="2"/>
  <c r="N140" i="2"/>
  <c r="N623" i="2"/>
  <c r="N380" i="2"/>
  <c r="N528" i="2"/>
  <c r="N467" i="2"/>
  <c r="N135" i="2"/>
  <c r="N71" i="2"/>
  <c r="N186" i="2"/>
  <c r="N569" i="2"/>
  <c r="N360" i="2"/>
  <c r="N434" i="2"/>
  <c r="N344" i="2"/>
  <c r="N440" i="2"/>
  <c r="N214" i="2"/>
  <c r="N298" i="2"/>
  <c r="N511" i="2"/>
  <c r="N197" i="2"/>
  <c r="N431" i="2"/>
  <c r="N399" i="2"/>
  <c r="N157" i="2"/>
  <c r="N315" i="2"/>
  <c r="N96" i="2"/>
  <c r="N503" i="2"/>
  <c r="N177" i="2"/>
  <c r="N4" i="2"/>
  <c r="N307" i="2"/>
  <c r="N456" i="2"/>
  <c r="N144" i="2"/>
  <c r="N325" i="2"/>
  <c r="N260" i="2"/>
  <c r="N209" i="2"/>
  <c r="N524" i="2"/>
  <c r="N223" i="2"/>
  <c r="N100" i="2"/>
  <c r="N276" i="2"/>
  <c r="N14" i="2"/>
  <c r="N600" i="2"/>
  <c r="N49" i="2"/>
  <c r="N7" i="2"/>
  <c r="N351" i="2"/>
  <c r="N624" i="2"/>
  <c r="N46" i="2"/>
  <c r="N400" i="2"/>
  <c r="N52" i="2"/>
  <c r="N330" i="2"/>
  <c r="N286" i="2"/>
  <c r="N340" i="2"/>
  <c r="N202" i="2"/>
  <c r="N379" i="2"/>
  <c r="N156" i="2"/>
  <c r="N6" i="2"/>
  <c r="N310" i="2"/>
  <c r="N504" i="2"/>
  <c r="N161" i="2"/>
  <c r="N259" i="2"/>
  <c r="N168" i="2"/>
  <c r="N31" i="2"/>
  <c r="N229" i="2"/>
  <c r="N263" i="2"/>
  <c r="N105" i="2"/>
  <c r="N219" i="2"/>
  <c r="N582" i="2"/>
  <c r="N535" i="2"/>
  <c r="N383" i="2"/>
  <c r="N468" i="2"/>
  <c r="N687" i="2"/>
  <c r="N173" i="2"/>
  <c r="N169" i="2"/>
  <c r="N306" i="2"/>
  <c r="N499" i="2"/>
  <c r="N203" i="2"/>
  <c r="N45" i="2"/>
  <c r="N270" i="2"/>
  <c r="N287" i="2"/>
  <c r="N132" i="2"/>
  <c r="N472" i="2"/>
  <c r="N218" i="2"/>
  <c r="N193" i="2"/>
  <c r="N266" i="2"/>
  <c r="N40" i="2"/>
  <c r="N436" i="2"/>
  <c r="N187" i="2"/>
  <c r="N361" i="2"/>
  <c r="N567" i="2"/>
  <c r="N19" i="2"/>
  <c r="N425" i="2"/>
  <c r="N322" i="2"/>
  <c r="N462" i="2"/>
  <c r="N281" i="2"/>
  <c r="N714" i="2"/>
  <c r="N77" i="2"/>
  <c r="N375" i="2"/>
  <c r="N238" i="2"/>
  <c r="N182" i="2"/>
  <c r="N695" i="2"/>
  <c r="N371" i="2"/>
  <c r="N233" i="2"/>
  <c r="N210" i="2"/>
  <c r="N370" i="2"/>
  <c r="N113" i="2"/>
  <c r="N127" i="2"/>
  <c r="N446" i="2"/>
  <c r="N587" i="2"/>
  <c r="N22" i="2"/>
  <c r="N23" i="2"/>
  <c r="N2" i="2"/>
  <c r="N198" i="2"/>
  <c r="N520" i="2"/>
  <c r="N390" i="2"/>
  <c r="N89" i="2"/>
  <c r="N257" i="2"/>
  <c r="N418" i="2"/>
  <c r="N609" i="2"/>
  <c r="N580" i="2"/>
  <c r="N572" i="2"/>
  <c r="N497" i="2"/>
  <c r="N626" i="2"/>
  <c r="N576" i="2"/>
  <c r="N525" i="2"/>
  <c r="N544" i="2"/>
  <c r="N491" i="2"/>
  <c r="N137" i="2"/>
  <c r="N205" i="2"/>
  <c r="N652" i="2"/>
  <c r="N368" i="2"/>
  <c r="N13" i="2"/>
  <c r="N217" i="2"/>
  <c r="N178" i="2"/>
  <c r="N224" i="2"/>
  <c r="N190" i="2"/>
  <c r="N37" i="2"/>
  <c r="N602" i="2"/>
  <c r="N574" i="2"/>
  <c r="N643" i="2"/>
  <c r="N412" i="2"/>
  <c r="N398" i="2"/>
  <c r="N60" i="2"/>
  <c r="N653" i="2"/>
  <c r="N170" i="2"/>
  <c r="N308" i="2"/>
  <c r="N335" i="2"/>
  <c r="N447" i="2"/>
  <c r="N627" i="2"/>
  <c r="N86" i="2"/>
  <c r="N630" i="2"/>
  <c r="N538" i="2"/>
  <c r="N429" i="2"/>
  <c r="N482" i="2"/>
  <c r="N612" i="2"/>
  <c r="N221" i="2"/>
  <c r="N463" i="2"/>
  <c r="N264" i="2"/>
  <c r="N427" i="2"/>
  <c r="N415" i="2"/>
  <c r="N355" i="2"/>
  <c r="N409" i="2"/>
  <c r="N583" i="2"/>
  <c r="N67" i="2"/>
  <c r="N85" i="2"/>
  <c r="N488" i="2"/>
  <c r="N246" i="2"/>
  <c r="N483" i="2"/>
  <c r="N211" i="2"/>
  <c r="N87" i="2"/>
  <c r="N500" i="2"/>
  <c r="N192" i="2"/>
  <c r="N384" i="2"/>
  <c r="N314" i="2"/>
  <c r="N239" i="2"/>
  <c r="N532" i="2"/>
  <c r="N94" i="2"/>
  <c r="N279" i="2"/>
  <c r="N58" i="2"/>
  <c r="N268" i="2"/>
  <c r="N599" i="2"/>
  <c r="N658" i="2"/>
  <c r="N492" i="2"/>
  <c r="N57" i="2"/>
  <c r="N586" i="2"/>
  <c r="N539" i="2"/>
  <c r="N56" i="2"/>
  <c r="N718" i="2"/>
  <c r="N510" i="2"/>
  <c r="N148" i="2"/>
  <c r="N290" i="2"/>
  <c r="N274" i="2"/>
  <c r="N633" i="2"/>
  <c r="N541" i="2"/>
  <c r="N707" i="2"/>
  <c r="N465" i="2"/>
  <c r="N696" i="2"/>
  <c r="N275" i="2"/>
  <c r="N312" i="2"/>
  <c r="N172" i="2"/>
  <c r="N160" i="2"/>
  <c r="N303" i="2"/>
  <c r="N554" i="2"/>
  <c r="N222" i="2"/>
  <c r="N133" i="2"/>
  <c r="N20" i="2"/>
  <c r="N477" i="2"/>
  <c r="N317" i="2"/>
  <c r="N95" i="2"/>
  <c r="N97" i="2"/>
  <c r="N64" i="2"/>
  <c r="N334" i="2"/>
  <c r="N407" i="2"/>
  <c r="N636" i="2"/>
  <c r="N33" i="2"/>
  <c r="N558" i="2"/>
  <c r="N326" i="2"/>
  <c r="N397" i="2"/>
  <c r="N577" i="2"/>
  <c r="N419" i="2"/>
  <c r="N311" i="2"/>
  <c r="N353" i="2"/>
  <c r="N147" i="2"/>
  <c r="N372" i="2"/>
  <c r="N564" i="2"/>
  <c r="N82" i="2"/>
  <c r="N230" i="2"/>
  <c r="N563" i="2"/>
  <c r="N38" i="2"/>
  <c r="N441" i="2"/>
  <c r="N164" i="2"/>
  <c r="N480" i="2"/>
  <c r="N98" i="2"/>
  <c r="N272" i="2"/>
  <c r="N313" i="2"/>
  <c r="N515" i="2"/>
  <c r="N283" i="2"/>
  <c r="N88" i="2"/>
  <c r="N83" i="2"/>
  <c r="N282" i="2"/>
  <c r="N41" i="2"/>
  <c r="N710" i="2"/>
  <c r="N42" i="2"/>
  <c r="N545" i="2"/>
  <c r="N622" i="2"/>
  <c r="N48" i="2"/>
  <c r="N122" i="2"/>
  <c r="N336" i="2"/>
  <c r="N12" i="2"/>
  <c r="N171" i="2"/>
  <c r="N145" i="2"/>
  <c r="N481" i="2"/>
  <c r="N593" i="2"/>
  <c r="N646" i="2"/>
  <c r="N213" i="2"/>
  <c r="N269" i="2"/>
  <c r="N289" i="2"/>
  <c r="N470" i="2"/>
  <c r="N430" i="2"/>
  <c r="N228" i="2"/>
  <c r="N664" i="2"/>
  <c r="N248" i="2"/>
  <c r="N158" i="2"/>
  <c r="N261" i="2"/>
  <c r="N349" i="2"/>
  <c r="N659" i="2"/>
  <c r="N165" i="2"/>
  <c r="N575" i="2"/>
  <c r="N191" i="2"/>
  <c r="N426" i="2"/>
  <c r="N11" i="2"/>
  <c r="N117" i="2"/>
  <c r="N118" i="2"/>
  <c r="N362" i="2"/>
  <c r="N70" i="2"/>
  <c r="N44" i="2"/>
  <c r="N234" i="2"/>
  <c r="N556" i="2"/>
  <c r="N498" i="2"/>
  <c r="N585" i="2"/>
  <c r="N78" i="2"/>
  <c r="N114" i="2"/>
  <c r="N635" i="2"/>
  <c r="N34" i="2"/>
  <c r="N8" i="2"/>
  <c r="N408" i="2"/>
  <c r="N703" i="2"/>
  <c r="N174" i="2"/>
  <c r="N459" i="2"/>
  <c r="N299" i="2"/>
  <c r="N55" i="2"/>
  <c r="N597" i="2"/>
  <c r="N84" i="2"/>
  <c r="N490" i="2"/>
  <c r="N489" i="2"/>
  <c r="N43" i="2"/>
  <c r="N700" i="2"/>
  <c r="N241" i="2"/>
  <c r="N681" i="2"/>
  <c r="N273" i="2"/>
  <c r="N74" i="2"/>
  <c r="N318" i="2"/>
  <c r="N142" i="2"/>
  <c r="N494" i="2"/>
  <c r="N292" i="2"/>
  <c r="N522" i="2"/>
  <c r="N184" i="2"/>
  <c r="N679" i="2"/>
  <c r="N378" i="2"/>
  <c r="N570" i="2"/>
  <c r="N449" i="2"/>
  <c r="N302" i="2"/>
  <c r="N363" i="2"/>
  <c r="N136" i="2"/>
  <c r="N542" i="2"/>
  <c r="N617" i="2"/>
  <c r="N566" i="2"/>
  <c r="N154" i="2"/>
  <c r="N581" i="2"/>
  <c r="N250" i="2"/>
  <c r="N671" i="2"/>
  <c r="N689" i="2"/>
  <c r="N284" i="2"/>
  <c r="N166" i="2"/>
  <c r="N404" i="2"/>
  <c r="N115" i="2"/>
  <c r="N119" i="2"/>
  <c r="N530" i="2"/>
  <c r="N200" i="2"/>
  <c r="N179" i="2"/>
  <c r="N529" i="2"/>
  <c r="N27" i="2"/>
  <c r="N639" i="2"/>
  <c r="N432" i="2"/>
  <c r="N162" i="2"/>
  <c r="N377" i="2"/>
  <c r="N420" i="2"/>
  <c r="N364" i="2"/>
  <c r="N235" i="2"/>
  <c r="N240" i="2"/>
  <c r="N294" i="2"/>
  <c r="N106" i="2"/>
  <c r="N109" i="2"/>
  <c r="N76" i="2"/>
  <c r="N692" i="2"/>
  <c r="N5" i="2"/>
  <c r="N220" i="2"/>
  <c r="N146" i="2"/>
  <c r="N30" i="2"/>
  <c r="N151" i="2"/>
  <c r="N614" i="2"/>
  <c r="N124" i="2"/>
  <c r="N62" i="2"/>
  <c r="N395" i="2"/>
  <c r="N25" i="2"/>
  <c r="N382" i="2"/>
  <c r="N10" i="2"/>
  <c r="N403" i="2"/>
  <c r="N189" i="2"/>
  <c r="N236" i="2"/>
  <c r="N255" i="2"/>
  <c r="N21" i="2"/>
  <c r="N594" i="2"/>
  <c r="N484" i="2"/>
  <c r="N180" i="2"/>
  <c r="N410" i="2"/>
  <c r="N501" i="2"/>
  <c r="N466" i="2"/>
  <c r="N321" i="2"/>
  <c r="N199" i="2"/>
  <c r="N175" i="2"/>
  <c r="N320" i="2"/>
  <c r="N595" i="2"/>
  <c r="N730" i="2"/>
  <c r="N3" i="2"/>
  <c r="N237" i="2"/>
  <c r="N129" i="2"/>
  <c r="N660" i="2"/>
  <c r="N517" i="2"/>
  <c r="N212" i="2"/>
  <c r="N615" i="2"/>
  <c r="N90" i="2"/>
  <c r="N72" i="2"/>
  <c r="N457" i="2"/>
  <c r="N683" i="2"/>
  <c r="N138" i="2"/>
  <c r="N460" i="2"/>
  <c r="N357" i="2"/>
  <c r="N271" i="2"/>
  <c r="N348" i="2"/>
  <c r="N75" i="2"/>
  <c r="N28" i="2"/>
  <c r="N387" i="2"/>
  <c r="N438" i="2"/>
  <c r="N120" i="2"/>
  <c r="N637" i="2"/>
  <c r="N392" i="2"/>
  <c r="N102" i="2"/>
  <c r="N691" i="2"/>
  <c r="N393" i="2"/>
  <c r="N227" i="2"/>
  <c r="N388" i="2"/>
  <c r="N53" i="2"/>
  <c r="N727" i="2"/>
  <c r="N265" i="2"/>
  <c r="N207" i="2"/>
  <c r="N152" i="2"/>
  <c r="N15" i="2"/>
  <c r="N519" i="2"/>
  <c r="N215" i="2"/>
  <c r="N428" i="2"/>
  <c r="N110" i="2"/>
  <c r="N258" i="2"/>
  <c r="N350" i="2"/>
  <c r="N555" i="2"/>
  <c r="N452" i="2"/>
  <c r="N181" i="2"/>
  <c r="N327" i="2"/>
  <c r="N65" i="2"/>
  <c r="N345" i="2"/>
  <c r="N444" i="2"/>
  <c r="N640" i="2"/>
  <c r="N728" i="2"/>
  <c r="N634" i="2"/>
  <c r="N374" i="2"/>
  <c r="N125" i="2"/>
  <c r="N506" i="2"/>
  <c r="N391" i="2"/>
  <c r="N469" i="2"/>
  <c r="N606" i="2"/>
  <c r="N678" i="2"/>
  <c r="N552" i="2"/>
  <c r="N356" i="2"/>
  <c r="N732" i="2"/>
  <c r="N680" i="2"/>
  <c r="N402" i="2"/>
  <c r="N507" i="2"/>
  <c r="N26" i="2"/>
  <c r="N159" i="2"/>
  <c r="N277" i="2"/>
  <c r="N453" i="2"/>
  <c r="N665" i="2"/>
  <c r="N216" i="2"/>
  <c r="N18" i="2"/>
  <c r="N642" i="2"/>
  <c r="N439" i="2"/>
  <c r="N493" i="2"/>
  <c r="N471" i="2"/>
  <c r="N354" i="2"/>
  <c r="N702" i="2"/>
  <c r="N278" i="2"/>
  <c r="N645" i="2"/>
  <c r="N139" i="2"/>
  <c r="N495" i="2"/>
  <c r="N474" i="2"/>
  <c r="N188" i="2"/>
  <c r="N526" i="2"/>
  <c r="N417" i="2"/>
  <c r="N141" i="2"/>
  <c r="N701" i="2"/>
  <c r="N63" i="2"/>
  <c r="N16" i="2"/>
  <c r="N505" i="2"/>
  <c r="N632" i="2"/>
  <c r="N201" i="2"/>
  <c r="N381" i="2"/>
  <c r="N386" i="2"/>
  <c r="N288" i="2"/>
  <c r="N256" i="2"/>
  <c r="N196" i="2"/>
  <c r="N448" i="2"/>
  <c r="N722" i="2"/>
  <c r="N339" i="2"/>
  <c r="N610" i="2"/>
  <c r="N611" i="2"/>
  <c r="N433" i="2"/>
  <c r="N285" i="2"/>
  <c r="N604" i="2"/>
  <c r="N68" i="2"/>
  <c r="N51" i="2"/>
  <c r="N143" i="2"/>
  <c r="N359" i="2"/>
  <c r="N111" i="2"/>
  <c r="N29" i="2"/>
  <c r="N79" i="2"/>
  <c r="N208" i="2"/>
  <c r="N305" i="2"/>
  <c r="N112" i="2"/>
  <c r="N405" i="2"/>
  <c r="N527" i="2"/>
  <c r="N619" i="2"/>
  <c r="N69" i="2"/>
  <c r="N518" i="2"/>
  <c r="N476" i="2"/>
  <c r="N185" i="2"/>
  <c r="N443" i="2"/>
  <c r="N231" i="2"/>
  <c r="N508" i="2"/>
  <c r="N644" i="2"/>
  <c r="N621" i="2"/>
  <c r="N562" i="2"/>
  <c r="N502" i="2"/>
  <c r="N35" i="2"/>
  <c r="N573" i="2"/>
  <c r="N473" i="2"/>
  <c r="N547" i="2"/>
  <c r="N725" i="2"/>
  <c r="N295" i="2"/>
  <c r="N39" i="2"/>
  <c r="N59" i="2"/>
  <c r="N32" i="2"/>
  <c r="N36" i="2"/>
  <c r="N647" i="2"/>
  <c r="N249" i="2"/>
  <c r="N331" i="2"/>
  <c r="N413" i="2"/>
  <c r="N690" i="2"/>
  <c r="N130" i="2"/>
  <c r="N291" i="2"/>
  <c r="N437" i="2"/>
  <c r="N442" i="2"/>
  <c r="N300" i="2"/>
  <c r="N657" i="2"/>
  <c r="N329" i="2"/>
  <c r="N677" i="2"/>
  <c r="N422" i="2"/>
  <c r="N91" i="2"/>
  <c r="N454" i="2"/>
  <c r="N369" i="2"/>
  <c r="N194" i="2"/>
  <c r="N641" i="2"/>
  <c r="N723" i="2"/>
  <c r="N332" i="2"/>
  <c r="N705" i="2"/>
  <c r="N153" i="2"/>
  <c r="N694" i="2"/>
  <c r="N591" i="2"/>
  <c r="N672" i="2"/>
  <c r="N99" i="2"/>
  <c r="N104" i="2"/>
  <c r="N225" i="2"/>
  <c r="N66" i="2"/>
  <c r="N116" i="2"/>
  <c r="N47" i="2"/>
  <c r="N342" i="2"/>
  <c r="N486" i="2"/>
  <c r="N108" i="2"/>
  <c r="N167" i="2"/>
  <c r="N698" i="2"/>
  <c r="N81" i="2"/>
  <c r="N243" i="2"/>
  <c r="N126" i="2"/>
  <c r="N365" i="2"/>
  <c r="N565" i="2"/>
  <c r="N509" i="2"/>
  <c r="N121" i="2"/>
  <c r="N478" i="2"/>
  <c r="N731" i="2"/>
  <c r="N262" i="2"/>
  <c r="N316" i="2"/>
  <c r="N693" i="2"/>
  <c r="N367" i="2"/>
  <c r="N537" i="2"/>
  <c r="N296" i="2"/>
  <c r="N650" i="2"/>
  <c r="N323" i="2"/>
  <c r="N631" i="2"/>
  <c r="N708" i="2"/>
  <c r="N324" i="2"/>
  <c r="N521" i="2"/>
  <c r="N423" i="2"/>
  <c r="N341" i="2"/>
  <c r="N684" i="2"/>
  <c r="N711" i="2"/>
  <c r="N401" i="2"/>
  <c r="N183" i="2"/>
  <c r="N676" i="2"/>
  <c r="N590" i="2"/>
  <c r="N663" i="2"/>
  <c r="N721" i="2"/>
  <c r="N584" i="2"/>
  <c r="N571" i="2"/>
  <c r="N513" i="2"/>
  <c r="N685" i="2"/>
  <c r="N346" i="2"/>
  <c r="N103" i="2"/>
  <c r="N735" i="2"/>
  <c r="N247" i="2"/>
  <c r="N579" i="2"/>
  <c r="N578" i="2"/>
  <c r="N616" i="2"/>
  <c r="N252" i="2"/>
  <c r="N352" i="2"/>
  <c r="N561" i="2"/>
  <c r="N540" i="2"/>
  <c r="N131" i="2"/>
  <c r="N304" i="2"/>
  <c r="N628" i="2"/>
  <c r="N107" i="2"/>
  <c r="N699" i="2"/>
  <c r="N455" i="2"/>
  <c r="N394" i="2"/>
  <c r="N309" i="2"/>
  <c r="N253" i="2"/>
  <c r="N546" i="2"/>
  <c r="N244" i="2"/>
  <c r="N396" i="2"/>
  <c r="N421" i="2"/>
  <c r="N592" i="2"/>
  <c r="N523" i="2"/>
  <c r="N80" i="2"/>
  <c r="N729" i="2"/>
  <c r="N373" i="2"/>
  <c r="N280" i="2"/>
  <c r="N588" i="2"/>
  <c r="N487" i="2"/>
  <c r="N450" i="2"/>
  <c r="N686" i="2"/>
  <c r="N226" i="2"/>
  <c r="N347" i="2"/>
  <c r="N548" i="2"/>
  <c r="N605" i="2"/>
  <c r="N512" i="2"/>
  <c r="N206" i="2"/>
  <c r="N533" i="2"/>
  <c r="N479" i="2"/>
  <c r="N531" i="2"/>
  <c r="N618" i="2"/>
  <c r="N150" i="2"/>
  <c r="N649" i="2"/>
  <c r="N293" i="2"/>
  <c r="N596" i="2"/>
  <c r="N553" i="2"/>
  <c r="N389" i="2"/>
  <c r="N514" i="2"/>
  <c r="N445" i="2"/>
  <c r="N267" i="2"/>
  <c r="N648" i="2"/>
  <c r="N516" i="2"/>
  <c r="N297" i="2"/>
  <c r="N458" i="2"/>
  <c r="N709" i="2"/>
  <c r="N366" i="2"/>
  <c r="N358" i="2"/>
  <c r="N560" i="2"/>
  <c r="N717" i="2"/>
  <c r="N385" i="2"/>
  <c r="N242" i="2"/>
  <c r="N598" i="2"/>
  <c r="N706" i="2"/>
  <c r="N451" i="2"/>
  <c r="N411" i="2"/>
  <c r="N559" i="2"/>
  <c r="N613" i="2"/>
  <c r="N496" i="2"/>
  <c r="N414" i="2"/>
  <c r="N638" i="2"/>
  <c r="N715" i="2"/>
  <c r="N704" i="2"/>
  <c r="N655" i="2"/>
  <c r="N568" i="2"/>
  <c r="N549" i="2"/>
  <c r="N720" i="2"/>
  <c r="N734" i="2"/>
  <c r="N666" i="2"/>
  <c r="N668" i="2"/>
  <c r="N656" i="2"/>
  <c r="N625" i="2"/>
  <c r="N697" i="2"/>
  <c r="N719" i="2"/>
  <c r="N603" i="2"/>
  <c r="N713" i="2"/>
  <c r="N675" i="2"/>
  <c r="N620" i="2"/>
  <c r="N726" i="2"/>
  <c r="N661" i="2"/>
  <c r="N682" i="2"/>
  <c r="N673" i="2"/>
  <c r="N670" i="2"/>
  <c r="N712" i="2"/>
  <c r="N629" i="2"/>
  <c r="N733" i="2"/>
  <c r="N716" i="2"/>
  <c r="N662" i="2"/>
  <c r="N688" i="2"/>
  <c r="N601" i="2"/>
  <c r="N724" i="2"/>
  <c r="L557" i="2"/>
  <c r="L543" i="2"/>
  <c r="L607" i="2"/>
  <c r="L123" i="2"/>
  <c r="L376" i="2"/>
  <c r="L536" i="2"/>
  <c r="L338" i="2"/>
  <c r="L485" i="2"/>
  <c r="L589" i="2"/>
  <c r="L319" i="2"/>
  <c r="L333" i="2"/>
  <c r="L475" i="2"/>
  <c r="L251" i="2"/>
  <c r="L155" i="2"/>
  <c r="L674" i="2"/>
  <c r="L149" i="2"/>
  <c r="L134" i="2"/>
  <c r="L416" i="2"/>
  <c r="L461" i="2"/>
  <c r="L464" i="2"/>
  <c r="L654" i="2"/>
  <c r="L61" i="2"/>
  <c r="L328" i="2"/>
  <c r="L406" i="2"/>
  <c r="L232" i="2"/>
  <c r="L17" i="2"/>
  <c r="L163" i="2"/>
  <c r="L176" i="2"/>
  <c r="L534" i="2"/>
  <c r="L669" i="2"/>
  <c r="L343" i="2"/>
  <c r="L128" i="2"/>
  <c r="L667" i="2"/>
  <c r="L73" i="2"/>
  <c r="L54" i="2"/>
  <c r="L651" i="2"/>
  <c r="L608" i="2"/>
  <c r="L337" i="2"/>
  <c r="L93" i="2"/>
  <c r="L9" i="2"/>
  <c r="L92" i="2"/>
  <c r="L24" i="2"/>
  <c r="L551" i="2"/>
  <c r="L204" i="2"/>
  <c r="L254" i="2"/>
  <c r="L424" i="2"/>
  <c r="L550" i="2"/>
  <c r="L245" i="2"/>
  <c r="L301" i="2"/>
  <c r="L435" i="2"/>
  <c r="L50" i="2"/>
  <c r="L195" i="2"/>
  <c r="L101" i="2"/>
  <c r="L140" i="2"/>
  <c r="L623" i="2"/>
  <c r="L380" i="2"/>
  <c r="L528" i="2"/>
  <c r="L467" i="2"/>
  <c r="L135" i="2"/>
  <c r="L71" i="2"/>
  <c r="L186" i="2"/>
  <c r="L569" i="2"/>
  <c r="L360" i="2"/>
  <c r="L434" i="2"/>
  <c r="L344" i="2"/>
  <c r="L440" i="2"/>
  <c r="L214" i="2"/>
  <c r="L298" i="2"/>
  <c r="L511" i="2"/>
  <c r="L197" i="2"/>
  <c r="L431" i="2"/>
  <c r="L399" i="2"/>
  <c r="L157" i="2"/>
  <c r="L315" i="2"/>
  <c r="L96" i="2"/>
  <c r="L503" i="2"/>
  <c r="L177" i="2"/>
  <c r="L4" i="2"/>
  <c r="L307" i="2"/>
  <c r="L456" i="2"/>
  <c r="L144" i="2"/>
  <c r="L325" i="2"/>
  <c r="L260" i="2"/>
  <c r="L209" i="2"/>
  <c r="L524" i="2"/>
  <c r="L223" i="2"/>
  <c r="L100" i="2"/>
  <c r="L276" i="2"/>
  <c r="L14" i="2"/>
  <c r="L600" i="2"/>
  <c r="L49" i="2"/>
  <c r="L7" i="2"/>
  <c r="L351" i="2"/>
  <c r="L624" i="2"/>
  <c r="L46" i="2"/>
  <c r="L400" i="2"/>
  <c r="L52" i="2"/>
  <c r="L330" i="2"/>
  <c r="L286" i="2"/>
  <c r="L340" i="2"/>
  <c r="L202" i="2"/>
  <c r="L379" i="2"/>
  <c r="L156" i="2"/>
  <c r="L6" i="2"/>
  <c r="L310" i="2"/>
  <c r="L504" i="2"/>
  <c r="L161" i="2"/>
  <c r="L259" i="2"/>
  <c r="L168" i="2"/>
  <c r="L31" i="2"/>
  <c r="L229" i="2"/>
  <c r="L263" i="2"/>
  <c r="L105" i="2"/>
  <c r="L219" i="2"/>
  <c r="L582" i="2"/>
  <c r="L535" i="2"/>
  <c r="L383" i="2"/>
  <c r="L468" i="2"/>
  <c r="L687" i="2"/>
  <c r="L173" i="2"/>
  <c r="L169" i="2"/>
  <c r="L306" i="2"/>
  <c r="L499" i="2"/>
  <c r="L203" i="2"/>
  <c r="L45" i="2"/>
  <c r="L270" i="2"/>
  <c r="L287" i="2"/>
  <c r="L132" i="2"/>
  <c r="L472" i="2"/>
  <c r="L218" i="2"/>
  <c r="L193" i="2"/>
  <c r="L266" i="2"/>
  <c r="L40" i="2"/>
  <c r="L436" i="2"/>
  <c r="L187" i="2"/>
  <c r="L361" i="2"/>
  <c r="L567" i="2"/>
  <c r="L19" i="2"/>
  <c r="L425" i="2"/>
  <c r="L322" i="2"/>
  <c r="L462" i="2"/>
  <c r="L281" i="2"/>
  <c r="L714" i="2"/>
  <c r="L77" i="2"/>
  <c r="L375" i="2"/>
  <c r="L238" i="2"/>
  <c r="L182" i="2"/>
  <c r="L695" i="2"/>
  <c r="L371" i="2"/>
  <c r="L233" i="2"/>
  <c r="L210" i="2"/>
  <c r="L370" i="2"/>
  <c r="L113" i="2"/>
  <c r="L127" i="2"/>
  <c r="L446" i="2"/>
  <c r="L587" i="2"/>
  <c r="L22" i="2"/>
  <c r="L23" i="2"/>
  <c r="L2" i="2"/>
  <c r="L198" i="2"/>
  <c r="L520" i="2"/>
  <c r="L390" i="2"/>
  <c r="L89" i="2"/>
  <c r="L257" i="2"/>
  <c r="L418" i="2"/>
  <c r="L609" i="2"/>
  <c r="L580" i="2"/>
  <c r="L572" i="2"/>
  <c r="L497" i="2"/>
  <c r="L626" i="2"/>
  <c r="L576" i="2"/>
  <c r="L525" i="2"/>
  <c r="L544" i="2"/>
  <c r="L491" i="2"/>
  <c r="L137" i="2"/>
  <c r="L205" i="2"/>
  <c r="L652" i="2"/>
  <c r="L368" i="2"/>
  <c r="L13" i="2"/>
  <c r="L217" i="2"/>
  <c r="L178" i="2"/>
  <c r="L224" i="2"/>
  <c r="L190" i="2"/>
  <c r="L37" i="2"/>
  <c r="L602" i="2"/>
  <c r="L574" i="2"/>
  <c r="L643" i="2"/>
  <c r="L412" i="2"/>
  <c r="L398" i="2"/>
  <c r="L60" i="2"/>
  <c r="L653" i="2"/>
  <c r="L170" i="2"/>
  <c r="L308" i="2"/>
  <c r="L335" i="2"/>
  <c r="L447" i="2"/>
  <c r="L627" i="2"/>
  <c r="L86" i="2"/>
  <c r="L630" i="2"/>
  <c r="L538" i="2"/>
  <c r="L429" i="2"/>
  <c r="L482" i="2"/>
  <c r="L612" i="2"/>
  <c r="L221" i="2"/>
  <c r="L463" i="2"/>
  <c r="L264" i="2"/>
  <c r="L427" i="2"/>
  <c r="L415" i="2"/>
  <c r="L355" i="2"/>
  <c r="L409" i="2"/>
  <c r="L583" i="2"/>
  <c r="L67" i="2"/>
  <c r="L85" i="2"/>
  <c r="L488" i="2"/>
  <c r="L246" i="2"/>
  <c r="L483" i="2"/>
  <c r="L211" i="2"/>
  <c r="L87" i="2"/>
  <c r="L500" i="2"/>
  <c r="L192" i="2"/>
  <c r="L384" i="2"/>
  <c r="L314" i="2"/>
  <c r="L239" i="2"/>
  <c r="L532" i="2"/>
  <c r="L94" i="2"/>
  <c r="L279" i="2"/>
  <c r="L58" i="2"/>
  <c r="L268" i="2"/>
  <c r="L599" i="2"/>
  <c r="L658" i="2"/>
  <c r="L492" i="2"/>
  <c r="L57" i="2"/>
  <c r="L586" i="2"/>
  <c r="L539" i="2"/>
  <c r="L56" i="2"/>
  <c r="L718" i="2"/>
  <c r="L510" i="2"/>
  <c r="L148" i="2"/>
  <c r="L290" i="2"/>
  <c r="L274" i="2"/>
  <c r="L633" i="2"/>
  <c r="L541" i="2"/>
  <c r="L707" i="2"/>
  <c r="L465" i="2"/>
  <c r="L696" i="2"/>
  <c r="L275" i="2"/>
  <c r="L312" i="2"/>
  <c r="L172" i="2"/>
  <c r="L160" i="2"/>
  <c r="L303" i="2"/>
  <c r="L554" i="2"/>
  <c r="L222" i="2"/>
  <c r="L133" i="2"/>
  <c r="L20" i="2"/>
  <c r="L477" i="2"/>
  <c r="L317" i="2"/>
  <c r="L95" i="2"/>
  <c r="L97" i="2"/>
  <c r="L64" i="2"/>
  <c r="L334" i="2"/>
  <c r="L407" i="2"/>
  <c r="L636" i="2"/>
  <c r="L33" i="2"/>
  <c r="L558" i="2"/>
  <c r="L326" i="2"/>
  <c r="L397" i="2"/>
  <c r="L577" i="2"/>
  <c r="L419" i="2"/>
  <c r="L311" i="2"/>
  <c r="L353" i="2"/>
  <c r="L147" i="2"/>
  <c r="L372" i="2"/>
  <c r="L564" i="2"/>
  <c r="L82" i="2"/>
  <c r="L230" i="2"/>
  <c r="L563" i="2"/>
  <c r="L38" i="2"/>
  <c r="L441" i="2"/>
  <c r="L164" i="2"/>
  <c r="L480" i="2"/>
  <c r="L98" i="2"/>
  <c r="L272" i="2"/>
  <c r="L313" i="2"/>
  <c r="L515" i="2"/>
  <c r="L283" i="2"/>
  <c r="L88" i="2"/>
  <c r="L83" i="2"/>
  <c r="L282" i="2"/>
  <c r="L41" i="2"/>
  <c r="L710" i="2"/>
  <c r="L42" i="2"/>
  <c r="L545" i="2"/>
  <c r="L622" i="2"/>
  <c r="L48" i="2"/>
  <c r="L122" i="2"/>
  <c r="L336" i="2"/>
  <c r="L12" i="2"/>
  <c r="L171" i="2"/>
  <c r="L145" i="2"/>
  <c r="L481" i="2"/>
  <c r="L593" i="2"/>
  <c r="L646" i="2"/>
  <c r="L213" i="2"/>
  <c r="L269" i="2"/>
  <c r="L289" i="2"/>
  <c r="L470" i="2"/>
  <c r="L430" i="2"/>
  <c r="L228" i="2"/>
  <c r="L664" i="2"/>
  <c r="L248" i="2"/>
  <c r="L158" i="2"/>
  <c r="L261" i="2"/>
  <c r="L349" i="2"/>
  <c r="L659" i="2"/>
  <c r="L165" i="2"/>
  <c r="L575" i="2"/>
  <c r="L191" i="2"/>
  <c r="L426" i="2"/>
  <c r="L11" i="2"/>
  <c r="L117" i="2"/>
  <c r="L118" i="2"/>
  <c r="L362" i="2"/>
  <c r="L70" i="2"/>
  <c r="L44" i="2"/>
  <c r="L234" i="2"/>
  <c r="L556" i="2"/>
  <c r="L498" i="2"/>
  <c r="L585" i="2"/>
  <c r="L78" i="2"/>
  <c r="L114" i="2"/>
  <c r="L635" i="2"/>
  <c r="L34" i="2"/>
  <c r="L8" i="2"/>
  <c r="L408" i="2"/>
  <c r="L703" i="2"/>
  <c r="L174" i="2"/>
  <c r="L459" i="2"/>
  <c r="L299" i="2"/>
  <c r="L55" i="2"/>
  <c r="L597" i="2"/>
  <c r="L84" i="2"/>
  <c r="L490" i="2"/>
  <c r="L489" i="2"/>
  <c r="L43" i="2"/>
  <c r="L700" i="2"/>
  <c r="L241" i="2"/>
  <c r="L681" i="2"/>
  <c r="L273" i="2"/>
  <c r="L74" i="2"/>
  <c r="L318" i="2"/>
  <c r="L142" i="2"/>
  <c r="L494" i="2"/>
  <c r="L292" i="2"/>
  <c r="L522" i="2"/>
  <c r="L184" i="2"/>
  <c r="L679" i="2"/>
  <c r="L378" i="2"/>
  <c r="L570" i="2"/>
  <c r="L449" i="2"/>
  <c r="L302" i="2"/>
  <c r="L363" i="2"/>
  <c r="L136" i="2"/>
  <c r="L542" i="2"/>
  <c r="L617" i="2"/>
  <c r="L566" i="2"/>
  <c r="L154" i="2"/>
  <c r="L581" i="2"/>
  <c r="L250" i="2"/>
  <c r="L671" i="2"/>
  <c r="L689" i="2"/>
  <c r="L284" i="2"/>
  <c r="L166" i="2"/>
  <c r="L404" i="2"/>
  <c r="L115" i="2"/>
  <c r="L119" i="2"/>
  <c r="L530" i="2"/>
  <c r="L200" i="2"/>
  <c r="L179" i="2"/>
  <c r="L529" i="2"/>
  <c r="L27" i="2"/>
  <c r="L639" i="2"/>
  <c r="L432" i="2"/>
  <c r="L162" i="2"/>
  <c r="L377" i="2"/>
  <c r="L420" i="2"/>
  <c r="L364" i="2"/>
  <c r="L235" i="2"/>
  <c r="L240" i="2"/>
  <c r="L294" i="2"/>
  <c r="L106" i="2"/>
  <c r="L109" i="2"/>
  <c r="L76" i="2"/>
  <c r="L692" i="2"/>
  <c r="L5" i="2"/>
  <c r="L220" i="2"/>
  <c r="L146" i="2"/>
  <c r="L30" i="2"/>
  <c r="L151" i="2"/>
  <c r="L614" i="2"/>
  <c r="L124" i="2"/>
  <c r="L62" i="2"/>
  <c r="L395" i="2"/>
  <c r="L25" i="2"/>
  <c r="L382" i="2"/>
  <c r="L10" i="2"/>
  <c r="L403" i="2"/>
  <c r="L189" i="2"/>
  <c r="L236" i="2"/>
  <c r="L255" i="2"/>
  <c r="L21" i="2"/>
  <c r="L594" i="2"/>
  <c r="L484" i="2"/>
  <c r="L180" i="2"/>
  <c r="L410" i="2"/>
  <c r="L501" i="2"/>
  <c r="L466" i="2"/>
  <c r="L321" i="2"/>
  <c r="L199" i="2"/>
  <c r="L175" i="2"/>
  <c r="L320" i="2"/>
  <c r="L595" i="2"/>
  <c r="L730" i="2"/>
  <c r="L3" i="2"/>
  <c r="L237" i="2"/>
  <c r="L129" i="2"/>
  <c r="L660" i="2"/>
  <c r="L517" i="2"/>
  <c r="L212" i="2"/>
  <c r="L615" i="2"/>
  <c r="L90" i="2"/>
  <c r="L72" i="2"/>
  <c r="L457" i="2"/>
  <c r="L683" i="2"/>
  <c r="L138" i="2"/>
  <c r="L460" i="2"/>
  <c r="L357" i="2"/>
  <c r="L271" i="2"/>
  <c r="L348" i="2"/>
  <c r="L75" i="2"/>
  <c r="L28" i="2"/>
  <c r="L387" i="2"/>
  <c r="L438" i="2"/>
  <c r="L120" i="2"/>
  <c r="L637" i="2"/>
  <c r="L392" i="2"/>
  <c r="L102" i="2"/>
  <c r="L691" i="2"/>
  <c r="L393" i="2"/>
  <c r="L227" i="2"/>
  <c r="L388" i="2"/>
  <c r="L53" i="2"/>
  <c r="L727" i="2"/>
  <c r="L265" i="2"/>
  <c r="L207" i="2"/>
  <c r="L152" i="2"/>
  <c r="L15" i="2"/>
  <c r="L519" i="2"/>
  <c r="L215" i="2"/>
  <c r="L428" i="2"/>
  <c r="L110" i="2"/>
  <c r="L258" i="2"/>
  <c r="L350" i="2"/>
  <c r="L555" i="2"/>
  <c r="L452" i="2"/>
  <c r="L181" i="2"/>
  <c r="L327" i="2"/>
  <c r="L65" i="2"/>
  <c r="L345" i="2"/>
  <c r="L444" i="2"/>
  <c r="L640" i="2"/>
  <c r="L728" i="2"/>
  <c r="L634" i="2"/>
  <c r="L374" i="2"/>
  <c r="L125" i="2"/>
  <c r="L506" i="2"/>
  <c r="L391" i="2"/>
  <c r="L469" i="2"/>
  <c r="L606" i="2"/>
  <c r="L678" i="2"/>
  <c r="L552" i="2"/>
  <c r="L356" i="2"/>
  <c r="L732" i="2"/>
  <c r="L680" i="2"/>
  <c r="L402" i="2"/>
  <c r="L507" i="2"/>
  <c r="L26" i="2"/>
  <c r="L159" i="2"/>
  <c r="L277" i="2"/>
  <c r="L453" i="2"/>
  <c r="L665" i="2"/>
  <c r="L216" i="2"/>
  <c r="L18" i="2"/>
  <c r="L642" i="2"/>
  <c r="L439" i="2"/>
  <c r="L493" i="2"/>
  <c r="L471" i="2"/>
  <c r="L354" i="2"/>
  <c r="L702" i="2"/>
  <c r="L278" i="2"/>
  <c r="L645" i="2"/>
  <c r="L139" i="2"/>
  <c r="L495" i="2"/>
  <c r="L474" i="2"/>
  <c r="L188" i="2"/>
  <c r="L526" i="2"/>
  <c r="L417" i="2"/>
  <c r="L141" i="2"/>
  <c r="L701" i="2"/>
  <c r="L63" i="2"/>
  <c r="L16" i="2"/>
  <c r="L505" i="2"/>
  <c r="L632" i="2"/>
  <c r="L201" i="2"/>
  <c r="L381" i="2"/>
  <c r="L386" i="2"/>
  <c r="L288" i="2"/>
  <c r="L256" i="2"/>
  <c r="L196" i="2"/>
  <c r="L448" i="2"/>
  <c r="L722" i="2"/>
  <c r="L339" i="2"/>
  <c r="L610" i="2"/>
  <c r="L611" i="2"/>
  <c r="L433" i="2"/>
  <c r="L285" i="2"/>
  <c r="L604" i="2"/>
  <c r="L68" i="2"/>
  <c r="L51" i="2"/>
  <c r="L143" i="2"/>
  <c r="L359" i="2"/>
  <c r="L111" i="2"/>
  <c r="L29" i="2"/>
  <c r="L79" i="2"/>
  <c r="L208" i="2"/>
  <c r="L305" i="2"/>
  <c r="L112" i="2"/>
  <c r="L405" i="2"/>
  <c r="L527" i="2"/>
  <c r="L619" i="2"/>
  <c r="L69" i="2"/>
  <c r="L518" i="2"/>
  <c r="L476" i="2"/>
  <c r="L185" i="2"/>
  <c r="L443" i="2"/>
  <c r="L231" i="2"/>
  <c r="L508" i="2"/>
  <c r="L644" i="2"/>
  <c r="L621" i="2"/>
  <c r="L562" i="2"/>
  <c r="L502" i="2"/>
  <c r="L35" i="2"/>
  <c r="L573" i="2"/>
  <c r="L473" i="2"/>
  <c r="L547" i="2"/>
  <c r="L725" i="2"/>
  <c r="L295" i="2"/>
  <c r="L39" i="2"/>
  <c r="L59" i="2"/>
  <c r="L32" i="2"/>
  <c r="L36" i="2"/>
  <c r="L647" i="2"/>
  <c r="L249" i="2"/>
  <c r="L331" i="2"/>
  <c r="L413" i="2"/>
  <c r="L690" i="2"/>
  <c r="L130" i="2"/>
  <c r="L291" i="2"/>
  <c r="L437" i="2"/>
  <c r="L442" i="2"/>
  <c r="L300" i="2"/>
  <c r="L657" i="2"/>
  <c r="L329" i="2"/>
  <c r="L677" i="2"/>
  <c r="L422" i="2"/>
  <c r="L91" i="2"/>
  <c r="L454" i="2"/>
  <c r="L369" i="2"/>
  <c r="L194" i="2"/>
  <c r="L641" i="2"/>
  <c r="L723" i="2"/>
  <c r="L332" i="2"/>
  <c r="L705" i="2"/>
  <c r="L153" i="2"/>
  <c r="L694" i="2"/>
  <c r="L591" i="2"/>
  <c r="L672" i="2"/>
  <c r="L99" i="2"/>
  <c r="L104" i="2"/>
  <c r="L225" i="2"/>
  <c r="L66" i="2"/>
  <c r="L116" i="2"/>
  <c r="L47" i="2"/>
  <c r="L342" i="2"/>
  <c r="L486" i="2"/>
  <c r="L108" i="2"/>
  <c r="L167" i="2"/>
  <c r="L698" i="2"/>
  <c r="L81" i="2"/>
  <c r="L243" i="2"/>
  <c r="L126" i="2"/>
  <c r="L365" i="2"/>
  <c r="L565" i="2"/>
  <c r="L509" i="2"/>
  <c r="L121" i="2"/>
  <c r="L478" i="2"/>
  <c r="L731" i="2"/>
  <c r="L262" i="2"/>
  <c r="L316" i="2"/>
  <c r="L693" i="2"/>
  <c r="L367" i="2"/>
  <c r="L537" i="2"/>
  <c r="L296" i="2"/>
  <c r="L650" i="2"/>
  <c r="L323" i="2"/>
  <c r="L631" i="2"/>
  <c r="L708" i="2"/>
  <c r="L324" i="2"/>
  <c r="L521" i="2"/>
  <c r="L423" i="2"/>
  <c r="L341" i="2"/>
  <c r="L684" i="2"/>
  <c r="L711" i="2"/>
  <c r="L401" i="2"/>
  <c r="L183" i="2"/>
  <c r="L676" i="2"/>
  <c r="L590" i="2"/>
  <c r="L663" i="2"/>
  <c r="L721" i="2"/>
  <c r="L584" i="2"/>
  <c r="L571" i="2"/>
  <c r="L513" i="2"/>
  <c r="L685" i="2"/>
  <c r="L346" i="2"/>
  <c r="L103" i="2"/>
  <c r="L735" i="2"/>
  <c r="L247" i="2"/>
  <c r="L579" i="2"/>
  <c r="L578" i="2"/>
  <c r="L616" i="2"/>
  <c r="L252" i="2"/>
  <c r="L352" i="2"/>
  <c r="L561" i="2"/>
  <c r="L540" i="2"/>
  <c r="L131" i="2"/>
  <c r="L304" i="2"/>
  <c r="L628" i="2"/>
  <c r="L107" i="2"/>
  <c r="L699" i="2"/>
  <c r="L455" i="2"/>
  <c r="L394" i="2"/>
  <c r="L309" i="2"/>
  <c r="L253" i="2"/>
  <c r="L546" i="2"/>
  <c r="L244" i="2"/>
  <c r="L396" i="2"/>
  <c r="L421" i="2"/>
  <c r="L592" i="2"/>
  <c r="L523" i="2"/>
  <c r="L80" i="2"/>
  <c r="L729" i="2"/>
  <c r="L373" i="2"/>
  <c r="L280" i="2"/>
  <c r="L588" i="2"/>
  <c r="L487" i="2"/>
  <c r="L450" i="2"/>
  <c r="L686" i="2"/>
  <c r="L226" i="2"/>
  <c r="L347" i="2"/>
  <c r="L548" i="2"/>
  <c r="L605" i="2"/>
  <c r="L512" i="2"/>
  <c r="L206" i="2"/>
  <c r="L533" i="2"/>
  <c r="L479" i="2"/>
  <c r="L531" i="2"/>
  <c r="L618" i="2"/>
  <c r="L150" i="2"/>
  <c r="L649" i="2"/>
  <c r="L293" i="2"/>
  <c r="L596" i="2"/>
  <c r="L553" i="2"/>
  <c r="L389" i="2"/>
  <c r="L514" i="2"/>
  <c r="L445" i="2"/>
  <c r="L267" i="2"/>
  <c r="L648" i="2"/>
  <c r="L516" i="2"/>
  <c r="L297" i="2"/>
  <c r="L458" i="2"/>
  <c r="L709" i="2"/>
  <c r="L366" i="2"/>
  <c r="L358" i="2"/>
  <c r="L560" i="2"/>
  <c r="L717" i="2"/>
  <c r="L385" i="2"/>
  <c r="L242" i="2"/>
  <c r="L598" i="2"/>
  <c r="L706" i="2"/>
  <c r="L451" i="2"/>
  <c r="L411" i="2"/>
  <c r="L559" i="2"/>
  <c r="L613" i="2"/>
  <c r="L496" i="2"/>
  <c r="L414" i="2"/>
  <c r="L638" i="2"/>
  <c r="L715" i="2"/>
  <c r="L704" i="2"/>
  <c r="L655" i="2"/>
  <c r="L568" i="2"/>
  <c r="L549" i="2"/>
  <c r="L720" i="2"/>
  <c r="L734" i="2"/>
  <c r="L666" i="2"/>
  <c r="L668" i="2"/>
  <c r="L656" i="2"/>
  <c r="L625" i="2"/>
  <c r="L697" i="2"/>
  <c r="L719" i="2"/>
  <c r="L603" i="2"/>
  <c r="L713" i="2"/>
  <c r="L675" i="2"/>
  <c r="L620" i="2"/>
  <c r="L726" i="2"/>
  <c r="L661" i="2"/>
  <c r="L682" i="2"/>
  <c r="L673" i="2"/>
  <c r="L670" i="2"/>
  <c r="L712" i="2"/>
  <c r="L629" i="2"/>
  <c r="L733" i="2"/>
  <c r="L716" i="2"/>
  <c r="L662" i="2"/>
  <c r="L688" i="2"/>
  <c r="L601" i="2"/>
  <c r="L724" i="2"/>
  <c r="J557" i="2"/>
  <c r="J543" i="2"/>
  <c r="J607" i="2"/>
  <c r="J123" i="2"/>
  <c r="J376" i="2"/>
  <c r="J536" i="2"/>
  <c r="J338" i="2"/>
  <c r="J485" i="2"/>
  <c r="J589" i="2"/>
  <c r="J319" i="2"/>
  <c r="J333" i="2"/>
  <c r="J475" i="2"/>
  <c r="J251" i="2"/>
  <c r="J155" i="2"/>
  <c r="J674" i="2"/>
  <c r="J149" i="2"/>
  <c r="J134" i="2"/>
  <c r="J416" i="2"/>
  <c r="J461" i="2"/>
  <c r="J464" i="2"/>
  <c r="J654" i="2"/>
  <c r="J61" i="2"/>
  <c r="J328" i="2"/>
  <c r="J406" i="2"/>
  <c r="J232" i="2"/>
  <c r="J17" i="2"/>
  <c r="J163" i="2"/>
  <c r="J176" i="2"/>
  <c r="J534" i="2"/>
  <c r="J669" i="2"/>
  <c r="J343" i="2"/>
  <c r="J128" i="2"/>
  <c r="J667" i="2"/>
  <c r="J73" i="2"/>
  <c r="J54" i="2"/>
  <c r="J651" i="2"/>
  <c r="J608" i="2"/>
  <c r="J337" i="2"/>
  <c r="J93" i="2"/>
  <c r="J9" i="2"/>
  <c r="J92" i="2"/>
  <c r="J24" i="2"/>
  <c r="J551" i="2"/>
  <c r="J204" i="2"/>
  <c r="J254" i="2"/>
  <c r="J424" i="2"/>
  <c r="J550" i="2"/>
  <c r="J245" i="2"/>
  <c r="J301" i="2"/>
  <c r="J435" i="2"/>
  <c r="J50" i="2"/>
  <c r="J195" i="2"/>
  <c r="J101" i="2"/>
  <c r="J140" i="2"/>
  <c r="J623" i="2"/>
  <c r="J380" i="2"/>
  <c r="J528" i="2"/>
  <c r="J467" i="2"/>
  <c r="J135" i="2"/>
  <c r="J71" i="2"/>
  <c r="J186" i="2"/>
  <c r="J569" i="2"/>
  <c r="J360" i="2"/>
  <c r="J434" i="2"/>
  <c r="J344" i="2"/>
  <c r="J440" i="2"/>
  <c r="J214" i="2"/>
  <c r="J298" i="2"/>
  <c r="J511" i="2"/>
  <c r="J197" i="2"/>
  <c r="J431" i="2"/>
  <c r="J399" i="2"/>
  <c r="J157" i="2"/>
  <c r="J315" i="2"/>
  <c r="J96" i="2"/>
  <c r="J503" i="2"/>
  <c r="J177" i="2"/>
  <c r="J4" i="2"/>
  <c r="J307" i="2"/>
  <c r="J456" i="2"/>
  <c r="J144" i="2"/>
  <c r="J325" i="2"/>
  <c r="J260" i="2"/>
  <c r="J209" i="2"/>
  <c r="J524" i="2"/>
  <c r="J223" i="2"/>
  <c r="J100" i="2"/>
  <c r="J276" i="2"/>
  <c r="J14" i="2"/>
  <c r="J600" i="2"/>
  <c r="J49" i="2"/>
  <c r="J7" i="2"/>
  <c r="J351" i="2"/>
  <c r="J624" i="2"/>
  <c r="J46" i="2"/>
  <c r="J400" i="2"/>
  <c r="J52" i="2"/>
  <c r="J330" i="2"/>
  <c r="J286" i="2"/>
  <c r="J340" i="2"/>
  <c r="J202" i="2"/>
  <c r="J379" i="2"/>
  <c r="J156" i="2"/>
  <c r="J6" i="2"/>
  <c r="J310" i="2"/>
  <c r="J504" i="2"/>
  <c r="J161" i="2"/>
  <c r="J259" i="2"/>
  <c r="J168" i="2"/>
  <c r="J31" i="2"/>
  <c r="J229" i="2"/>
  <c r="J263" i="2"/>
  <c r="J105" i="2"/>
  <c r="J219" i="2"/>
  <c r="J582" i="2"/>
  <c r="J535" i="2"/>
  <c r="J383" i="2"/>
  <c r="J468" i="2"/>
  <c r="J687" i="2"/>
  <c r="J173" i="2"/>
  <c r="J169" i="2"/>
  <c r="J306" i="2"/>
  <c r="J499" i="2"/>
  <c r="J203" i="2"/>
  <c r="J45" i="2"/>
  <c r="J270" i="2"/>
  <c r="J287" i="2"/>
  <c r="J132" i="2"/>
  <c r="J472" i="2"/>
  <c r="J218" i="2"/>
  <c r="J193" i="2"/>
  <c r="J266" i="2"/>
  <c r="J40" i="2"/>
  <c r="J436" i="2"/>
  <c r="J187" i="2"/>
  <c r="J361" i="2"/>
  <c r="J567" i="2"/>
  <c r="J19" i="2"/>
  <c r="J425" i="2"/>
  <c r="J322" i="2"/>
  <c r="J462" i="2"/>
  <c r="J281" i="2"/>
  <c r="J714" i="2"/>
  <c r="J77" i="2"/>
  <c r="J375" i="2"/>
  <c r="J238" i="2"/>
  <c r="J182" i="2"/>
  <c r="J695" i="2"/>
  <c r="J371" i="2"/>
  <c r="J233" i="2"/>
  <c r="J210" i="2"/>
  <c r="J370" i="2"/>
  <c r="J113" i="2"/>
  <c r="J127" i="2"/>
  <c r="J446" i="2"/>
  <c r="J587" i="2"/>
  <c r="J22" i="2"/>
  <c r="J23" i="2"/>
  <c r="J2" i="2"/>
  <c r="J198" i="2"/>
  <c r="J520" i="2"/>
  <c r="J390" i="2"/>
  <c r="J89" i="2"/>
  <c r="J257" i="2"/>
  <c r="J418" i="2"/>
  <c r="J609" i="2"/>
  <c r="J580" i="2"/>
  <c r="J572" i="2"/>
  <c r="J497" i="2"/>
  <c r="J626" i="2"/>
  <c r="J576" i="2"/>
  <c r="J525" i="2"/>
  <c r="J544" i="2"/>
  <c r="J491" i="2"/>
  <c r="J137" i="2"/>
  <c r="J205" i="2"/>
  <c r="J652" i="2"/>
  <c r="J368" i="2"/>
  <c r="J13" i="2"/>
  <c r="J217" i="2"/>
  <c r="J178" i="2"/>
  <c r="J224" i="2"/>
  <c r="J190" i="2"/>
  <c r="J37" i="2"/>
  <c r="J602" i="2"/>
  <c r="J574" i="2"/>
  <c r="J643" i="2"/>
  <c r="J412" i="2"/>
  <c r="J398" i="2"/>
  <c r="J60" i="2"/>
  <c r="J653" i="2"/>
  <c r="J170" i="2"/>
  <c r="J308" i="2"/>
  <c r="J335" i="2"/>
  <c r="J447" i="2"/>
  <c r="J627" i="2"/>
  <c r="J86" i="2"/>
  <c r="J630" i="2"/>
  <c r="J538" i="2"/>
  <c r="J429" i="2"/>
  <c r="J482" i="2"/>
  <c r="J612" i="2"/>
  <c r="J221" i="2"/>
  <c r="J463" i="2"/>
  <c r="J264" i="2"/>
  <c r="J427" i="2"/>
  <c r="J415" i="2"/>
  <c r="J355" i="2"/>
  <c r="J409" i="2"/>
  <c r="J583" i="2"/>
  <c r="J67" i="2"/>
  <c r="J85" i="2"/>
  <c r="J488" i="2"/>
  <c r="J246" i="2"/>
  <c r="J483" i="2"/>
  <c r="J211" i="2"/>
  <c r="J87" i="2"/>
  <c r="J500" i="2"/>
  <c r="J192" i="2"/>
  <c r="J384" i="2"/>
  <c r="J314" i="2"/>
  <c r="J239" i="2"/>
  <c r="J532" i="2"/>
  <c r="J94" i="2"/>
  <c r="J279" i="2"/>
  <c r="J58" i="2"/>
  <c r="J268" i="2"/>
  <c r="J599" i="2"/>
  <c r="J658" i="2"/>
  <c r="J492" i="2"/>
  <c r="J57" i="2"/>
  <c r="J586" i="2"/>
  <c r="J539" i="2"/>
  <c r="J56" i="2"/>
  <c r="J718" i="2"/>
  <c r="J510" i="2"/>
  <c r="J148" i="2"/>
  <c r="J290" i="2"/>
  <c r="J274" i="2"/>
  <c r="J633" i="2"/>
  <c r="J541" i="2"/>
  <c r="J707" i="2"/>
  <c r="J465" i="2"/>
  <c r="J696" i="2"/>
  <c r="J275" i="2"/>
  <c r="J312" i="2"/>
  <c r="J172" i="2"/>
  <c r="J160" i="2"/>
  <c r="J303" i="2"/>
  <c r="J554" i="2"/>
  <c r="J222" i="2"/>
  <c r="J133" i="2"/>
  <c r="J20" i="2"/>
  <c r="J477" i="2"/>
  <c r="J317" i="2"/>
  <c r="J95" i="2"/>
  <c r="J97" i="2"/>
  <c r="J64" i="2"/>
  <c r="J334" i="2"/>
  <c r="J407" i="2"/>
  <c r="J636" i="2"/>
  <c r="J33" i="2"/>
  <c r="J558" i="2"/>
  <c r="J326" i="2"/>
  <c r="J397" i="2"/>
  <c r="J577" i="2"/>
  <c r="J419" i="2"/>
  <c r="J311" i="2"/>
  <c r="J353" i="2"/>
  <c r="J147" i="2"/>
  <c r="J372" i="2"/>
  <c r="J564" i="2"/>
  <c r="J82" i="2"/>
  <c r="J230" i="2"/>
  <c r="J563" i="2"/>
  <c r="J38" i="2"/>
  <c r="J441" i="2"/>
  <c r="J164" i="2"/>
  <c r="J480" i="2"/>
  <c r="J98" i="2"/>
  <c r="J272" i="2"/>
  <c r="J313" i="2"/>
  <c r="J515" i="2"/>
  <c r="J283" i="2"/>
  <c r="J88" i="2"/>
  <c r="J83" i="2"/>
  <c r="J282" i="2"/>
  <c r="J41" i="2"/>
  <c r="J710" i="2"/>
  <c r="J42" i="2"/>
  <c r="J545" i="2"/>
  <c r="J622" i="2"/>
  <c r="J48" i="2"/>
  <c r="J122" i="2"/>
  <c r="J336" i="2"/>
  <c r="J12" i="2"/>
  <c r="J171" i="2"/>
  <c r="J145" i="2"/>
  <c r="J481" i="2"/>
  <c r="J593" i="2"/>
  <c r="J646" i="2"/>
  <c r="J213" i="2"/>
  <c r="J269" i="2"/>
  <c r="J289" i="2"/>
  <c r="J470" i="2"/>
  <c r="J430" i="2"/>
  <c r="J228" i="2"/>
  <c r="J664" i="2"/>
  <c r="J248" i="2"/>
  <c r="J158" i="2"/>
  <c r="J261" i="2"/>
  <c r="J349" i="2"/>
  <c r="J659" i="2"/>
  <c r="J165" i="2"/>
  <c r="J575" i="2"/>
  <c r="J191" i="2"/>
  <c r="J426" i="2"/>
  <c r="J11" i="2"/>
  <c r="J117" i="2"/>
  <c r="J118" i="2"/>
  <c r="J362" i="2"/>
  <c r="J70" i="2"/>
  <c r="J44" i="2"/>
  <c r="J234" i="2"/>
  <c r="J556" i="2"/>
  <c r="J498" i="2"/>
  <c r="J585" i="2"/>
  <c r="J78" i="2"/>
  <c r="J114" i="2"/>
  <c r="J635" i="2"/>
  <c r="J34" i="2"/>
  <c r="J8" i="2"/>
  <c r="J408" i="2"/>
  <c r="J703" i="2"/>
  <c r="J174" i="2"/>
  <c r="J459" i="2"/>
  <c r="J299" i="2"/>
  <c r="J55" i="2"/>
  <c r="J597" i="2"/>
  <c r="J84" i="2"/>
  <c r="J490" i="2"/>
  <c r="J489" i="2"/>
  <c r="J43" i="2"/>
  <c r="J700" i="2"/>
  <c r="J241" i="2"/>
  <c r="J681" i="2"/>
  <c r="J273" i="2"/>
  <c r="J74" i="2"/>
  <c r="J318" i="2"/>
  <c r="J142" i="2"/>
  <c r="J494" i="2"/>
  <c r="J292" i="2"/>
  <c r="J522" i="2"/>
  <c r="J184" i="2"/>
  <c r="J679" i="2"/>
  <c r="J378" i="2"/>
  <c r="J570" i="2"/>
  <c r="J449" i="2"/>
  <c r="J302" i="2"/>
  <c r="J363" i="2"/>
  <c r="J136" i="2"/>
  <c r="J542" i="2"/>
  <c r="J617" i="2"/>
  <c r="J566" i="2"/>
  <c r="J154" i="2"/>
  <c r="J581" i="2"/>
  <c r="J250" i="2"/>
  <c r="J671" i="2"/>
  <c r="J689" i="2"/>
  <c r="J284" i="2"/>
  <c r="J166" i="2"/>
  <c r="J404" i="2"/>
  <c r="J115" i="2"/>
  <c r="J119" i="2"/>
  <c r="J530" i="2"/>
  <c r="J200" i="2"/>
  <c r="J179" i="2"/>
  <c r="J529" i="2"/>
  <c r="J27" i="2"/>
  <c r="J639" i="2"/>
  <c r="J432" i="2"/>
  <c r="J162" i="2"/>
  <c r="J377" i="2"/>
  <c r="J420" i="2"/>
  <c r="J364" i="2"/>
  <c r="J235" i="2"/>
  <c r="J240" i="2"/>
  <c r="J294" i="2"/>
  <c r="J106" i="2"/>
  <c r="J109" i="2"/>
  <c r="J76" i="2"/>
  <c r="J692" i="2"/>
  <c r="J5" i="2"/>
  <c r="J220" i="2"/>
  <c r="J146" i="2"/>
  <c r="J30" i="2"/>
  <c r="J151" i="2"/>
  <c r="J614" i="2"/>
  <c r="J124" i="2"/>
  <c r="J62" i="2"/>
  <c r="J395" i="2"/>
  <c r="J25" i="2"/>
  <c r="J382" i="2"/>
  <c r="J10" i="2"/>
  <c r="J403" i="2"/>
  <c r="J189" i="2"/>
  <c r="J236" i="2"/>
  <c r="J255" i="2"/>
  <c r="J21" i="2"/>
  <c r="J594" i="2"/>
  <c r="J484" i="2"/>
  <c r="J180" i="2"/>
  <c r="J410" i="2"/>
  <c r="J501" i="2"/>
  <c r="J466" i="2"/>
  <c r="J321" i="2"/>
  <c r="J199" i="2"/>
  <c r="J175" i="2"/>
  <c r="J320" i="2"/>
  <c r="J595" i="2"/>
  <c r="J730" i="2"/>
  <c r="J3" i="2"/>
  <c r="J237" i="2"/>
  <c r="J129" i="2"/>
  <c r="J660" i="2"/>
  <c r="J517" i="2"/>
  <c r="J212" i="2"/>
  <c r="J615" i="2"/>
  <c r="J90" i="2"/>
  <c r="J72" i="2"/>
  <c r="J457" i="2"/>
  <c r="J683" i="2"/>
  <c r="J138" i="2"/>
  <c r="J460" i="2"/>
  <c r="J357" i="2"/>
  <c r="J271" i="2"/>
  <c r="J348" i="2"/>
  <c r="J75" i="2"/>
  <c r="J28" i="2"/>
  <c r="J387" i="2"/>
  <c r="J438" i="2"/>
  <c r="J120" i="2"/>
  <c r="J637" i="2"/>
  <c r="J392" i="2"/>
  <c r="J102" i="2"/>
  <c r="J691" i="2"/>
  <c r="J393" i="2"/>
  <c r="J227" i="2"/>
  <c r="J388" i="2"/>
  <c r="J53" i="2"/>
  <c r="J727" i="2"/>
  <c r="J265" i="2"/>
  <c r="J207" i="2"/>
  <c r="J152" i="2"/>
  <c r="J15" i="2"/>
  <c r="J519" i="2"/>
  <c r="J215" i="2"/>
  <c r="J428" i="2"/>
  <c r="J110" i="2"/>
  <c r="J258" i="2"/>
  <c r="J350" i="2"/>
  <c r="J555" i="2"/>
  <c r="J452" i="2"/>
  <c r="J181" i="2"/>
  <c r="J327" i="2"/>
  <c r="J65" i="2"/>
  <c r="J345" i="2"/>
  <c r="J444" i="2"/>
  <c r="J640" i="2"/>
  <c r="J728" i="2"/>
  <c r="J634" i="2"/>
  <c r="J374" i="2"/>
  <c r="J125" i="2"/>
  <c r="J506" i="2"/>
  <c r="J391" i="2"/>
  <c r="J469" i="2"/>
  <c r="J606" i="2"/>
  <c r="J678" i="2"/>
  <c r="J552" i="2"/>
  <c r="J356" i="2"/>
  <c r="J732" i="2"/>
  <c r="J680" i="2"/>
  <c r="J402" i="2"/>
  <c r="J507" i="2"/>
  <c r="J26" i="2"/>
  <c r="J159" i="2"/>
  <c r="J277" i="2"/>
  <c r="J453" i="2"/>
  <c r="J665" i="2"/>
  <c r="J216" i="2"/>
  <c r="J18" i="2"/>
  <c r="J642" i="2"/>
  <c r="J439" i="2"/>
  <c r="J493" i="2"/>
  <c r="J471" i="2"/>
  <c r="J354" i="2"/>
  <c r="J702" i="2"/>
  <c r="J278" i="2"/>
  <c r="J645" i="2"/>
  <c r="J139" i="2"/>
  <c r="J495" i="2"/>
  <c r="J474" i="2"/>
  <c r="J188" i="2"/>
  <c r="J526" i="2"/>
  <c r="J417" i="2"/>
  <c r="J141" i="2"/>
  <c r="J701" i="2"/>
  <c r="J63" i="2"/>
  <c r="J16" i="2"/>
  <c r="J505" i="2"/>
  <c r="J632" i="2"/>
  <c r="J201" i="2"/>
  <c r="J381" i="2"/>
  <c r="J386" i="2"/>
  <c r="J288" i="2"/>
  <c r="J256" i="2"/>
  <c r="J196" i="2"/>
  <c r="J448" i="2"/>
  <c r="J722" i="2"/>
  <c r="J339" i="2"/>
  <c r="J610" i="2"/>
  <c r="J611" i="2"/>
  <c r="J433" i="2"/>
  <c r="J285" i="2"/>
  <c r="J604" i="2"/>
  <c r="J68" i="2"/>
  <c r="J51" i="2"/>
  <c r="J143" i="2"/>
  <c r="J359" i="2"/>
  <c r="J111" i="2"/>
  <c r="J29" i="2"/>
  <c r="J79" i="2"/>
  <c r="J208" i="2"/>
  <c r="J305" i="2"/>
  <c r="J112" i="2"/>
  <c r="J405" i="2"/>
  <c r="J527" i="2"/>
  <c r="J619" i="2"/>
  <c r="J69" i="2"/>
  <c r="J518" i="2"/>
  <c r="J476" i="2"/>
  <c r="J185" i="2"/>
  <c r="J443" i="2"/>
  <c r="J231" i="2"/>
  <c r="J508" i="2"/>
  <c r="J644" i="2"/>
  <c r="J621" i="2"/>
  <c r="J562" i="2"/>
  <c r="J502" i="2"/>
  <c r="J35" i="2"/>
  <c r="J573" i="2"/>
  <c r="J473" i="2"/>
  <c r="J547" i="2"/>
  <c r="J725" i="2"/>
  <c r="J295" i="2"/>
  <c r="J39" i="2"/>
  <c r="J59" i="2"/>
  <c r="J32" i="2"/>
  <c r="J36" i="2"/>
  <c r="J647" i="2"/>
  <c r="J249" i="2"/>
  <c r="J331" i="2"/>
  <c r="J413" i="2"/>
  <c r="J690" i="2"/>
  <c r="J130" i="2"/>
  <c r="J291" i="2"/>
  <c r="J437" i="2"/>
  <c r="J442" i="2"/>
  <c r="J300" i="2"/>
  <c r="J657" i="2"/>
  <c r="J329" i="2"/>
  <c r="J677" i="2"/>
  <c r="J422" i="2"/>
  <c r="J91" i="2"/>
  <c r="J454" i="2"/>
  <c r="J369" i="2"/>
  <c r="J194" i="2"/>
  <c r="J641" i="2"/>
  <c r="J723" i="2"/>
  <c r="J332" i="2"/>
  <c r="J705" i="2"/>
  <c r="J153" i="2"/>
  <c r="J694" i="2"/>
  <c r="J591" i="2"/>
  <c r="J672" i="2"/>
  <c r="J99" i="2"/>
  <c r="J104" i="2"/>
  <c r="J225" i="2"/>
  <c r="J66" i="2"/>
  <c r="J116" i="2"/>
  <c r="J47" i="2"/>
  <c r="J342" i="2"/>
  <c r="J486" i="2"/>
  <c r="J108" i="2"/>
  <c r="J167" i="2"/>
  <c r="J698" i="2"/>
  <c r="J81" i="2"/>
  <c r="J243" i="2"/>
  <c r="J126" i="2"/>
  <c r="J365" i="2"/>
  <c r="J565" i="2"/>
  <c r="J509" i="2"/>
  <c r="J121" i="2"/>
  <c r="J478" i="2"/>
  <c r="J731" i="2"/>
  <c r="J262" i="2"/>
  <c r="J316" i="2"/>
  <c r="J693" i="2"/>
  <c r="J367" i="2"/>
  <c r="J537" i="2"/>
  <c r="J296" i="2"/>
  <c r="J650" i="2"/>
  <c r="J323" i="2"/>
  <c r="J631" i="2"/>
  <c r="J708" i="2"/>
  <c r="J324" i="2"/>
  <c r="J521" i="2"/>
  <c r="J423" i="2"/>
  <c r="J341" i="2"/>
  <c r="J684" i="2"/>
  <c r="J711" i="2"/>
  <c r="J401" i="2"/>
  <c r="J183" i="2"/>
  <c r="J676" i="2"/>
  <c r="J590" i="2"/>
  <c r="J663" i="2"/>
  <c r="J721" i="2"/>
  <c r="J584" i="2"/>
  <c r="J571" i="2"/>
  <c r="J513" i="2"/>
  <c r="J685" i="2"/>
  <c r="J346" i="2"/>
  <c r="J103" i="2"/>
  <c r="J735" i="2"/>
  <c r="J247" i="2"/>
  <c r="J579" i="2"/>
  <c r="J578" i="2"/>
  <c r="J616" i="2"/>
  <c r="J252" i="2"/>
  <c r="J352" i="2"/>
  <c r="J561" i="2"/>
  <c r="J540" i="2"/>
  <c r="J131" i="2"/>
  <c r="J304" i="2"/>
  <c r="J628" i="2"/>
  <c r="J107" i="2"/>
  <c r="J699" i="2"/>
  <c r="J455" i="2"/>
  <c r="J394" i="2"/>
  <c r="J309" i="2"/>
  <c r="J253" i="2"/>
  <c r="J546" i="2"/>
  <c r="J244" i="2"/>
  <c r="J396" i="2"/>
  <c r="J421" i="2"/>
  <c r="J592" i="2"/>
  <c r="J523" i="2"/>
  <c r="J80" i="2"/>
  <c r="J729" i="2"/>
  <c r="J373" i="2"/>
  <c r="J280" i="2"/>
  <c r="J588" i="2"/>
  <c r="J487" i="2"/>
  <c r="J450" i="2"/>
  <c r="J686" i="2"/>
  <c r="J226" i="2"/>
  <c r="J347" i="2"/>
  <c r="J548" i="2"/>
  <c r="J605" i="2"/>
  <c r="J512" i="2"/>
  <c r="J206" i="2"/>
  <c r="J533" i="2"/>
  <c r="J479" i="2"/>
  <c r="J531" i="2"/>
  <c r="J618" i="2"/>
  <c r="J150" i="2"/>
  <c r="J649" i="2"/>
  <c r="J293" i="2"/>
  <c r="J596" i="2"/>
  <c r="J553" i="2"/>
  <c r="J389" i="2"/>
  <c r="J514" i="2"/>
  <c r="J445" i="2"/>
  <c r="J267" i="2"/>
  <c r="J648" i="2"/>
  <c r="J516" i="2"/>
  <c r="J297" i="2"/>
  <c r="J458" i="2"/>
  <c r="J709" i="2"/>
  <c r="J366" i="2"/>
  <c r="J358" i="2"/>
  <c r="J560" i="2"/>
  <c r="J717" i="2"/>
  <c r="J385" i="2"/>
  <c r="J242" i="2"/>
  <c r="J598" i="2"/>
  <c r="J706" i="2"/>
  <c r="J451" i="2"/>
  <c r="J411" i="2"/>
  <c r="J559" i="2"/>
  <c r="J613" i="2"/>
  <c r="J496" i="2"/>
  <c r="J414" i="2"/>
  <c r="J638" i="2"/>
  <c r="J715" i="2"/>
  <c r="J704" i="2"/>
  <c r="J655" i="2"/>
  <c r="J568" i="2"/>
  <c r="J549" i="2"/>
  <c r="J720" i="2"/>
  <c r="J734" i="2"/>
  <c r="J666" i="2"/>
  <c r="J668" i="2"/>
  <c r="J656" i="2"/>
  <c r="J625" i="2"/>
  <c r="J697" i="2"/>
  <c r="J719" i="2"/>
  <c r="J603" i="2"/>
  <c r="J713" i="2"/>
  <c r="J675" i="2"/>
  <c r="J620" i="2"/>
  <c r="J726" i="2"/>
  <c r="J661" i="2"/>
  <c r="J682" i="2"/>
  <c r="J673" i="2"/>
  <c r="J670" i="2"/>
  <c r="J712" i="2"/>
  <c r="J629" i="2"/>
  <c r="J733" i="2"/>
  <c r="J716" i="2"/>
  <c r="J662" i="2"/>
  <c r="J688" i="2"/>
  <c r="J601" i="2"/>
  <c r="J724" i="2"/>
  <c r="H557" i="2"/>
  <c r="H543" i="2"/>
  <c r="H607" i="2"/>
  <c r="H123" i="2"/>
  <c r="H376" i="2"/>
  <c r="H536" i="2"/>
  <c r="H338" i="2"/>
  <c r="H485" i="2"/>
  <c r="H589" i="2"/>
  <c r="H319" i="2"/>
  <c r="H333" i="2"/>
  <c r="H475" i="2"/>
  <c r="H251" i="2"/>
  <c r="H155" i="2"/>
  <c r="H674" i="2"/>
  <c r="H149" i="2"/>
  <c r="H134" i="2"/>
  <c r="H416" i="2"/>
  <c r="H461" i="2"/>
  <c r="H464" i="2"/>
  <c r="H654" i="2"/>
  <c r="H61" i="2"/>
  <c r="H328" i="2"/>
  <c r="H406" i="2"/>
  <c r="H232" i="2"/>
  <c r="H17" i="2"/>
  <c r="H163" i="2"/>
  <c r="H176" i="2"/>
  <c r="H534" i="2"/>
  <c r="H669" i="2"/>
  <c r="H343" i="2"/>
  <c r="H128" i="2"/>
  <c r="H667" i="2"/>
  <c r="H73" i="2"/>
  <c r="H54" i="2"/>
  <c r="H651" i="2"/>
  <c r="H608" i="2"/>
  <c r="H337" i="2"/>
  <c r="H93" i="2"/>
  <c r="H9" i="2"/>
  <c r="H92" i="2"/>
  <c r="H24" i="2"/>
  <c r="H551" i="2"/>
  <c r="H204" i="2"/>
  <c r="H254" i="2"/>
  <c r="H424" i="2"/>
  <c r="H550" i="2"/>
  <c r="H245" i="2"/>
  <c r="H301" i="2"/>
  <c r="H435" i="2"/>
  <c r="H50" i="2"/>
  <c r="H195" i="2"/>
  <c r="H101" i="2"/>
  <c r="H140" i="2"/>
  <c r="H623" i="2"/>
  <c r="H380" i="2"/>
  <c r="H528" i="2"/>
  <c r="H467" i="2"/>
  <c r="H135" i="2"/>
  <c r="H71" i="2"/>
  <c r="H186" i="2"/>
  <c r="H569" i="2"/>
  <c r="H360" i="2"/>
  <c r="H434" i="2"/>
  <c r="H344" i="2"/>
  <c r="H440" i="2"/>
  <c r="H214" i="2"/>
  <c r="H298" i="2"/>
  <c r="H511" i="2"/>
  <c r="H197" i="2"/>
  <c r="H431" i="2"/>
  <c r="H399" i="2"/>
  <c r="H157" i="2"/>
  <c r="H315" i="2"/>
  <c r="H96" i="2"/>
  <c r="H503" i="2"/>
  <c r="H177" i="2"/>
  <c r="H4" i="2"/>
  <c r="H307" i="2"/>
  <c r="H456" i="2"/>
  <c r="H144" i="2"/>
  <c r="H325" i="2"/>
  <c r="H260" i="2"/>
  <c r="H209" i="2"/>
  <c r="H524" i="2"/>
  <c r="H223" i="2"/>
  <c r="H100" i="2"/>
  <c r="H276" i="2"/>
  <c r="H14" i="2"/>
  <c r="H600" i="2"/>
  <c r="H49" i="2"/>
  <c r="H7" i="2"/>
  <c r="H351" i="2"/>
  <c r="H624" i="2"/>
  <c r="H46" i="2"/>
  <c r="H400" i="2"/>
  <c r="H52" i="2"/>
  <c r="H330" i="2"/>
  <c r="H286" i="2"/>
  <c r="H340" i="2"/>
  <c r="H202" i="2"/>
  <c r="H379" i="2"/>
  <c r="H156" i="2"/>
  <c r="H6" i="2"/>
  <c r="H310" i="2"/>
  <c r="H504" i="2"/>
  <c r="H161" i="2"/>
  <c r="H259" i="2"/>
  <c r="H168" i="2"/>
  <c r="H31" i="2"/>
  <c r="H229" i="2"/>
  <c r="H263" i="2"/>
  <c r="H105" i="2"/>
  <c r="H219" i="2"/>
  <c r="H582" i="2"/>
  <c r="H535" i="2"/>
  <c r="H383" i="2"/>
  <c r="H468" i="2"/>
  <c r="H687" i="2"/>
  <c r="H173" i="2"/>
  <c r="H169" i="2"/>
  <c r="H306" i="2"/>
  <c r="H499" i="2"/>
  <c r="H203" i="2"/>
  <c r="H45" i="2"/>
  <c r="H270" i="2"/>
  <c r="H287" i="2"/>
  <c r="H132" i="2"/>
  <c r="H472" i="2"/>
  <c r="H218" i="2"/>
  <c r="H193" i="2"/>
  <c r="H266" i="2"/>
  <c r="H40" i="2"/>
  <c r="H436" i="2"/>
  <c r="H187" i="2"/>
  <c r="H361" i="2"/>
  <c r="H567" i="2"/>
  <c r="H19" i="2"/>
  <c r="H425" i="2"/>
  <c r="H322" i="2"/>
  <c r="H462" i="2"/>
  <c r="H281" i="2"/>
  <c r="H714" i="2"/>
  <c r="H77" i="2"/>
  <c r="H375" i="2"/>
  <c r="H238" i="2"/>
  <c r="H182" i="2"/>
  <c r="H695" i="2"/>
  <c r="H371" i="2"/>
  <c r="H233" i="2"/>
  <c r="H210" i="2"/>
  <c r="H370" i="2"/>
  <c r="H113" i="2"/>
  <c r="H127" i="2"/>
  <c r="H446" i="2"/>
  <c r="H587" i="2"/>
  <c r="H22" i="2"/>
  <c r="H23" i="2"/>
  <c r="H2" i="2"/>
  <c r="H198" i="2"/>
  <c r="H520" i="2"/>
  <c r="H390" i="2"/>
  <c r="H89" i="2"/>
  <c r="H257" i="2"/>
  <c r="H418" i="2"/>
  <c r="H609" i="2"/>
  <c r="H580" i="2"/>
  <c r="H572" i="2"/>
  <c r="H497" i="2"/>
  <c r="H626" i="2"/>
  <c r="H576" i="2"/>
  <c r="H525" i="2"/>
  <c r="H544" i="2"/>
  <c r="H491" i="2"/>
  <c r="H137" i="2"/>
  <c r="H205" i="2"/>
  <c r="H652" i="2"/>
  <c r="H368" i="2"/>
  <c r="H13" i="2"/>
  <c r="H217" i="2"/>
  <c r="H178" i="2"/>
  <c r="H224" i="2"/>
  <c r="H190" i="2"/>
  <c r="H37" i="2"/>
  <c r="H602" i="2"/>
  <c r="H574" i="2"/>
  <c r="H643" i="2"/>
  <c r="H412" i="2"/>
  <c r="H398" i="2"/>
  <c r="H60" i="2"/>
  <c r="H653" i="2"/>
  <c r="H170" i="2"/>
  <c r="H308" i="2"/>
  <c r="H335" i="2"/>
  <c r="H447" i="2"/>
  <c r="H627" i="2"/>
  <c r="H86" i="2"/>
  <c r="H630" i="2"/>
  <c r="H538" i="2"/>
  <c r="H429" i="2"/>
  <c r="H482" i="2"/>
  <c r="H612" i="2"/>
  <c r="H221" i="2"/>
  <c r="H463" i="2"/>
  <c r="H264" i="2"/>
  <c r="H427" i="2"/>
  <c r="H415" i="2"/>
  <c r="H355" i="2"/>
  <c r="H409" i="2"/>
  <c r="H583" i="2"/>
  <c r="H67" i="2"/>
  <c r="H85" i="2"/>
  <c r="H488" i="2"/>
  <c r="H246" i="2"/>
  <c r="H483" i="2"/>
  <c r="H211" i="2"/>
  <c r="H87" i="2"/>
  <c r="H500" i="2"/>
  <c r="H192" i="2"/>
  <c r="H384" i="2"/>
  <c r="H314" i="2"/>
  <c r="H239" i="2"/>
  <c r="H532" i="2"/>
  <c r="H94" i="2"/>
  <c r="H279" i="2"/>
  <c r="H58" i="2"/>
  <c r="H268" i="2"/>
  <c r="H599" i="2"/>
  <c r="H658" i="2"/>
  <c r="H492" i="2"/>
  <c r="H57" i="2"/>
  <c r="H586" i="2"/>
  <c r="H539" i="2"/>
  <c r="H56" i="2"/>
  <c r="H718" i="2"/>
  <c r="H510" i="2"/>
  <c r="H148" i="2"/>
  <c r="H290" i="2"/>
  <c r="H274" i="2"/>
  <c r="H633" i="2"/>
  <c r="H541" i="2"/>
  <c r="H707" i="2"/>
  <c r="H465" i="2"/>
  <c r="H696" i="2"/>
  <c r="H275" i="2"/>
  <c r="H312" i="2"/>
  <c r="H172" i="2"/>
  <c r="H160" i="2"/>
  <c r="H303" i="2"/>
  <c r="H554" i="2"/>
  <c r="H222" i="2"/>
  <c r="H133" i="2"/>
  <c r="H20" i="2"/>
  <c r="H477" i="2"/>
  <c r="H317" i="2"/>
  <c r="H95" i="2"/>
  <c r="H97" i="2"/>
  <c r="H64" i="2"/>
  <c r="H334" i="2"/>
  <c r="H407" i="2"/>
  <c r="H636" i="2"/>
  <c r="H33" i="2"/>
  <c r="H558" i="2"/>
  <c r="H326" i="2"/>
  <c r="H397" i="2"/>
  <c r="H577" i="2"/>
  <c r="H419" i="2"/>
  <c r="H311" i="2"/>
  <c r="H353" i="2"/>
  <c r="H147" i="2"/>
  <c r="H372" i="2"/>
  <c r="H564" i="2"/>
  <c r="H82" i="2"/>
  <c r="H230" i="2"/>
  <c r="H563" i="2"/>
  <c r="H38" i="2"/>
  <c r="H441" i="2"/>
  <c r="H164" i="2"/>
  <c r="H480" i="2"/>
  <c r="H98" i="2"/>
  <c r="H272" i="2"/>
  <c r="H313" i="2"/>
  <c r="H515" i="2"/>
  <c r="H283" i="2"/>
  <c r="H88" i="2"/>
  <c r="H83" i="2"/>
  <c r="H282" i="2"/>
  <c r="H41" i="2"/>
  <c r="H710" i="2"/>
  <c r="H42" i="2"/>
  <c r="H545" i="2"/>
  <c r="H622" i="2"/>
  <c r="H48" i="2"/>
  <c r="H122" i="2"/>
  <c r="H336" i="2"/>
  <c r="H12" i="2"/>
  <c r="H171" i="2"/>
  <c r="H145" i="2"/>
  <c r="H481" i="2"/>
  <c r="H593" i="2"/>
  <c r="H646" i="2"/>
  <c r="H213" i="2"/>
  <c r="H269" i="2"/>
  <c r="H289" i="2"/>
  <c r="H470" i="2"/>
  <c r="H430" i="2"/>
  <c r="H228" i="2"/>
  <c r="H664" i="2"/>
  <c r="H248" i="2"/>
  <c r="H158" i="2"/>
  <c r="H261" i="2"/>
  <c r="H349" i="2"/>
  <c r="H659" i="2"/>
  <c r="H165" i="2"/>
  <c r="H575" i="2"/>
  <c r="H191" i="2"/>
  <c r="H426" i="2"/>
  <c r="H11" i="2"/>
  <c r="H117" i="2"/>
  <c r="H118" i="2"/>
  <c r="H362" i="2"/>
  <c r="H70" i="2"/>
  <c r="H44" i="2"/>
  <c r="H234" i="2"/>
  <c r="H556" i="2"/>
  <c r="H498" i="2"/>
  <c r="H585" i="2"/>
  <c r="H78" i="2"/>
  <c r="H114" i="2"/>
  <c r="H635" i="2"/>
  <c r="H34" i="2"/>
  <c r="H8" i="2"/>
  <c r="H408" i="2"/>
  <c r="H703" i="2"/>
  <c r="H174" i="2"/>
  <c r="H459" i="2"/>
  <c r="H299" i="2"/>
  <c r="H55" i="2"/>
  <c r="H597" i="2"/>
  <c r="H84" i="2"/>
  <c r="H490" i="2"/>
  <c r="H489" i="2"/>
  <c r="H43" i="2"/>
  <c r="H700" i="2"/>
  <c r="H241" i="2"/>
  <c r="H681" i="2"/>
  <c r="H273" i="2"/>
  <c r="H74" i="2"/>
  <c r="H318" i="2"/>
  <c r="H142" i="2"/>
  <c r="H494" i="2"/>
  <c r="H292" i="2"/>
  <c r="H522" i="2"/>
  <c r="H184" i="2"/>
  <c r="H679" i="2"/>
  <c r="H378" i="2"/>
  <c r="H570" i="2"/>
  <c r="H449" i="2"/>
  <c r="H302" i="2"/>
  <c r="H363" i="2"/>
  <c r="H136" i="2"/>
  <c r="H542" i="2"/>
  <c r="H617" i="2"/>
  <c r="H566" i="2"/>
  <c r="H154" i="2"/>
  <c r="H581" i="2"/>
  <c r="H250" i="2"/>
  <c r="H671" i="2"/>
  <c r="H689" i="2"/>
  <c r="H284" i="2"/>
  <c r="H166" i="2"/>
  <c r="H404" i="2"/>
  <c r="H115" i="2"/>
  <c r="H119" i="2"/>
  <c r="H530" i="2"/>
  <c r="H200" i="2"/>
  <c r="H179" i="2"/>
  <c r="H529" i="2"/>
  <c r="H27" i="2"/>
  <c r="H639" i="2"/>
  <c r="H432" i="2"/>
  <c r="H162" i="2"/>
  <c r="H377" i="2"/>
  <c r="H420" i="2"/>
  <c r="H364" i="2"/>
  <c r="H235" i="2"/>
  <c r="H240" i="2"/>
  <c r="H294" i="2"/>
  <c r="H106" i="2"/>
  <c r="H109" i="2"/>
  <c r="H76" i="2"/>
  <c r="H692" i="2"/>
  <c r="H5" i="2"/>
  <c r="H220" i="2"/>
  <c r="H146" i="2"/>
  <c r="H30" i="2"/>
  <c r="H151" i="2"/>
  <c r="H614" i="2"/>
  <c r="H124" i="2"/>
  <c r="H62" i="2"/>
  <c r="H395" i="2"/>
  <c r="H25" i="2"/>
  <c r="H382" i="2"/>
  <c r="H10" i="2"/>
  <c r="H403" i="2"/>
  <c r="H189" i="2"/>
  <c r="H236" i="2"/>
  <c r="H255" i="2"/>
  <c r="H21" i="2"/>
  <c r="H594" i="2"/>
  <c r="H484" i="2"/>
  <c r="H180" i="2"/>
  <c r="H410" i="2"/>
  <c r="H501" i="2"/>
  <c r="H466" i="2"/>
  <c r="H321" i="2"/>
  <c r="H199" i="2"/>
  <c r="H175" i="2"/>
  <c r="H320" i="2"/>
  <c r="H595" i="2"/>
  <c r="H730" i="2"/>
  <c r="H3" i="2"/>
  <c r="H237" i="2"/>
  <c r="H129" i="2"/>
  <c r="H660" i="2"/>
  <c r="H517" i="2"/>
  <c r="H212" i="2"/>
  <c r="H615" i="2"/>
  <c r="H90" i="2"/>
  <c r="H72" i="2"/>
  <c r="H457" i="2"/>
  <c r="H683" i="2"/>
  <c r="H138" i="2"/>
  <c r="H460" i="2"/>
  <c r="H357" i="2"/>
  <c r="H271" i="2"/>
  <c r="H348" i="2"/>
  <c r="H75" i="2"/>
  <c r="H28" i="2"/>
  <c r="H387" i="2"/>
  <c r="H438" i="2"/>
  <c r="H120" i="2"/>
  <c r="H637" i="2"/>
  <c r="H392" i="2"/>
  <c r="H102" i="2"/>
  <c r="H691" i="2"/>
  <c r="H393" i="2"/>
  <c r="H227" i="2"/>
  <c r="H388" i="2"/>
  <c r="H53" i="2"/>
  <c r="H727" i="2"/>
  <c r="H265" i="2"/>
  <c r="H207" i="2"/>
  <c r="H152" i="2"/>
  <c r="H15" i="2"/>
  <c r="H519" i="2"/>
  <c r="H215" i="2"/>
  <c r="H428" i="2"/>
  <c r="H110" i="2"/>
  <c r="H258" i="2"/>
  <c r="H350" i="2"/>
  <c r="H555" i="2"/>
  <c r="H452" i="2"/>
  <c r="H181" i="2"/>
  <c r="H327" i="2"/>
  <c r="H65" i="2"/>
  <c r="H345" i="2"/>
  <c r="H444" i="2"/>
  <c r="H640" i="2"/>
  <c r="H728" i="2"/>
  <c r="H634" i="2"/>
  <c r="H374" i="2"/>
  <c r="H125" i="2"/>
  <c r="H506" i="2"/>
  <c r="H391" i="2"/>
  <c r="H469" i="2"/>
  <c r="H606" i="2"/>
  <c r="H678" i="2"/>
  <c r="H552" i="2"/>
  <c r="H356" i="2"/>
  <c r="H732" i="2"/>
  <c r="H680" i="2"/>
  <c r="H402" i="2"/>
  <c r="H507" i="2"/>
  <c r="H26" i="2"/>
  <c r="H159" i="2"/>
  <c r="H277" i="2"/>
  <c r="H453" i="2"/>
  <c r="H665" i="2"/>
  <c r="H216" i="2"/>
  <c r="H18" i="2"/>
  <c r="H642" i="2"/>
  <c r="H439" i="2"/>
  <c r="H493" i="2"/>
  <c r="H471" i="2"/>
  <c r="H354" i="2"/>
  <c r="H702" i="2"/>
  <c r="H278" i="2"/>
  <c r="H645" i="2"/>
  <c r="H139" i="2"/>
  <c r="H495" i="2"/>
  <c r="H474" i="2"/>
  <c r="H188" i="2"/>
  <c r="H526" i="2"/>
  <c r="H417" i="2"/>
  <c r="H141" i="2"/>
  <c r="H701" i="2"/>
  <c r="H63" i="2"/>
  <c r="H16" i="2"/>
  <c r="H505" i="2"/>
  <c r="H632" i="2"/>
  <c r="H201" i="2"/>
  <c r="H381" i="2"/>
  <c r="H386" i="2"/>
  <c r="H288" i="2"/>
  <c r="H256" i="2"/>
  <c r="H196" i="2"/>
  <c r="H448" i="2"/>
  <c r="H722" i="2"/>
  <c r="H339" i="2"/>
  <c r="H610" i="2"/>
  <c r="H611" i="2"/>
  <c r="H433" i="2"/>
  <c r="H285" i="2"/>
  <c r="H604" i="2"/>
  <c r="H68" i="2"/>
  <c r="H51" i="2"/>
  <c r="H143" i="2"/>
  <c r="H359" i="2"/>
  <c r="H111" i="2"/>
  <c r="H29" i="2"/>
  <c r="H79" i="2"/>
  <c r="H208" i="2"/>
  <c r="H305" i="2"/>
  <c r="H112" i="2"/>
  <c r="H405" i="2"/>
  <c r="H527" i="2"/>
  <c r="H619" i="2"/>
  <c r="H69" i="2"/>
  <c r="H518" i="2"/>
  <c r="H476" i="2"/>
  <c r="H185" i="2"/>
  <c r="H443" i="2"/>
  <c r="H231" i="2"/>
  <c r="H508" i="2"/>
  <c r="H644" i="2"/>
  <c r="H621" i="2"/>
  <c r="H562" i="2"/>
  <c r="H502" i="2"/>
  <c r="H35" i="2"/>
  <c r="H573" i="2"/>
  <c r="H473" i="2"/>
  <c r="H547" i="2"/>
  <c r="H725" i="2"/>
  <c r="H295" i="2"/>
  <c r="H39" i="2"/>
  <c r="H59" i="2"/>
  <c r="H32" i="2"/>
  <c r="H36" i="2"/>
  <c r="H647" i="2"/>
  <c r="H249" i="2"/>
  <c r="H331" i="2"/>
  <c r="H413" i="2"/>
  <c r="H690" i="2"/>
  <c r="H130" i="2"/>
  <c r="H291" i="2"/>
  <c r="H437" i="2"/>
  <c r="H442" i="2"/>
  <c r="H300" i="2"/>
  <c r="H657" i="2"/>
  <c r="H329" i="2"/>
  <c r="H677" i="2"/>
  <c r="H422" i="2"/>
  <c r="H91" i="2"/>
  <c r="H454" i="2"/>
  <c r="H369" i="2"/>
  <c r="H194" i="2"/>
  <c r="H641" i="2"/>
  <c r="H723" i="2"/>
  <c r="H332" i="2"/>
  <c r="H705" i="2"/>
  <c r="H153" i="2"/>
  <c r="H694" i="2"/>
  <c r="H591" i="2"/>
  <c r="H672" i="2"/>
  <c r="H99" i="2"/>
  <c r="H104" i="2"/>
  <c r="H225" i="2"/>
  <c r="H66" i="2"/>
  <c r="H116" i="2"/>
  <c r="H47" i="2"/>
  <c r="H342" i="2"/>
  <c r="H486" i="2"/>
  <c r="H108" i="2"/>
  <c r="H167" i="2"/>
  <c r="H698" i="2"/>
  <c r="H81" i="2"/>
  <c r="H243" i="2"/>
  <c r="H126" i="2"/>
  <c r="H365" i="2"/>
  <c r="H565" i="2"/>
  <c r="H509" i="2"/>
  <c r="H121" i="2"/>
  <c r="H478" i="2"/>
  <c r="H731" i="2"/>
  <c r="H262" i="2"/>
  <c r="H316" i="2"/>
  <c r="H693" i="2"/>
  <c r="H367" i="2"/>
  <c r="H537" i="2"/>
  <c r="H296" i="2"/>
  <c r="H650" i="2"/>
  <c r="H323" i="2"/>
  <c r="H631" i="2"/>
  <c r="H708" i="2"/>
  <c r="H324" i="2"/>
  <c r="H521" i="2"/>
  <c r="H423" i="2"/>
  <c r="H341" i="2"/>
  <c r="H684" i="2"/>
  <c r="H711" i="2"/>
  <c r="H401" i="2"/>
  <c r="H183" i="2"/>
  <c r="H676" i="2"/>
  <c r="H590" i="2"/>
  <c r="H663" i="2"/>
  <c r="H721" i="2"/>
  <c r="H584" i="2"/>
  <c r="H571" i="2"/>
  <c r="H513" i="2"/>
  <c r="H685" i="2"/>
  <c r="H346" i="2"/>
  <c r="H103" i="2"/>
  <c r="H735" i="2"/>
  <c r="H247" i="2"/>
  <c r="H579" i="2"/>
  <c r="H578" i="2"/>
  <c r="H616" i="2"/>
  <c r="H252" i="2"/>
  <c r="H352" i="2"/>
  <c r="H561" i="2"/>
  <c r="H540" i="2"/>
  <c r="H131" i="2"/>
  <c r="H304" i="2"/>
  <c r="H628" i="2"/>
  <c r="H107" i="2"/>
  <c r="H699" i="2"/>
  <c r="H455" i="2"/>
  <c r="H394" i="2"/>
  <c r="H309" i="2"/>
  <c r="H253" i="2"/>
  <c r="H546" i="2"/>
  <c r="H244" i="2"/>
  <c r="H396" i="2"/>
  <c r="H421" i="2"/>
  <c r="H592" i="2"/>
  <c r="H523" i="2"/>
  <c r="H80" i="2"/>
  <c r="H729" i="2"/>
  <c r="H373" i="2"/>
  <c r="H280" i="2"/>
  <c r="H588" i="2"/>
  <c r="H487" i="2"/>
  <c r="H450" i="2"/>
  <c r="H686" i="2"/>
  <c r="H226" i="2"/>
  <c r="H347" i="2"/>
  <c r="H548" i="2"/>
  <c r="H605" i="2"/>
  <c r="H512" i="2"/>
  <c r="H206" i="2"/>
  <c r="H533" i="2"/>
  <c r="H479" i="2"/>
  <c r="H531" i="2"/>
  <c r="H618" i="2"/>
  <c r="H150" i="2"/>
  <c r="H649" i="2"/>
  <c r="H293" i="2"/>
  <c r="H596" i="2"/>
  <c r="H553" i="2"/>
  <c r="H389" i="2"/>
  <c r="H514" i="2"/>
  <c r="H445" i="2"/>
  <c r="H267" i="2"/>
  <c r="H648" i="2"/>
  <c r="H516" i="2"/>
  <c r="H297" i="2"/>
  <c r="H458" i="2"/>
  <c r="H709" i="2"/>
  <c r="H366" i="2"/>
  <c r="H358" i="2"/>
  <c r="H560" i="2"/>
  <c r="H717" i="2"/>
  <c r="H385" i="2"/>
  <c r="H242" i="2"/>
  <c r="H598" i="2"/>
  <c r="H706" i="2"/>
  <c r="H451" i="2"/>
  <c r="H411" i="2"/>
  <c r="H559" i="2"/>
  <c r="H613" i="2"/>
  <c r="H496" i="2"/>
  <c r="H414" i="2"/>
  <c r="H638" i="2"/>
  <c r="H715" i="2"/>
  <c r="H704" i="2"/>
  <c r="H655" i="2"/>
  <c r="H568" i="2"/>
  <c r="H549" i="2"/>
  <c r="H720" i="2"/>
  <c r="H734" i="2"/>
  <c r="H666" i="2"/>
  <c r="H668" i="2"/>
  <c r="H656" i="2"/>
  <c r="H625" i="2"/>
  <c r="H697" i="2"/>
  <c r="H719" i="2"/>
  <c r="H603" i="2"/>
  <c r="H713" i="2"/>
  <c r="H675" i="2"/>
  <c r="H620" i="2"/>
  <c r="H726" i="2"/>
  <c r="H661" i="2"/>
  <c r="H682" i="2"/>
  <c r="H673" i="2"/>
  <c r="H670" i="2"/>
  <c r="H712" i="2"/>
  <c r="H629" i="2"/>
  <c r="H733" i="2"/>
  <c r="H716" i="2"/>
  <c r="H662" i="2"/>
  <c r="H688" i="2"/>
  <c r="H601" i="2"/>
  <c r="H72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I101" i="3" l="1"/>
  <c r="I106" i="3"/>
  <c r="I90" i="3"/>
  <c r="I41" i="3"/>
  <c r="I37" i="3"/>
  <c r="I49" i="3"/>
  <c r="I120" i="3"/>
  <c r="I112" i="3"/>
  <c r="I68" i="3"/>
  <c r="I82" i="3"/>
  <c r="I48" i="3"/>
  <c r="I27" i="3"/>
  <c r="I119" i="3"/>
  <c r="I99" i="3"/>
  <c r="I66" i="3"/>
  <c r="I74" i="3"/>
  <c r="I44" i="3"/>
  <c r="I16" i="3"/>
  <c r="I117" i="3"/>
  <c r="I98" i="3"/>
  <c r="I102" i="3"/>
  <c r="I73" i="3"/>
  <c r="I33" i="3"/>
  <c r="I30" i="3"/>
  <c r="I22" i="3"/>
  <c r="I116" i="3"/>
  <c r="I104" i="3"/>
  <c r="I12" i="3"/>
  <c r="I3" i="3"/>
  <c r="I110" i="3"/>
  <c r="I114" i="3"/>
  <c r="I108" i="3"/>
  <c r="I95" i="3"/>
  <c r="I42" i="3"/>
  <c r="I80" i="3"/>
  <c r="I60" i="3"/>
  <c r="I24" i="3"/>
  <c r="I9" i="3"/>
  <c r="I113" i="3"/>
  <c r="I83" i="3"/>
  <c r="I61" i="3"/>
  <c r="I39" i="3"/>
  <c r="I13" i="3"/>
  <c r="I34" i="3"/>
  <c r="I7" i="3"/>
  <c r="I111" i="3"/>
  <c r="I87" i="3"/>
  <c r="I77" i="3"/>
  <c r="I70" i="3"/>
  <c r="I52" i="3"/>
  <c r="I19" i="3"/>
  <c r="I23" i="3"/>
  <c r="I122" i="3"/>
  <c r="I105" i="3"/>
  <c r="I89" i="3"/>
  <c r="I91" i="3"/>
  <c r="I72" i="3"/>
  <c r="I55" i="3"/>
  <c r="I32" i="3"/>
  <c r="I51" i="3"/>
  <c r="I18" i="3"/>
  <c r="I28" i="3"/>
  <c r="I4" i="3"/>
  <c r="J115" i="3"/>
  <c r="O34" i="3"/>
  <c r="J85" i="3"/>
  <c r="R121" i="3"/>
  <c r="J86" i="3"/>
  <c r="L48" i="3"/>
  <c r="D22" i="3"/>
  <c r="H30" i="3"/>
  <c r="J21" i="3"/>
  <c r="F120" i="3"/>
  <c r="H47" i="3"/>
  <c r="C36" i="3"/>
  <c r="F21" i="3"/>
  <c r="D39" i="3"/>
  <c r="J68" i="3"/>
  <c r="T52" i="3"/>
  <c r="F49" i="3"/>
  <c r="H41" i="3"/>
  <c r="F30" i="3"/>
  <c r="F87" i="3"/>
  <c r="H82" i="3"/>
  <c r="F47" i="3"/>
  <c r="P87" i="3"/>
  <c r="F39" i="3"/>
  <c r="P55" i="3"/>
  <c r="E120" i="3"/>
  <c r="R48" i="3"/>
  <c r="L114" i="3"/>
  <c r="O101" i="3"/>
  <c r="D82" i="3"/>
  <c r="G39" i="3"/>
  <c r="P45" i="3"/>
  <c r="E82" i="3"/>
  <c r="G105" i="3"/>
  <c r="L120" i="3"/>
  <c r="T2" i="3"/>
  <c r="J28" i="3"/>
  <c r="J2" i="3"/>
  <c r="J73" i="3"/>
  <c r="K71" i="3"/>
  <c r="K68" i="3"/>
  <c r="N95" i="3"/>
  <c r="O16" i="3"/>
  <c r="C28" i="3"/>
  <c r="C116" i="3"/>
  <c r="R56" i="3"/>
  <c r="D120" i="3"/>
  <c r="E104" i="3"/>
  <c r="G30" i="3"/>
  <c r="J82" i="3"/>
  <c r="K32" i="3"/>
  <c r="K35" i="3"/>
  <c r="L82" i="3"/>
  <c r="M85" i="3"/>
  <c r="N84" i="3"/>
  <c r="N90" i="3"/>
  <c r="N21" i="3"/>
  <c r="N6" i="3"/>
  <c r="C118" i="3"/>
  <c r="C113" i="3"/>
  <c r="C11" i="3"/>
  <c r="E87" i="3"/>
  <c r="G68" i="3"/>
  <c r="M94" i="3"/>
  <c r="D9" i="3"/>
  <c r="K73" i="3"/>
  <c r="O12" i="3"/>
  <c r="E45" i="3"/>
  <c r="G47" i="3"/>
  <c r="L41" i="3"/>
  <c r="Q36" i="3"/>
  <c r="D53" i="3"/>
  <c r="E47" i="3"/>
  <c r="G12" i="3"/>
  <c r="R22" i="3"/>
  <c r="G110" i="3"/>
  <c r="T18" i="3"/>
  <c r="J101" i="3"/>
  <c r="J70" i="3"/>
  <c r="M53" i="3"/>
  <c r="C77" i="3"/>
  <c r="C23" i="3"/>
  <c r="F61" i="3"/>
  <c r="F48" i="3"/>
  <c r="H12" i="3"/>
  <c r="M49" i="3"/>
  <c r="S30" i="3"/>
  <c r="J23" i="3"/>
  <c r="J49" i="3"/>
  <c r="J112" i="3"/>
  <c r="K118" i="3"/>
  <c r="L89" i="3"/>
  <c r="L47" i="3"/>
  <c r="L35" i="3"/>
  <c r="M82" i="3"/>
  <c r="M56" i="3"/>
  <c r="C39" i="3"/>
  <c r="C52" i="3"/>
  <c r="D68" i="3"/>
  <c r="E48" i="3"/>
  <c r="F114" i="3"/>
  <c r="F45" i="3"/>
  <c r="G25" i="3"/>
  <c r="H68" i="3"/>
  <c r="H39" i="3"/>
  <c r="P25" i="3"/>
  <c r="R25" i="3"/>
  <c r="L104" i="3"/>
  <c r="M25" i="3"/>
  <c r="O45" i="3"/>
  <c r="C55" i="3"/>
  <c r="C83" i="3"/>
  <c r="R91" i="3"/>
  <c r="J120" i="3"/>
  <c r="M121" i="3"/>
  <c r="N25" i="3"/>
  <c r="O3" i="3"/>
  <c r="C82" i="3"/>
  <c r="D41" i="3"/>
  <c r="D12" i="3"/>
  <c r="F90" i="3"/>
  <c r="F77" i="3"/>
  <c r="G94" i="3"/>
  <c r="H52" i="3"/>
  <c r="P94" i="3"/>
  <c r="G77" i="3"/>
  <c r="F13" i="3"/>
  <c r="T80" i="3"/>
  <c r="O22" i="3"/>
  <c r="E37" i="3"/>
  <c r="R13" i="3"/>
  <c r="S24" i="3"/>
  <c r="J75" i="3"/>
  <c r="K54" i="3"/>
  <c r="L70" i="3"/>
  <c r="N110" i="3"/>
  <c r="N102" i="3"/>
  <c r="O39" i="3"/>
  <c r="O53" i="3"/>
  <c r="C29" i="3"/>
  <c r="C59" i="3"/>
  <c r="J30" i="3"/>
  <c r="J22" i="3"/>
  <c r="K66" i="3"/>
  <c r="L109" i="3"/>
  <c r="L112" i="3"/>
  <c r="N61" i="3"/>
  <c r="O70" i="3"/>
  <c r="C45" i="3"/>
  <c r="R3" i="3"/>
  <c r="D42" i="3"/>
  <c r="E21" i="3"/>
  <c r="E94" i="3"/>
  <c r="F72" i="3"/>
  <c r="G41" i="3"/>
  <c r="H112" i="3"/>
  <c r="H49" i="3"/>
  <c r="O48" i="3"/>
  <c r="Q102" i="3"/>
  <c r="R70" i="3"/>
  <c r="S122" i="3"/>
  <c r="T110" i="3"/>
  <c r="T121" i="3"/>
  <c r="J114" i="3"/>
  <c r="K39" i="3"/>
  <c r="L45" i="3"/>
  <c r="M77" i="3"/>
  <c r="N28" i="3"/>
  <c r="N73" i="3"/>
  <c r="N13" i="3"/>
  <c r="O23" i="3"/>
  <c r="O121" i="3"/>
  <c r="C117" i="3"/>
  <c r="C62" i="3"/>
  <c r="C38" i="3"/>
  <c r="C53" i="3"/>
  <c r="J58" i="3"/>
  <c r="D13" i="3"/>
  <c r="E30" i="3"/>
  <c r="E27" i="3"/>
  <c r="F23" i="3"/>
  <c r="G49" i="3"/>
  <c r="H120" i="3"/>
  <c r="H104" i="3"/>
  <c r="C42" i="3"/>
  <c r="G37" i="3"/>
  <c r="J90" i="3"/>
  <c r="M61" i="3"/>
  <c r="C87" i="3"/>
  <c r="R122" i="3"/>
  <c r="J45" i="3"/>
  <c r="L101" i="3"/>
  <c r="M23" i="3"/>
  <c r="M13" i="3"/>
  <c r="N94" i="3"/>
  <c r="N104" i="3"/>
  <c r="O25" i="3"/>
  <c r="C97" i="3"/>
  <c r="N57" i="3"/>
  <c r="F12" i="3"/>
  <c r="R42" i="3"/>
  <c r="K87" i="3"/>
  <c r="L38" i="3"/>
  <c r="L39" i="3"/>
  <c r="N12" i="3"/>
  <c r="C22" i="3"/>
  <c r="J56" i="3"/>
  <c r="K30" i="3"/>
  <c r="K22" i="3"/>
  <c r="L87" i="3"/>
  <c r="L86" i="3"/>
  <c r="L105" i="3"/>
  <c r="M39" i="3"/>
  <c r="N11" i="3"/>
  <c r="N72" i="3"/>
  <c r="O61" i="3"/>
  <c r="O89" i="3"/>
  <c r="O7" i="3"/>
  <c r="D114" i="3"/>
  <c r="D89" i="3"/>
  <c r="E22" i="3"/>
  <c r="F52" i="3"/>
  <c r="G121" i="3"/>
  <c r="G104" i="3"/>
  <c r="H105" i="3"/>
  <c r="H45" i="3"/>
  <c r="P121" i="3"/>
  <c r="H110" i="3"/>
  <c r="M103" i="3"/>
  <c r="H18" i="3"/>
  <c r="J87" i="3"/>
  <c r="M89" i="3"/>
  <c r="G23" i="3"/>
  <c r="Q90" i="3"/>
  <c r="C67" i="3"/>
  <c r="G52" i="3"/>
  <c r="L26" i="3"/>
  <c r="N81" i="3"/>
  <c r="C31" i="3"/>
  <c r="S101" i="3"/>
  <c r="J52" i="3"/>
  <c r="J121" i="3"/>
  <c r="K114" i="3"/>
  <c r="K64" i="3"/>
  <c r="K53" i="3"/>
  <c r="L92" i="3"/>
  <c r="M45" i="3"/>
  <c r="M12" i="3"/>
  <c r="O13" i="3"/>
  <c r="C110" i="3"/>
  <c r="C91" i="3"/>
  <c r="C40" i="3"/>
  <c r="D105" i="3"/>
  <c r="D45" i="3"/>
  <c r="F82" i="3"/>
  <c r="G101" i="3"/>
  <c r="G87" i="3"/>
  <c r="H74" i="3"/>
  <c r="H77" i="3"/>
  <c r="J105" i="3"/>
  <c r="L72" i="3"/>
  <c r="O103" i="3"/>
  <c r="C84" i="3"/>
  <c r="S94" i="3"/>
  <c r="J77" i="3"/>
  <c r="J48" i="3"/>
  <c r="K41" i="3"/>
  <c r="K12" i="3"/>
  <c r="L83" i="3"/>
  <c r="M22" i="3"/>
  <c r="M104" i="3"/>
  <c r="N52" i="3"/>
  <c r="O28" i="3"/>
  <c r="D121" i="3"/>
  <c r="Q56" i="3"/>
  <c r="R53" i="3"/>
  <c r="J103" i="3"/>
  <c r="K102" i="3"/>
  <c r="L49" i="3"/>
  <c r="M41" i="3"/>
  <c r="C30" i="3"/>
  <c r="C103" i="3"/>
  <c r="T41" i="3"/>
  <c r="J79" i="3"/>
  <c r="J61" i="3"/>
  <c r="J94" i="3"/>
  <c r="J47" i="3"/>
  <c r="J37" i="3"/>
  <c r="K82" i="3"/>
  <c r="L80" i="3"/>
  <c r="M54" i="3"/>
  <c r="M87" i="3"/>
  <c r="M21" i="3"/>
  <c r="M86" i="3"/>
  <c r="N75" i="3"/>
  <c r="N23" i="3"/>
  <c r="N49" i="3"/>
  <c r="C47" i="3"/>
  <c r="C81" i="3"/>
  <c r="C78" i="3"/>
  <c r="R115" i="3"/>
  <c r="N69" i="3"/>
  <c r="R50" i="3"/>
  <c r="K46" i="3"/>
  <c r="D47" i="3"/>
  <c r="E52" i="3"/>
  <c r="F101" i="3"/>
  <c r="F103" i="3"/>
  <c r="G114" i="3"/>
  <c r="G32" i="3"/>
  <c r="H69" i="3"/>
  <c r="H37" i="3"/>
  <c r="G46" i="3"/>
  <c r="K75" i="3"/>
  <c r="K113" i="3"/>
  <c r="J53" i="3"/>
  <c r="C92" i="3"/>
  <c r="R55" i="3"/>
  <c r="K107" i="3"/>
  <c r="L24" i="3"/>
  <c r="R59" i="3"/>
  <c r="C73" i="3"/>
  <c r="D112" i="3"/>
  <c r="D102" i="3"/>
  <c r="E101" i="3"/>
  <c r="E89" i="3"/>
  <c r="E18" i="3"/>
  <c r="F41" i="3"/>
  <c r="F60" i="3"/>
  <c r="G90" i="3"/>
  <c r="G35" i="3"/>
  <c r="H121" i="3"/>
  <c r="H90" i="3"/>
  <c r="H50" i="3"/>
  <c r="H35" i="3"/>
  <c r="P112" i="3"/>
  <c r="P47" i="3"/>
  <c r="Q91" i="3"/>
  <c r="J29" i="3"/>
  <c r="S46" i="3"/>
  <c r="J84" i="3"/>
  <c r="K16" i="3"/>
  <c r="K20" i="3"/>
  <c r="T38" i="3"/>
  <c r="D35" i="3"/>
  <c r="E112" i="3"/>
  <c r="F110" i="3"/>
  <c r="F35" i="3"/>
  <c r="F11" i="3"/>
  <c r="G21" i="3"/>
  <c r="G103" i="3"/>
  <c r="H101" i="3"/>
  <c r="H21" i="3"/>
  <c r="H103" i="3"/>
  <c r="P120" i="3"/>
  <c r="P34" i="3"/>
  <c r="Q50" i="3"/>
  <c r="K15" i="3"/>
  <c r="C105" i="3"/>
  <c r="F15" i="3"/>
  <c r="C51" i="3"/>
  <c r="C121" i="3"/>
  <c r="C63" i="3"/>
  <c r="E116" i="3"/>
  <c r="F25" i="3"/>
  <c r="H25" i="3"/>
  <c r="J110" i="3"/>
  <c r="K51" i="3"/>
  <c r="R61" i="3"/>
  <c r="M70" i="3"/>
  <c r="O49" i="3"/>
  <c r="N37" i="3"/>
  <c r="C120" i="3"/>
  <c r="E61" i="3"/>
  <c r="F94" i="3"/>
  <c r="G56" i="3"/>
  <c r="G27" i="3"/>
  <c r="H13" i="3"/>
  <c r="H56" i="3"/>
  <c r="H87" i="3"/>
  <c r="H94" i="3"/>
  <c r="P110" i="3"/>
  <c r="Q28" i="3"/>
  <c r="N116" i="3"/>
  <c r="K112" i="3"/>
  <c r="K21" i="3"/>
  <c r="M102" i="3"/>
  <c r="N41" i="3"/>
  <c r="O104" i="3"/>
  <c r="R35" i="3"/>
  <c r="L27" i="3"/>
  <c r="C56" i="3"/>
  <c r="D29" i="3"/>
  <c r="E114" i="3"/>
  <c r="F56" i="3"/>
  <c r="F27" i="3"/>
  <c r="G70" i="3"/>
  <c r="G28" i="3"/>
  <c r="H61" i="3"/>
  <c r="H70" i="3"/>
  <c r="H36" i="3"/>
  <c r="H27" i="3"/>
  <c r="P30" i="3"/>
  <c r="P46" i="3"/>
  <c r="J11" i="3"/>
  <c r="K120" i="3"/>
  <c r="R105" i="3"/>
  <c r="M68" i="3"/>
  <c r="R82" i="3"/>
  <c r="K45" i="3"/>
  <c r="R47" i="3"/>
  <c r="L22" i="3"/>
  <c r="C68" i="3"/>
  <c r="D106" i="3"/>
  <c r="D51" i="3"/>
  <c r="D27" i="3"/>
  <c r="E105" i="3"/>
  <c r="E51" i="3"/>
  <c r="F112" i="3"/>
  <c r="F70" i="3"/>
  <c r="F28" i="3"/>
  <c r="F22" i="3"/>
  <c r="G115" i="3"/>
  <c r="G102" i="3"/>
  <c r="G48" i="3"/>
  <c r="G57" i="3"/>
  <c r="H114" i="3"/>
  <c r="H102" i="3"/>
  <c r="H22" i="3"/>
  <c r="P102" i="3"/>
  <c r="Q112" i="3"/>
  <c r="Q34" i="3"/>
  <c r="L65" i="3"/>
  <c r="C44" i="3"/>
  <c r="S17" i="3"/>
  <c r="D21" i="3"/>
  <c r="D104" i="3"/>
  <c r="E106" i="3"/>
  <c r="E29" i="3"/>
  <c r="F102" i="3"/>
  <c r="F80" i="3"/>
  <c r="G89" i="3"/>
  <c r="G80" i="3"/>
  <c r="H48" i="3"/>
  <c r="H38" i="3"/>
  <c r="P68" i="3"/>
  <c r="Q61" i="3"/>
  <c r="Q27" i="3"/>
  <c r="V86" i="3"/>
  <c r="E15" i="3"/>
  <c r="M115" i="3"/>
  <c r="N46" i="3"/>
  <c r="C72" i="3"/>
  <c r="D83" i="3"/>
  <c r="E49" i="3"/>
  <c r="F68" i="3"/>
  <c r="F89" i="3"/>
  <c r="F18" i="3"/>
  <c r="G61" i="3"/>
  <c r="G45" i="3"/>
  <c r="H65" i="3"/>
  <c r="H89" i="3"/>
  <c r="P41" i="3"/>
  <c r="V79" i="3"/>
  <c r="U109" i="3"/>
  <c r="T109" i="3"/>
  <c r="V109" i="3"/>
  <c r="P109" i="3"/>
  <c r="O109" i="3"/>
  <c r="N109" i="3"/>
  <c r="Q109" i="3"/>
  <c r="M109" i="3"/>
  <c r="R109" i="3"/>
  <c r="J109" i="3"/>
  <c r="S109" i="3"/>
  <c r="C109" i="3"/>
  <c r="E109" i="3"/>
  <c r="K109" i="3"/>
  <c r="F109" i="3"/>
  <c r="G109" i="3"/>
  <c r="H109" i="3"/>
  <c r="D109" i="3"/>
  <c r="R17" i="3"/>
  <c r="T118" i="3"/>
  <c r="S118" i="3"/>
  <c r="V118" i="3"/>
  <c r="R118" i="3"/>
  <c r="N118" i="3"/>
  <c r="P118" i="3"/>
  <c r="O118" i="3"/>
  <c r="J118" i="3"/>
  <c r="L118" i="3"/>
  <c r="G118" i="3"/>
  <c r="D118" i="3"/>
  <c r="H118" i="3"/>
  <c r="E118" i="3"/>
  <c r="U118" i="3"/>
  <c r="Q118" i="3"/>
  <c r="M118" i="3"/>
  <c r="F118" i="3"/>
  <c r="T74" i="3"/>
  <c r="S74" i="3"/>
  <c r="Q74" i="3"/>
  <c r="U74" i="3"/>
  <c r="N74" i="3"/>
  <c r="R74" i="3"/>
  <c r="K74" i="3"/>
  <c r="V74" i="3"/>
  <c r="J74" i="3"/>
  <c r="F74" i="3"/>
  <c r="C74" i="3"/>
  <c r="G74" i="3"/>
  <c r="M74" i="3"/>
  <c r="L74" i="3"/>
  <c r="P74" i="3"/>
  <c r="T98" i="3"/>
  <c r="S98" i="3"/>
  <c r="V98" i="3"/>
  <c r="M98" i="3"/>
  <c r="P98" i="3"/>
  <c r="O98" i="3"/>
  <c r="J98" i="3"/>
  <c r="K98" i="3"/>
  <c r="U98" i="3"/>
  <c r="N98" i="3"/>
  <c r="R98" i="3"/>
  <c r="C98" i="3"/>
  <c r="Q98" i="3"/>
  <c r="E98" i="3"/>
  <c r="L98" i="3"/>
  <c r="H98" i="3"/>
  <c r="D98" i="3"/>
  <c r="F98" i="3"/>
  <c r="T62" i="3"/>
  <c r="S62" i="3"/>
  <c r="U62" i="3"/>
  <c r="V62" i="3"/>
  <c r="P62" i="3"/>
  <c r="O62" i="3"/>
  <c r="R62" i="3"/>
  <c r="M62" i="3"/>
  <c r="Q62" i="3"/>
  <c r="L62" i="3"/>
  <c r="J62" i="3"/>
  <c r="G62" i="3"/>
  <c r="K62" i="3"/>
  <c r="H62" i="3"/>
  <c r="D62" i="3"/>
  <c r="E62" i="3"/>
  <c r="N62" i="3"/>
  <c r="F62" i="3"/>
  <c r="T97" i="3"/>
  <c r="S97" i="3"/>
  <c r="V97" i="3"/>
  <c r="P97" i="3"/>
  <c r="U97" i="3"/>
  <c r="R97" i="3"/>
  <c r="Q97" i="3"/>
  <c r="N97" i="3"/>
  <c r="L97" i="3"/>
  <c r="M97" i="3"/>
  <c r="J97" i="3"/>
  <c r="F97" i="3"/>
  <c r="G97" i="3"/>
  <c r="H97" i="3"/>
  <c r="K97" i="3"/>
  <c r="O97" i="3"/>
  <c r="T93" i="3"/>
  <c r="S93" i="3"/>
  <c r="U93" i="3"/>
  <c r="V93" i="3"/>
  <c r="Q93" i="3"/>
  <c r="L93" i="3"/>
  <c r="O93" i="3"/>
  <c r="N93" i="3"/>
  <c r="M93" i="3"/>
  <c r="R93" i="3"/>
  <c r="F93" i="3"/>
  <c r="E93" i="3"/>
  <c r="K93" i="3"/>
  <c r="J93" i="3"/>
  <c r="H93" i="3"/>
  <c r="D93" i="3"/>
  <c r="C93" i="3"/>
  <c r="T10" i="3"/>
  <c r="S10" i="3"/>
  <c r="V10" i="3"/>
  <c r="O10" i="3"/>
  <c r="U10" i="3"/>
  <c r="Q10" i="3"/>
  <c r="R10" i="3"/>
  <c r="P10" i="3"/>
  <c r="L10" i="3"/>
  <c r="J10" i="3"/>
  <c r="G10" i="3"/>
  <c r="K10" i="3"/>
  <c r="C10" i="3"/>
  <c r="H10" i="3"/>
  <c r="D10" i="3"/>
  <c r="M10" i="3"/>
  <c r="E10" i="3"/>
  <c r="F10" i="3"/>
  <c r="T9" i="3"/>
  <c r="S9" i="3"/>
  <c r="M9" i="3"/>
  <c r="R9" i="3"/>
  <c r="P9" i="3"/>
  <c r="O9" i="3"/>
  <c r="L9" i="3"/>
  <c r="Q9" i="3"/>
  <c r="N9" i="3"/>
  <c r="V9" i="3"/>
  <c r="K9" i="3"/>
  <c r="F9" i="3"/>
  <c r="U9" i="3"/>
  <c r="G9" i="3"/>
  <c r="C9" i="3"/>
  <c r="H9" i="3"/>
  <c r="T14" i="3"/>
  <c r="S14" i="3"/>
  <c r="U14" i="3"/>
  <c r="V14" i="3"/>
  <c r="M14" i="3"/>
  <c r="L14" i="3"/>
  <c r="O14" i="3"/>
  <c r="R14" i="3"/>
  <c r="Q14" i="3"/>
  <c r="K14" i="3"/>
  <c r="N14" i="3"/>
  <c r="P14" i="3"/>
  <c r="E14" i="3"/>
  <c r="J14" i="3"/>
  <c r="H14" i="3"/>
  <c r="D14" i="3"/>
  <c r="F14" i="3"/>
  <c r="T6" i="3"/>
  <c r="S6" i="3"/>
  <c r="R6" i="3"/>
  <c r="Q6" i="3"/>
  <c r="M6" i="3"/>
  <c r="L6" i="3"/>
  <c r="U6" i="3"/>
  <c r="V6" i="3"/>
  <c r="P6" i="3"/>
  <c r="J6" i="3"/>
  <c r="C6" i="3"/>
  <c r="H6" i="3"/>
  <c r="D6" i="3"/>
  <c r="O6" i="3"/>
  <c r="E6" i="3"/>
  <c r="K6" i="3"/>
  <c r="F6" i="3"/>
  <c r="G6" i="3"/>
  <c r="C58" i="3"/>
  <c r="L99" i="3"/>
  <c r="P93" i="3"/>
  <c r="U119" i="3"/>
  <c r="T119" i="3"/>
  <c r="V119" i="3"/>
  <c r="N119" i="3"/>
  <c r="M119" i="3"/>
  <c r="R119" i="3"/>
  <c r="Q119" i="3"/>
  <c r="K119" i="3"/>
  <c r="S119" i="3"/>
  <c r="P119" i="3"/>
  <c r="O119" i="3"/>
  <c r="J119" i="3"/>
  <c r="G119" i="3"/>
  <c r="L119" i="3"/>
  <c r="H119" i="3"/>
  <c r="C119" i="3"/>
  <c r="U44" i="3"/>
  <c r="T44" i="3"/>
  <c r="V44" i="3"/>
  <c r="R44" i="3"/>
  <c r="P44" i="3"/>
  <c r="S44" i="3"/>
  <c r="N44" i="3"/>
  <c r="M44" i="3"/>
  <c r="O44" i="3"/>
  <c r="K44" i="3"/>
  <c r="Q44" i="3"/>
  <c r="L44" i="3"/>
  <c r="F44" i="3"/>
  <c r="G44" i="3"/>
  <c r="J44" i="3"/>
  <c r="E44" i="3"/>
  <c r="S117" i="3"/>
  <c r="R117" i="3"/>
  <c r="T117" i="3"/>
  <c r="U117" i="3"/>
  <c r="V117" i="3"/>
  <c r="P117" i="3"/>
  <c r="O117" i="3"/>
  <c r="J117" i="3"/>
  <c r="M117" i="3"/>
  <c r="H117" i="3"/>
  <c r="Q117" i="3"/>
  <c r="L117" i="3"/>
  <c r="D117" i="3"/>
  <c r="K117" i="3"/>
  <c r="N117" i="3"/>
  <c r="G117" i="3"/>
  <c r="S88" i="3"/>
  <c r="V88" i="3"/>
  <c r="R88" i="3"/>
  <c r="T88" i="3"/>
  <c r="U88" i="3"/>
  <c r="Q88" i="3"/>
  <c r="P88" i="3"/>
  <c r="O88" i="3"/>
  <c r="J88" i="3"/>
  <c r="L88" i="3"/>
  <c r="H88" i="3"/>
  <c r="E88" i="3"/>
  <c r="K88" i="3"/>
  <c r="F88" i="3"/>
  <c r="M88" i="3"/>
  <c r="C88" i="3"/>
  <c r="C19" i="3"/>
  <c r="D88" i="3"/>
  <c r="U78" i="3"/>
  <c r="T78" i="3"/>
  <c r="P78" i="3"/>
  <c r="N78" i="3"/>
  <c r="M78" i="3"/>
  <c r="V78" i="3"/>
  <c r="Q78" i="3"/>
  <c r="O78" i="3"/>
  <c r="J78" i="3"/>
  <c r="K78" i="3"/>
  <c r="R78" i="3"/>
  <c r="E78" i="3"/>
  <c r="S78" i="3"/>
  <c r="L78" i="3"/>
  <c r="F78" i="3"/>
  <c r="G78" i="3"/>
  <c r="H78" i="3"/>
  <c r="D78" i="3"/>
  <c r="U8" i="3"/>
  <c r="T8" i="3"/>
  <c r="P8" i="3"/>
  <c r="N8" i="3"/>
  <c r="O8" i="3"/>
  <c r="M8" i="3"/>
  <c r="S8" i="3"/>
  <c r="K8" i="3"/>
  <c r="Q8" i="3"/>
  <c r="R8" i="3"/>
  <c r="G8" i="3"/>
  <c r="J8" i="3"/>
  <c r="C8" i="3"/>
  <c r="L8" i="3"/>
  <c r="H8" i="3"/>
  <c r="D8" i="3"/>
  <c r="V8" i="3"/>
  <c r="S40" i="3"/>
  <c r="R40" i="3"/>
  <c r="U40" i="3"/>
  <c r="T40" i="3"/>
  <c r="V40" i="3"/>
  <c r="O40" i="3"/>
  <c r="M40" i="3"/>
  <c r="N40" i="3"/>
  <c r="L40" i="3"/>
  <c r="P40" i="3"/>
  <c r="J40" i="3"/>
  <c r="H40" i="3"/>
  <c r="K40" i="3"/>
  <c r="F40" i="3"/>
  <c r="G40" i="3"/>
  <c r="D40" i="3"/>
  <c r="E40" i="3"/>
  <c r="S57" i="3"/>
  <c r="R57" i="3"/>
  <c r="T57" i="3"/>
  <c r="U57" i="3"/>
  <c r="V57" i="3"/>
  <c r="O57" i="3"/>
  <c r="M57" i="3"/>
  <c r="Q57" i="3"/>
  <c r="K57" i="3"/>
  <c r="P57" i="3"/>
  <c r="H57" i="3"/>
  <c r="E57" i="3"/>
  <c r="J57" i="3"/>
  <c r="F57" i="3"/>
  <c r="L57" i="3"/>
  <c r="C57" i="3"/>
  <c r="R58" i="3"/>
  <c r="P58" i="3"/>
  <c r="U58" i="3"/>
  <c r="T58" i="3"/>
  <c r="V58" i="3"/>
  <c r="Q58" i="3"/>
  <c r="S58" i="3"/>
  <c r="O58" i="3"/>
  <c r="H58" i="3"/>
  <c r="M58" i="3"/>
  <c r="G58" i="3"/>
  <c r="L58" i="3"/>
  <c r="F58" i="3"/>
  <c r="D58" i="3"/>
  <c r="E58" i="3"/>
  <c r="K58" i="3"/>
  <c r="N58" i="3"/>
  <c r="R43" i="3"/>
  <c r="U43" i="3"/>
  <c r="V43" i="3"/>
  <c r="S43" i="3"/>
  <c r="P43" i="3"/>
  <c r="O43" i="3"/>
  <c r="T43" i="3"/>
  <c r="Q43" i="3"/>
  <c r="N43" i="3"/>
  <c r="H43" i="3"/>
  <c r="G43" i="3"/>
  <c r="F43" i="3"/>
  <c r="K43" i="3"/>
  <c r="J43" i="3"/>
  <c r="D43" i="3"/>
  <c r="M43" i="3"/>
  <c r="L43" i="3"/>
  <c r="R108" i="3"/>
  <c r="P108" i="3"/>
  <c r="U108" i="3"/>
  <c r="Q108" i="3"/>
  <c r="N108" i="3"/>
  <c r="V108" i="3"/>
  <c r="K108" i="3"/>
  <c r="H108" i="3"/>
  <c r="G108" i="3"/>
  <c r="F108" i="3"/>
  <c r="C108" i="3"/>
  <c r="L108" i="3"/>
  <c r="S108" i="3"/>
  <c r="T108" i="3"/>
  <c r="J108" i="3"/>
  <c r="O108" i="3"/>
  <c r="M108" i="3"/>
  <c r="E108" i="3"/>
  <c r="V96" i="3"/>
  <c r="R96" i="3"/>
  <c r="P96" i="3"/>
  <c r="U96" i="3"/>
  <c r="T96" i="3"/>
  <c r="S96" i="3"/>
  <c r="J96" i="3"/>
  <c r="H96" i="3"/>
  <c r="Q96" i="3"/>
  <c r="O96" i="3"/>
  <c r="K96" i="3"/>
  <c r="G96" i="3"/>
  <c r="F96" i="3"/>
  <c r="E96" i="3"/>
  <c r="C96" i="3"/>
  <c r="N96" i="3"/>
  <c r="M96" i="3"/>
  <c r="L96" i="3"/>
  <c r="D96" i="3"/>
  <c r="R7" i="3"/>
  <c r="P7" i="3"/>
  <c r="V7" i="3"/>
  <c r="T7" i="3"/>
  <c r="S7" i="3"/>
  <c r="U7" i="3"/>
  <c r="J7" i="3"/>
  <c r="H7" i="3"/>
  <c r="M7" i="3"/>
  <c r="G7" i="3"/>
  <c r="F7" i="3"/>
  <c r="K7" i="3"/>
  <c r="L7" i="3"/>
  <c r="D7" i="3"/>
  <c r="N7" i="3"/>
  <c r="C7" i="3"/>
  <c r="Q7" i="3"/>
  <c r="R76" i="3"/>
  <c r="S76" i="3"/>
  <c r="P76" i="3"/>
  <c r="V76" i="3"/>
  <c r="U76" i="3"/>
  <c r="Q76" i="3"/>
  <c r="M76" i="3"/>
  <c r="T76" i="3"/>
  <c r="L76" i="3"/>
  <c r="H76" i="3"/>
  <c r="J76" i="3"/>
  <c r="G76" i="3"/>
  <c r="N76" i="3"/>
  <c r="F76" i="3"/>
  <c r="K76" i="3"/>
  <c r="O76" i="3"/>
  <c r="E76" i="3"/>
  <c r="T64" i="3"/>
  <c r="U64" i="3"/>
  <c r="P64" i="3"/>
  <c r="V64" i="3"/>
  <c r="Q64" i="3"/>
  <c r="R64" i="3"/>
  <c r="M64" i="3"/>
  <c r="H64" i="3"/>
  <c r="G64" i="3"/>
  <c r="O64" i="3"/>
  <c r="L64" i="3"/>
  <c r="J64" i="3"/>
  <c r="F64" i="3"/>
  <c r="S64" i="3"/>
  <c r="N64" i="3"/>
  <c r="E64" i="3"/>
  <c r="D64" i="3"/>
  <c r="C64" i="3"/>
  <c r="P33" i="3"/>
  <c r="T33" i="3"/>
  <c r="V33" i="3"/>
  <c r="S33" i="3"/>
  <c r="R33" i="3"/>
  <c r="N33" i="3"/>
  <c r="H33" i="3"/>
  <c r="J33" i="3"/>
  <c r="G33" i="3"/>
  <c r="F33" i="3"/>
  <c r="L33" i="3"/>
  <c r="O33" i="3"/>
  <c r="U33" i="3"/>
  <c r="K33" i="3"/>
  <c r="C33" i="3"/>
  <c r="D33" i="3"/>
  <c r="Q33" i="3"/>
  <c r="U5" i="3"/>
  <c r="V5" i="3"/>
  <c r="P5" i="3"/>
  <c r="R5" i="3"/>
  <c r="N5" i="3"/>
  <c r="Q5" i="3"/>
  <c r="K5" i="3"/>
  <c r="O5" i="3"/>
  <c r="T5" i="3"/>
  <c r="H5" i="3"/>
  <c r="M5" i="3"/>
  <c r="G5" i="3"/>
  <c r="F5" i="3"/>
  <c r="J5" i="3"/>
  <c r="L5" i="3"/>
  <c r="S5" i="3"/>
  <c r="E5" i="3"/>
  <c r="S2" i="3"/>
  <c r="P2" i="3"/>
  <c r="V2" i="3"/>
  <c r="U2" i="3"/>
  <c r="O2" i="3"/>
  <c r="R2" i="3"/>
  <c r="L2" i="3"/>
  <c r="H2" i="3"/>
  <c r="K2" i="3"/>
  <c r="G2" i="3"/>
  <c r="F2" i="3"/>
  <c r="M2" i="3"/>
  <c r="E2" i="3"/>
  <c r="N2" i="3"/>
  <c r="Q2" i="3"/>
  <c r="C2" i="3"/>
  <c r="D2" i="3"/>
  <c r="D119" i="3"/>
  <c r="D76" i="3"/>
  <c r="N88" i="3"/>
  <c r="Q40" i="3"/>
  <c r="U66" i="3"/>
  <c r="T66" i="3"/>
  <c r="P66" i="3"/>
  <c r="N66" i="3"/>
  <c r="M66" i="3"/>
  <c r="Q66" i="3"/>
  <c r="V66" i="3"/>
  <c r="S66" i="3"/>
  <c r="R66" i="3"/>
  <c r="L66" i="3"/>
  <c r="O66" i="3"/>
  <c r="F66" i="3"/>
  <c r="G66" i="3"/>
  <c r="J66" i="3"/>
  <c r="E66" i="3"/>
  <c r="S111" i="3"/>
  <c r="T111" i="3"/>
  <c r="R111" i="3"/>
  <c r="V111" i="3"/>
  <c r="Q111" i="3"/>
  <c r="J111" i="3"/>
  <c r="K111" i="3"/>
  <c r="P111" i="3"/>
  <c r="H111" i="3"/>
  <c r="M111" i="3"/>
  <c r="E111" i="3"/>
  <c r="C111" i="3"/>
  <c r="L111" i="3"/>
  <c r="F111" i="3"/>
  <c r="U111" i="3"/>
  <c r="N111" i="3"/>
  <c r="S67" i="3"/>
  <c r="R67" i="3"/>
  <c r="P67" i="3"/>
  <c r="O67" i="3"/>
  <c r="T67" i="3"/>
  <c r="N67" i="3"/>
  <c r="M67" i="3"/>
  <c r="K67" i="3"/>
  <c r="H67" i="3"/>
  <c r="V67" i="3"/>
  <c r="J67" i="3"/>
  <c r="Q67" i="3"/>
  <c r="L67" i="3"/>
  <c r="F67" i="3"/>
  <c r="U67" i="3"/>
  <c r="G67" i="3"/>
  <c r="D67" i="3"/>
  <c r="E67" i="3"/>
  <c r="G111" i="3"/>
  <c r="C43" i="3"/>
  <c r="C76" i="3"/>
  <c r="C14" i="3"/>
  <c r="D5" i="3"/>
  <c r="E8" i="3"/>
  <c r="G93" i="3"/>
  <c r="M33" i="3"/>
  <c r="U19" i="3"/>
  <c r="T19" i="3"/>
  <c r="P19" i="3"/>
  <c r="S19" i="3"/>
  <c r="R19" i="3"/>
  <c r="N19" i="3"/>
  <c r="M19" i="3"/>
  <c r="O19" i="3"/>
  <c r="L19" i="3"/>
  <c r="Q19" i="3"/>
  <c r="J19" i="3"/>
  <c r="K19" i="3"/>
  <c r="G19" i="3"/>
  <c r="H19" i="3"/>
  <c r="D19" i="3"/>
  <c r="V19" i="3"/>
  <c r="U4" i="3"/>
  <c r="T4" i="3"/>
  <c r="P4" i="3"/>
  <c r="N4" i="3"/>
  <c r="R4" i="3"/>
  <c r="Q4" i="3"/>
  <c r="M4" i="3"/>
  <c r="V4" i="3"/>
  <c r="O4" i="3"/>
  <c r="L4" i="3"/>
  <c r="S4" i="3"/>
  <c r="K4" i="3"/>
  <c r="G4" i="3"/>
  <c r="H4" i="3"/>
  <c r="D4" i="3"/>
  <c r="J4" i="3"/>
  <c r="C4" i="3"/>
  <c r="E119" i="3"/>
  <c r="S99" i="3"/>
  <c r="R99" i="3"/>
  <c r="U99" i="3"/>
  <c r="N99" i="3"/>
  <c r="K99" i="3"/>
  <c r="V99" i="3"/>
  <c r="J99" i="3"/>
  <c r="Q99" i="3"/>
  <c r="T99" i="3"/>
  <c r="H99" i="3"/>
  <c r="O99" i="3"/>
  <c r="M99" i="3"/>
  <c r="G99" i="3"/>
  <c r="D99" i="3"/>
  <c r="E99" i="3"/>
  <c r="F99" i="3"/>
  <c r="C99" i="3"/>
  <c r="S100" i="3"/>
  <c r="R100" i="3"/>
  <c r="T100" i="3"/>
  <c r="U100" i="3"/>
  <c r="Q100" i="3"/>
  <c r="H100" i="3"/>
  <c r="V100" i="3"/>
  <c r="O100" i="3"/>
  <c r="K100" i="3"/>
  <c r="D100" i="3"/>
  <c r="C100" i="3"/>
  <c r="L100" i="3"/>
  <c r="M100" i="3"/>
  <c r="J100" i="3"/>
  <c r="P100" i="3"/>
  <c r="N100" i="3"/>
  <c r="G100" i="3"/>
  <c r="E100" i="3"/>
  <c r="E74" i="3"/>
  <c r="G88" i="3"/>
  <c r="H44" i="3"/>
  <c r="N10" i="3"/>
  <c r="D57" i="3"/>
  <c r="C5" i="3"/>
  <c r="E4" i="3"/>
  <c r="F8" i="3"/>
  <c r="J9" i="3"/>
  <c r="O74" i="3"/>
  <c r="U65" i="3"/>
  <c r="T65" i="3"/>
  <c r="V65" i="3"/>
  <c r="P65" i="3"/>
  <c r="N65" i="3"/>
  <c r="Q65" i="3"/>
  <c r="M65" i="3"/>
  <c r="S65" i="3"/>
  <c r="R65" i="3"/>
  <c r="K65" i="3"/>
  <c r="J65" i="3"/>
  <c r="G65" i="3"/>
  <c r="F65" i="3"/>
  <c r="C65" i="3"/>
  <c r="O65" i="3"/>
  <c r="E65" i="3"/>
  <c r="U17" i="3"/>
  <c r="T17" i="3"/>
  <c r="P17" i="3"/>
  <c r="N17" i="3"/>
  <c r="V17" i="3"/>
  <c r="M17" i="3"/>
  <c r="O17" i="3"/>
  <c r="Q17" i="3"/>
  <c r="L17" i="3"/>
  <c r="K17" i="3"/>
  <c r="H17" i="3"/>
  <c r="D17" i="3"/>
  <c r="E17" i="3"/>
  <c r="J17" i="3"/>
  <c r="F17" i="3"/>
  <c r="G17" i="3"/>
  <c r="C17" i="3"/>
  <c r="S95" i="3"/>
  <c r="U95" i="3"/>
  <c r="V95" i="3"/>
  <c r="R95" i="3"/>
  <c r="T95" i="3"/>
  <c r="P95" i="3"/>
  <c r="M95" i="3"/>
  <c r="O95" i="3"/>
  <c r="K95" i="3"/>
  <c r="J95" i="3"/>
  <c r="Q95" i="3"/>
  <c r="H95" i="3"/>
  <c r="E95" i="3"/>
  <c r="D95" i="3"/>
  <c r="C95" i="3"/>
  <c r="L95" i="3"/>
  <c r="G95" i="3"/>
  <c r="S60" i="3"/>
  <c r="R60" i="3"/>
  <c r="T60" i="3"/>
  <c r="U60" i="3"/>
  <c r="V60" i="3"/>
  <c r="P60" i="3"/>
  <c r="N60" i="3"/>
  <c r="K60" i="3"/>
  <c r="L60" i="3"/>
  <c r="H60" i="3"/>
  <c r="J60" i="3"/>
  <c r="C60" i="3"/>
  <c r="O60" i="3"/>
  <c r="E60" i="3"/>
  <c r="M60" i="3"/>
  <c r="D60" i="3"/>
  <c r="G60" i="3"/>
  <c r="F117" i="3"/>
  <c r="E19" i="3"/>
  <c r="H66" i="3"/>
  <c r="C66" i="3"/>
  <c r="D65" i="3"/>
  <c r="E43" i="3"/>
  <c r="E97" i="3"/>
  <c r="F100" i="3"/>
  <c r="G14" i="3"/>
  <c r="O111" i="3"/>
  <c r="D75" i="3"/>
  <c r="E3" i="3"/>
  <c r="E42" i="3"/>
  <c r="C106" i="3"/>
  <c r="C16" i="3"/>
  <c r="C107" i="3"/>
  <c r="D92" i="3"/>
  <c r="D107" i="3"/>
  <c r="D59" i="3"/>
  <c r="F106" i="3"/>
  <c r="F29" i="3"/>
  <c r="J113" i="3"/>
  <c r="K38" i="3"/>
  <c r="L29" i="3"/>
  <c r="M122" i="3"/>
  <c r="M29" i="3"/>
  <c r="O20" i="3"/>
  <c r="P59" i="3"/>
  <c r="H122" i="3"/>
  <c r="H71" i="3"/>
  <c r="H79" i="3"/>
  <c r="H54" i="3"/>
  <c r="J69" i="3"/>
  <c r="J92" i="3"/>
  <c r="J31" i="3"/>
  <c r="K69" i="3"/>
  <c r="L36" i="3"/>
  <c r="M71" i="3"/>
  <c r="M26" i="3"/>
  <c r="O106" i="3"/>
  <c r="O50" i="3"/>
  <c r="Q122" i="3"/>
  <c r="R16" i="3"/>
  <c r="S116" i="3"/>
  <c r="Q116" i="3"/>
  <c r="R116" i="3"/>
  <c r="U116" i="3"/>
  <c r="T116" i="3"/>
  <c r="V116" i="3"/>
  <c r="P116" i="3"/>
  <c r="O116" i="3"/>
  <c r="J116" i="3"/>
  <c r="H116" i="3"/>
  <c r="M116" i="3"/>
  <c r="G116" i="3"/>
  <c r="L116" i="3"/>
  <c r="U106" i="3"/>
  <c r="Q106" i="3"/>
  <c r="V106" i="3"/>
  <c r="S106" i="3"/>
  <c r="R106" i="3"/>
  <c r="J106" i="3"/>
  <c r="T106" i="3"/>
  <c r="N106" i="3"/>
  <c r="H106" i="3"/>
  <c r="G106" i="3"/>
  <c r="M106" i="3"/>
  <c r="L106" i="3"/>
  <c r="Q3" i="3"/>
  <c r="S3" i="3"/>
  <c r="V3" i="3"/>
  <c r="N3" i="3"/>
  <c r="J3" i="3"/>
  <c r="K3" i="3"/>
  <c r="P3" i="3"/>
  <c r="H3" i="3"/>
  <c r="G3" i="3"/>
  <c r="U3" i="3"/>
  <c r="U72" i="3"/>
  <c r="V72" i="3"/>
  <c r="T72" i="3"/>
  <c r="Q72" i="3"/>
  <c r="R72" i="3"/>
  <c r="M72" i="3"/>
  <c r="J72" i="3"/>
  <c r="H72" i="3"/>
  <c r="O72" i="3"/>
  <c r="K72" i="3"/>
  <c r="G72" i="3"/>
  <c r="S51" i="3"/>
  <c r="Q51" i="3"/>
  <c r="V51" i="3"/>
  <c r="R51" i="3"/>
  <c r="O51" i="3"/>
  <c r="M51" i="3"/>
  <c r="N51" i="3"/>
  <c r="L51" i="3"/>
  <c r="U51" i="3"/>
  <c r="J51" i="3"/>
  <c r="H51" i="3"/>
  <c r="P51" i="3"/>
  <c r="G51" i="3"/>
  <c r="Q42" i="3"/>
  <c r="S42" i="3"/>
  <c r="V42" i="3"/>
  <c r="U42" i="3"/>
  <c r="M42" i="3"/>
  <c r="O42" i="3"/>
  <c r="N42" i="3"/>
  <c r="L42" i="3"/>
  <c r="H42" i="3"/>
  <c r="J42" i="3"/>
  <c r="G42" i="3"/>
  <c r="T42" i="3"/>
  <c r="R15" i="3"/>
  <c r="T15" i="3"/>
  <c r="Q15" i="3"/>
  <c r="U15" i="3"/>
  <c r="S15" i="3"/>
  <c r="L15" i="3"/>
  <c r="H15" i="3"/>
  <c r="G15" i="3"/>
  <c r="P15" i="3"/>
  <c r="J15" i="3"/>
  <c r="R29" i="3"/>
  <c r="Q29" i="3"/>
  <c r="T29" i="3"/>
  <c r="S29" i="3"/>
  <c r="P29" i="3"/>
  <c r="N29" i="3"/>
  <c r="H29" i="3"/>
  <c r="V29" i="3"/>
  <c r="G29" i="3"/>
  <c r="R83" i="3"/>
  <c r="T83" i="3"/>
  <c r="S83" i="3"/>
  <c r="U83" i="3"/>
  <c r="V83" i="3"/>
  <c r="Q83" i="3"/>
  <c r="O83" i="3"/>
  <c r="N83" i="3"/>
  <c r="P83" i="3"/>
  <c r="K83" i="3"/>
  <c r="H83" i="3"/>
  <c r="M83" i="3"/>
  <c r="G83" i="3"/>
  <c r="J83" i="3"/>
  <c r="R11" i="3"/>
  <c r="Q11" i="3"/>
  <c r="S11" i="3"/>
  <c r="U11" i="3"/>
  <c r="O11" i="3"/>
  <c r="T11" i="3"/>
  <c r="P11" i="3"/>
  <c r="L11" i="3"/>
  <c r="V11" i="3"/>
  <c r="H11" i="3"/>
  <c r="K11" i="3"/>
  <c r="G11" i="3"/>
  <c r="C75" i="3"/>
  <c r="C24" i="3"/>
  <c r="G71" i="3"/>
  <c r="G79" i="3"/>
  <c r="H20" i="3"/>
  <c r="K116" i="3"/>
  <c r="K29" i="3"/>
  <c r="M92" i="3"/>
  <c r="N15" i="3"/>
  <c r="Q115" i="3"/>
  <c r="Q31" i="3"/>
  <c r="V15" i="3"/>
  <c r="V113" i="3"/>
  <c r="U113" i="3"/>
  <c r="Q113" i="3"/>
  <c r="T113" i="3"/>
  <c r="S113" i="3"/>
  <c r="R113" i="3"/>
  <c r="O113" i="3"/>
  <c r="N113" i="3"/>
  <c r="H113" i="3"/>
  <c r="M113" i="3"/>
  <c r="L113" i="3"/>
  <c r="G113" i="3"/>
  <c r="F113" i="3"/>
  <c r="E113" i="3"/>
  <c r="V63" i="3"/>
  <c r="Q63" i="3"/>
  <c r="O63" i="3"/>
  <c r="U63" i="3"/>
  <c r="T63" i="3"/>
  <c r="R63" i="3"/>
  <c r="P63" i="3"/>
  <c r="S63" i="3"/>
  <c r="J63" i="3"/>
  <c r="H63" i="3"/>
  <c r="M63" i="3"/>
  <c r="G63" i="3"/>
  <c r="F63" i="3"/>
  <c r="K63" i="3"/>
  <c r="E63" i="3"/>
  <c r="V26" i="3"/>
  <c r="Q26" i="3"/>
  <c r="R26" i="3"/>
  <c r="O26" i="3"/>
  <c r="U26" i="3"/>
  <c r="T26" i="3"/>
  <c r="S26" i="3"/>
  <c r="P26" i="3"/>
  <c r="H26" i="3"/>
  <c r="G26" i="3"/>
  <c r="F26" i="3"/>
  <c r="J26" i="3"/>
  <c r="E26" i="3"/>
  <c r="T3" i="3"/>
  <c r="U84" i="3"/>
  <c r="P84" i="3"/>
  <c r="T84" i="3"/>
  <c r="S84" i="3"/>
  <c r="Q84" i="3"/>
  <c r="O84" i="3"/>
  <c r="M84" i="3"/>
  <c r="G84" i="3"/>
  <c r="L84" i="3"/>
  <c r="F84" i="3"/>
  <c r="E84" i="3"/>
  <c r="D84" i="3"/>
  <c r="V84" i="3"/>
  <c r="R84" i="3"/>
  <c r="K84" i="3"/>
  <c r="U16" i="3"/>
  <c r="P16" i="3"/>
  <c r="S16" i="3"/>
  <c r="V16" i="3"/>
  <c r="Q16" i="3"/>
  <c r="T16" i="3"/>
  <c r="G16" i="3"/>
  <c r="F16" i="3"/>
  <c r="E16" i="3"/>
  <c r="N16" i="3"/>
  <c r="D16" i="3"/>
  <c r="M16" i="3"/>
  <c r="U91" i="3"/>
  <c r="P91" i="3"/>
  <c r="T91" i="3"/>
  <c r="V91" i="3"/>
  <c r="S91" i="3"/>
  <c r="M91" i="3"/>
  <c r="G91" i="3"/>
  <c r="F91" i="3"/>
  <c r="K91" i="3"/>
  <c r="E91" i="3"/>
  <c r="D91" i="3"/>
  <c r="O91" i="3"/>
  <c r="U81" i="3"/>
  <c r="P81" i="3"/>
  <c r="V81" i="3"/>
  <c r="S81" i="3"/>
  <c r="Q81" i="3"/>
  <c r="T81" i="3"/>
  <c r="R81" i="3"/>
  <c r="O81" i="3"/>
  <c r="G81" i="3"/>
  <c r="L81" i="3"/>
  <c r="J81" i="3"/>
  <c r="F81" i="3"/>
  <c r="E81" i="3"/>
  <c r="D81" i="3"/>
  <c r="M81" i="3"/>
  <c r="K81" i="3"/>
  <c r="U38" i="3"/>
  <c r="V38" i="3"/>
  <c r="P38" i="3"/>
  <c r="S38" i="3"/>
  <c r="R38" i="3"/>
  <c r="Q38" i="3"/>
  <c r="M38" i="3"/>
  <c r="G38" i="3"/>
  <c r="F38" i="3"/>
  <c r="E38" i="3"/>
  <c r="O38" i="3"/>
  <c r="N38" i="3"/>
  <c r="J38" i="3"/>
  <c r="D38" i="3"/>
  <c r="K115" i="3"/>
  <c r="K42" i="3"/>
  <c r="L3" i="3"/>
  <c r="L63" i="3"/>
  <c r="N26" i="3"/>
  <c r="P72" i="3"/>
  <c r="S72" i="3"/>
  <c r="U29" i="3"/>
  <c r="V75" i="3"/>
  <c r="Q75" i="3"/>
  <c r="T75" i="3"/>
  <c r="U75" i="3"/>
  <c r="R75" i="3"/>
  <c r="P75" i="3"/>
  <c r="H75" i="3"/>
  <c r="M75" i="3"/>
  <c r="G75" i="3"/>
  <c r="S75" i="3"/>
  <c r="L75" i="3"/>
  <c r="F75" i="3"/>
  <c r="E75" i="3"/>
  <c r="V92" i="3"/>
  <c r="T92" i="3"/>
  <c r="Q92" i="3"/>
  <c r="U92" i="3"/>
  <c r="R92" i="3"/>
  <c r="N92" i="3"/>
  <c r="H92" i="3"/>
  <c r="O92" i="3"/>
  <c r="K92" i="3"/>
  <c r="G92" i="3"/>
  <c r="F92" i="3"/>
  <c r="E92" i="3"/>
  <c r="V107" i="3"/>
  <c r="T107" i="3"/>
  <c r="R107" i="3"/>
  <c r="Q107" i="3"/>
  <c r="U107" i="3"/>
  <c r="O107" i="3"/>
  <c r="S107" i="3"/>
  <c r="M107" i="3"/>
  <c r="H107" i="3"/>
  <c r="G107" i="3"/>
  <c r="L107" i="3"/>
  <c r="J107" i="3"/>
  <c r="F107" i="3"/>
  <c r="P107" i="3"/>
  <c r="E107" i="3"/>
  <c r="N107" i="3"/>
  <c r="V59" i="3"/>
  <c r="Q59" i="3"/>
  <c r="O59" i="3"/>
  <c r="T59" i="3"/>
  <c r="U59" i="3"/>
  <c r="N59" i="3"/>
  <c r="S59" i="3"/>
  <c r="H59" i="3"/>
  <c r="K59" i="3"/>
  <c r="G59" i="3"/>
  <c r="F59" i="3"/>
  <c r="E59" i="3"/>
  <c r="J59" i="3"/>
  <c r="U73" i="3"/>
  <c r="S73" i="3"/>
  <c r="P73" i="3"/>
  <c r="V73" i="3"/>
  <c r="R73" i="3"/>
  <c r="T73" i="3"/>
  <c r="Q73" i="3"/>
  <c r="G73" i="3"/>
  <c r="F73" i="3"/>
  <c r="E73" i="3"/>
  <c r="O73" i="3"/>
  <c r="M73" i="3"/>
  <c r="L73" i="3"/>
  <c r="D73" i="3"/>
  <c r="U86" i="3"/>
  <c r="P86" i="3"/>
  <c r="S86" i="3"/>
  <c r="R86" i="3"/>
  <c r="T86" i="3"/>
  <c r="N86" i="3"/>
  <c r="Q86" i="3"/>
  <c r="O86" i="3"/>
  <c r="K86" i="3"/>
  <c r="G86" i="3"/>
  <c r="F86" i="3"/>
  <c r="E86" i="3"/>
  <c r="D86" i="3"/>
  <c r="U36" i="3"/>
  <c r="S36" i="3"/>
  <c r="P36" i="3"/>
  <c r="T36" i="3"/>
  <c r="O36" i="3"/>
  <c r="J36" i="3"/>
  <c r="G36" i="3"/>
  <c r="N36" i="3"/>
  <c r="F36" i="3"/>
  <c r="K36" i="3"/>
  <c r="E36" i="3"/>
  <c r="M36" i="3"/>
  <c r="D36" i="3"/>
  <c r="R36" i="3"/>
  <c r="U20" i="3"/>
  <c r="P20" i="3"/>
  <c r="S20" i="3"/>
  <c r="T20" i="3"/>
  <c r="V20" i="3"/>
  <c r="M20" i="3"/>
  <c r="G20" i="3"/>
  <c r="L20" i="3"/>
  <c r="F20" i="3"/>
  <c r="J20" i="3"/>
  <c r="E20" i="3"/>
  <c r="D20" i="3"/>
  <c r="Q20" i="3"/>
  <c r="U31" i="3"/>
  <c r="S31" i="3"/>
  <c r="P31" i="3"/>
  <c r="T31" i="3"/>
  <c r="N31" i="3"/>
  <c r="O31" i="3"/>
  <c r="K31" i="3"/>
  <c r="G31" i="3"/>
  <c r="V31" i="3"/>
  <c r="F31" i="3"/>
  <c r="E31" i="3"/>
  <c r="D31" i="3"/>
  <c r="M31" i="3"/>
  <c r="R31" i="3"/>
  <c r="D113" i="3"/>
  <c r="D63" i="3"/>
  <c r="D26" i="3"/>
  <c r="F3" i="3"/>
  <c r="F42" i="3"/>
  <c r="F83" i="3"/>
  <c r="T122" i="3"/>
  <c r="U122" i="3"/>
  <c r="V122" i="3"/>
  <c r="P122" i="3"/>
  <c r="L122" i="3"/>
  <c r="F122" i="3"/>
  <c r="E122" i="3"/>
  <c r="N122" i="3"/>
  <c r="D122" i="3"/>
  <c r="K122" i="3"/>
  <c r="C122" i="3"/>
  <c r="O122" i="3"/>
  <c r="T115" i="3"/>
  <c r="U115" i="3"/>
  <c r="P115" i="3"/>
  <c r="O115" i="3"/>
  <c r="L115" i="3"/>
  <c r="F115" i="3"/>
  <c r="S115" i="3"/>
  <c r="E115" i="3"/>
  <c r="D115" i="3"/>
  <c r="V115" i="3"/>
  <c r="C115" i="3"/>
  <c r="N115" i="3"/>
  <c r="T69" i="3"/>
  <c r="V69" i="3"/>
  <c r="R69" i="3"/>
  <c r="U69" i="3"/>
  <c r="S69" i="3"/>
  <c r="L69" i="3"/>
  <c r="Q69" i="3"/>
  <c r="F69" i="3"/>
  <c r="E69" i="3"/>
  <c r="O69" i="3"/>
  <c r="M69" i="3"/>
  <c r="D69" i="3"/>
  <c r="C69" i="3"/>
  <c r="P69" i="3"/>
  <c r="T71" i="3"/>
  <c r="S71" i="3"/>
  <c r="U71" i="3"/>
  <c r="P71" i="3"/>
  <c r="L71" i="3"/>
  <c r="V71" i="3"/>
  <c r="R71" i="3"/>
  <c r="O71" i="3"/>
  <c r="F71" i="3"/>
  <c r="E71" i="3"/>
  <c r="N71" i="3"/>
  <c r="D71" i="3"/>
  <c r="C71" i="3"/>
  <c r="T85" i="3"/>
  <c r="U85" i="3"/>
  <c r="Q85" i="3"/>
  <c r="V85" i="3"/>
  <c r="L85" i="3"/>
  <c r="F85" i="3"/>
  <c r="E85" i="3"/>
  <c r="D85" i="3"/>
  <c r="C85" i="3"/>
  <c r="R85" i="3"/>
  <c r="S85" i="3"/>
  <c r="N85" i="3"/>
  <c r="T50" i="3"/>
  <c r="U50" i="3"/>
  <c r="V50" i="3"/>
  <c r="P50" i="3"/>
  <c r="S50" i="3"/>
  <c r="N50" i="3"/>
  <c r="L50" i="3"/>
  <c r="F50" i="3"/>
  <c r="K50" i="3"/>
  <c r="E50" i="3"/>
  <c r="D50" i="3"/>
  <c r="C50" i="3"/>
  <c r="T79" i="3"/>
  <c r="R79" i="3"/>
  <c r="U79" i="3"/>
  <c r="Q79" i="3"/>
  <c r="O79" i="3"/>
  <c r="P79" i="3"/>
  <c r="L79" i="3"/>
  <c r="N79" i="3"/>
  <c r="F79" i="3"/>
  <c r="E79" i="3"/>
  <c r="M79" i="3"/>
  <c r="D79" i="3"/>
  <c r="S79" i="3"/>
  <c r="K79" i="3"/>
  <c r="C79" i="3"/>
  <c r="T32" i="3"/>
  <c r="U32" i="3"/>
  <c r="V32" i="3"/>
  <c r="S32" i="3"/>
  <c r="R32" i="3"/>
  <c r="L32" i="3"/>
  <c r="J32" i="3"/>
  <c r="F32" i="3"/>
  <c r="N32" i="3"/>
  <c r="E32" i="3"/>
  <c r="P32" i="3"/>
  <c r="D32" i="3"/>
  <c r="O32" i="3"/>
  <c r="C32" i="3"/>
  <c r="T34" i="3"/>
  <c r="R34" i="3"/>
  <c r="V34" i="3"/>
  <c r="S34" i="3"/>
  <c r="M34" i="3"/>
  <c r="F34" i="3"/>
  <c r="J34" i="3"/>
  <c r="E34" i="3"/>
  <c r="D34" i="3"/>
  <c r="L34" i="3"/>
  <c r="C34" i="3"/>
  <c r="T54" i="3"/>
  <c r="R54" i="3"/>
  <c r="P54" i="3"/>
  <c r="S54" i="3"/>
  <c r="Q54" i="3"/>
  <c r="V54" i="3"/>
  <c r="F54" i="3"/>
  <c r="E54" i="3"/>
  <c r="O54" i="3"/>
  <c r="N54" i="3"/>
  <c r="J54" i="3"/>
  <c r="D54" i="3"/>
  <c r="C54" i="3"/>
  <c r="L54" i="3"/>
  <c r="T46" i="3"/>
  <c r="O46" i="3"/>
  <c r="U46" i="3"/>
  <c r="R46" i="3"/>
  <c r="Q46" i="3"/>
  <c r="V46" i="3"/>
  <c r="F46" i="3"/>
  <c r="E46" i="3"/>
  <c r="J46" i="3"/>
  <c r="D46" i="3"/>
  <c r="M46" i="3"/>
  <c r="C46" i="3"/>
  <c r="C3" i="3"/>
  <c r="C86" i="3"/>
  <c r="C26" i="3"/>
  <c r="D116" i="3"/>
  <c r="G69" i="3"/>
  <c r="G50" i="3"/>
  <c r="J91" i="3"/>
  <c r="N63" i="3"/>
  <c r="N20" i="3"/>
  <c r="O75" i="3"/>
  <c r="O85" i="3"/>
  <c r="O15" i="3"/>
  <c r="P92" i="3"/>
  <c r="S92" i="3"/>
  <c r="V53" i="3"/>
  <c r="Q53" i="3"/>
  <c r="T53" i="3"/>
  <c r="S53" i="3"/>
  <c r="P53" i="3"/>
  <c r="H53" i="3"/>
  <c r="N53" i="3"/>
  <c r="G53" i="3"/>
  <c r="F53" i="3"/>
  <c r="U53" i="3"/>
  <c r="E53" i="3"/>
  <c r="L53" i="3"/>
  <c r="V55" i="3"/>
  <c r="Q55" i="3"/>
  <c r="O55" i="3"/>
  <c r="U55" i="3"/>
  <c r="L55" i="3"/>
  <c r="H55" i="3"/>
  <c r="J55" i="3"/>
  <c r="G55" i="3"/>
  <c r="M55" i="3"/>
  <c r="N55" i="3"/>
  <c r="F55" i="3"/>
  <c r="T55" i="3"/>
  <c r="E55" i="3"/>
  <c r="S55" i="3"/>
  <c r="V24" i="3"/>
  <c r="Q24" i="3"/>
  <c r="O24" i="3"/>
  <c r="P24" i="3"/>
  <c r="R24" i="3"/>
  <c r="T24" i="3"/>
  <c r="H24" i="3"/>
  <c r="M24" i="3"/>
  <c r="G24" i="3"/>
  <c r="F24" i="3"/>
  <c r="E24" i="3"/>
  <c r="N24" i="3"/>
  <c r="J24" i="3"/>
  <c r="U24" i="3"/>
  <c r="K26" i="3"/>
  <c r="G34" i="3"/>
  <c r="H84" i="3"/>
  <c r="H86" i="3"/>
  <c r="H81" i="3"/>
  <c r="H31" i="3"/>
  <c r="J16" i="3"/>
  <c r="K55" i="3"/>
  <c r="K34" i="3"/>
  <c r="L91" i="3"/>
  <c r="L59" i="3"/>
  <c r="M15" i="3"/>
  <c r="C15" i="3"/>
  <c r="C20" i="3"/>
  <c r="D72" i="3"/>
  <c r="D15" i="3"/>
  <c r="D11" i="3"/>
  <c r="H115" i="3"/>
  <c r="H85" i="3"/>
  <c r="H32" i="3"/>
  <c r="H46" i="3"/>
  <c r="J122" i="3"/>
  <c r="J71" i="3"/>
  <c r="J50" i="3"/>
  <c r="K106" i="3"/>
  <c r="K85" i="3"/>
  <c r="L16" i="3"/>
  <c r="L31" i="3"/>
  <c r="M32" i="3"/>
  <c r="M11" i="3"/>
  <c r="N91" i="3"/>
  <c r="N34" i="3"/>
  <c r="O29" i="3"/>
  <c r="P85" i="3"/>
  <c r="Q71" i="3"/>
  <c r="R20" i="3"/>
  <c r="U34" i="3"/>
  <c r="K24" i="3"/>
  <c r="L46" i="3"/>
  <c r="M3" i="3"/>
  <c r="M50" i="3"/>
  <c r="M59" i="3"/>
  <c r="T51" i="3"/>
  <c r="U54" i="3"/>
  <c r="K27" i="3"/>
  <c r="L52" i="3"/>
  <c r="M120" i="3"/>
  <c r="M52" i="3"/>
  <c r="M27" i="3"/>
  <c r="O56" i="3"/>
  <c r="O27" i="3"/>
  <c r="P22" i="3"/>
  <c r="Q70" i="3"/>
  <c r="Q104" i="3"/>
  <c r="T82" i="3"/>
  <c r="V121" i="3"/>
  <c r="S121" i="3"/>
  <c r="U121" i="3"/>
  <c r="Q121" i="3"/>
  <c r="L121" i="3"/>
  <c r="K121" i="3"/>
  <c r="V13" i="3"/>
  <c r="S13" i="3"/>
  <c r="T13" i="3"/>
  <c r="Q13" i="3"/>
  <c r="L13" i="3"/>
  <c r="U13" i="3"/>
  <c r="K13" i="3"/>
  <c r="V110" i="3"/>
  <c r="S110" i="3"/>
  <c r="R110" i="3"/>
  <c r="U110" i="3"/>
  <c r="L110" i="3"/>
  <c r="O110" i="3"/>
  <c r="K110" i="3"/>
  <c r="V56" i="3"/>
  <c r="S56" i="3"/>
  <c r="U56" i="3"/>
  <c r="T56" i="3"/>
  <c r="L56" i="3"/>
  <c r="K56" i="3"/>
  <c r="V23" i="3"/>
  <c r="S23" i="3"/>
  <c r="Q23" i="3"/>
  <c r="T23" i="3"/>
  <c r="L23" i="3"/>
  <c r="K23" i="3"/>
  <c r="P23" i="3"/>
  <c r="V103" i="3"/>
  <c r="S103" i="3"/>
  <c r="U103" i="3"/>
  <c r="T103" i="3"/>
  <c r="N103" i="3"/>
  <c r="L103" i="3"/>
  <c r="R103" i="3"/>
  <c r="K103" i="3"/>
  <c r="Q103" i="3"/>
  <c r="V28" i="3"/>
  <c r="S28" i="3"/>
  <c r="U28" i="3"/>
  <c r="R28" i="3"/>
  <c r="P28" i="3"/>
  <c r="L28" i="3"/>
  <c r="K28" i="3"/>
  <c r="V77" i="3"/>
  <c r="S77" i="3"/>
  <c r="U77" i="3"/>
  <c r="R77" i="3"/>
  <c r="T77" i="3"/>
  <c r="L77" i="3"/>
  <c r="K77" i="3"/>
  <c r="N77" i="3"/>
  <c r="V25" i="3"/>
  <c r="S25" i="3"/>
  <c r="T25" i="3"/>
  <c r="Q25" i="3"/>
  <c r="L25" i="3"/>
  <c r="K25" i="3"/>
  <c r="U25" i="3"/>
  <c r="V80" i="3"/>
  <c r="S80" i="3"/>
  <c r="R80" i="3"/>
  <c r="U80" i="3"/>
  <c r="Q80" i="3"/>
  <c r="M80" i="3"/>
  <c r="K80" i="3"/>
  <c r="K105" i="3"/>
  <c r="K47" i="3"/>
  <c r="L102" i="3"/>
  <c r="M37" i="3"/>
  <c r="N114" i="3"/>
  <c r="P80" i="3"/>
  <c r="R23" i="3"/>
  <c r="V101" i="3"/>
  <c r="U101" i="3"/>
  <c r="Q101" i="3"/>
  <c r="K101" i="3"/>
  <c r="T101" i="3"/>
  <c r="R101" i="3"/>
  <c r="N101" i="3"/>
  <c r="M101" i="3"/>
  <c r="V61" i="3"/>
  <c r="U61" i="3"/>
  <c r="T61" i="3"/>
  <c r="S61" i="3"/>
  <c r="K61" i="3"/>
  <c r="V90" i="3"/>
  <c r="U90" i="3"/>
  <c r="T90" i="3"/>
  <c r="P90" i="3"/>
  <c r="S90" i="3"/>
  <c r="R90" i="3"/>
  <c r="O90" i="3"/>
  <c r="K90" i="3"/>
  <c r="V70" i="3"/>
  <c r="U70" i="3"/>
  <c r="T70" i="3"/>
  <c r="S70" i="3"/>
  <c r="K70" i="3"/>
  <c r="V52" i="3"/>
  <c r="U52" i="3"/>
  <c r="Q52" i="3"/>
  <c r="K52" i="3"/>
  <c r="S52" i="3"/>
  <c r="O52" i="3"/>
  <c r="V49" i="3"/>
  <c r="U49" i="3"/>
  <c r="T49" i="3"/>
  <c r="S49" i="3"/>
  <c r="R49" i="3"/>
  <c r="K49" i="3"/>
  <c r="V48" i="3"/>
  <c r="U48" i="3"/>
  <c r="P48" i="3"/>
  <c r="K48" i="3"/>
  <c r="T48" i="3"/>
  <c r="N48" i="3"/>
  <c r="V37" i="3"/>
  <c r="U37" i="3"/>
  <c r="R37" i="3"/>
  <c r="S37" i="3"/>
  <c r="T37" i="3"/>
  <c r="K37" i="3"/>
  <c r="Q37" i="3"/>
  <c r="O37" i="3"/>
  <c r="P37" i="3"/>
  <c r="V94" i="3"/>
  <c r="U94" i="3"/>
  <c r="R94" i="3"/>
  <c r="T94" i="3"/>
  <c r="Q94" i="3"/>
  <c r="L94" i="3"/>
  <c r="K94" i="3"/>
  <c r="O94" i="3"/>
  <c r="V18" i="3"/>
  <c r="U18" i="3"/>
  <c r="R18" i="3"/>
  <c r="S18" i="3"/>
  <c r="M18" i="3"/>
  <c r="K18" i="3"/>
  <c r="L18" i="3"/>
  <c r="J18" i="3"/>
  <c r="C25" i="3"/>
  <c r="C80" i="3"/>
  <c r="K89" i="3"/>
  <c r="L90" i="3"/>
  <c r="L68" i="3"/>
  <c r="M35" i="3"/>
  <c r="N35" i="3"/>
  <c r="O77" i="3"/>
  <c r="P103" i="3"/>
  <c r="P18" i="3"/>
  <c r="R52" i="3"/>
  <c r="S48" i="3"/>
  <c r="T28" i="3"/>
  <c r="U23" i="3"/>
  <c r="V112" i="3"/>
  <c r="U112" i="3"/>
  <c r="S112" i="3"/>
  <c r="R112" i="3"/>
  <c r="O112" i="3"/>
  <c r="T112" i="3"/>
  <c r="N112" i="3"/>
  <c r="M112" i="3"/>
  <c r="V21" i="3"/>
  <c r="U21" i="3"/>
  <c r="T21" i="3"/>
  <c r="R21" i="3"/>
  <c r="P21" i="3"/>
  <c r="O21" i="3"/>
  <c r="Q21" i="3"/>
  <c r="V41" i="3"/>
  <c r="U41" i="3"/>
  <c r="S41" i="3"/>
  <c r="R41" i="3"/>
  <c r="O41" i="3"/>
  <c r="J41" i="3"/>
  <c r="V89" i="3"/>
  <c r="U89" i="3"/>
  <c r="T89" i="3"/>
  <c r="R89" i="3"/>
  <c r="P89" i="3"/>
  <c r="N89" i="3"/>
  <c r="J89" i="3"/>
  <c r="V12" i="3"/>
  <c r="U12" i="3"/>
  <c r="T12" i="3"/>
  <c r="S12" i="3"/>
  <c r="R12" i="3"/>
  <c r="L12" i="3"/>
  <c r="J12" i="3"/>
  <c r="P12" i="3"/>
  <c r="C61" i="3"/>
  <c r="C90" i="3"/>
  <c r="C70" i="3"/>
  <c r="C49" i="3"/>
  <c r="C48" i="3"/>
  <c r="C37" i="3"/>
  <c r="C94" i="3"/>
  <c r="C18" i="3"/>
  <c r="D110" i="3"/>
  <c r="D56" i="3"/>
  <c r="D23" i="3"/>
  <c r="D103" i="3"/>
  <c r="D28" i="3"/>
  <c r="D77" i="3"/>
  <c r="D25" i="3"/>
  <c r="D80" i="3"/>
  <c r="J80" i="3"/>
  <c r="L21" i="3"/>
  <c r="M110" i="3"/>
  <c r="M28" i="3"/>
  <c r="M47" i="3"/>
  <c r="N121" i="3"/>
  <c r="N56" i="3"/>
  <c r="N80" i="3"/>
  <c r="O47" i="3"/>
  <c r="O80" i="3"/>
  <c r="P56" i="3"/>
  <c r="P49" i="3"/>
  <c r="P77" i="3"/>
  <c r="Q41" i="3"/>
  <c r="Q18" i="3"/>
  <c r="S89" i="3"/>
  <c r="V114" i="3"/>
  <c r="U114" i="3"/>
  <c r="S114" i="3"/>
  <c r="R114" i="3"/>
  <c r="T114" i="3"/>
  <c r="O114" i="3"/>
  <c r="P114" i="3"/>
  <c r="M114" i="3"/>
  <c r="V102" i="3"/>
  <c r="U102" i="3"/>
  <c r="S102" i="3"/>
  <c r="R102" i="3"/>
  <c r="T102" i="3"/>
  <c r="O102" i="3"/>
  <c r="J102" i="3"/>
  <c r="V104" i="3"/>
  <c r="U104" i="3"/>
  <c r="S104" i="3"/>
  <c r="R104" i="3"/>
  <c r="T104" i="3"/>
  <c r="J104" i="3"/>
  <c r="V35" i="3"/>
  <c r="U35" i="3"/>
  <c r="T35" i="3"/>
  <c r="S35" i="3"/>
  <c r="Q35" i="3"/>
  <c r="O35" i="3"/>
  <c r="J35" i="3"/>
  <c r="V27" i="3"/>
  <c r="U27" i="3"/>
  <c r="T27" i="3"/>
  <c r="S27" i="3"/>
  <c r="J27" i="3"/>
  <c r="R27" i="3"/>
  <c r="N27" i="3"/>
  <c r="C101" i="3"/>
  <c r="V120" i="3"/>
  <c r="U120" i="3"/>
  <c r="S120" i="3"/>
  <c r="Q120" i="3"/>
  <c r="O120" i="3"/>
  <c r="N120" i="3"/>
  <c r="T120" i="3"/>
  <c r="R120" i="3"/>
  <c r="V105" i="3"/>
  <c r="U105" i="3"/>
  <c r="Q105" i="3"/>
  <c r="T105" i="3"/>
  <c r="S105" i="3"/>
  <c r="O105" i="3"/>
  <c r="N105" i="3"/>
  <c r="P105" i="3"/>
  <c r="M105" i="3"/>
  <c r="V30" i="3"/>
  <c r="U30" i="3"/>
  <c r="Q30" i="3"/>
  <c r="O30" i="3"/>
  <c r="N30" i="3"/>
  <c r="R30" i="3"/>
  <c r="M30" i="3"/>
  <c r="T30" i="3"/>
  <c r="V68" i="3"/>
  <c r="U68" i="3"/>
  <c r="Q68" i="3"/>
  <c r="O68" i="3"/>
  <c r="S68" i="3"/>
  <c r="R68" i="3"/>
  <c r="N68" i="3"/>
  <c r="T68" i="3"/>
  <c r="V82" i="3"/>
  <c r="U82" i="3"/>
  <c r="S82" i="3"/>
  <c r="Q82" i="3"/>
  <c r="O82" i="3"/>
  <c r="N82" i="3"/>
  <c r="P82" i="3"/>
  <c r="V87" i="3"/>
  <c r="U87" i="3"/>
  <c r="T87" i="3"/>
  <c r="Q87" i="3"/>
  <c r="S87" i="3"/>
  <c r="O87" i="3"/>
  <c r="N87" i="3"/>
  <c r="R87" i="3"/>
  <c r="V45" i="3"/>
  <c r="U45" i="3"/>
  <c r="T45" i="3"/>
  <c r="Q45" i="3"/>
  <c r="N45" i="3"/>
  <c r="S45" i="3"/>
  <c r="R45" i="3"/>
  <c r="V47" i="3"/>
  <c r="U47" i="3"/>
  <c r="T47" i="3"/>
  <c r="Q47" i="3"/>
  <c r="S47" i="3"/>
  <c r="N47" i="3"/>
  <c r="V22" i="3"/>
  <c r="U22" i="3"/>
  <c r="T22" i="3"/>
  <c r="S22" i="3"/>
  <c r="Q22" i="3"/>
  <c r="N22" i="3"/>
  <c r="V39" i="3"/>
  <c r="U39" i="3"/>
  <c r="T39" i="3"/>
  <c r="R39" i="3"/>
  <c r="Q39" i="3"/>
  <c r="S39" i="3"/>
  <c r="N39" i="3"/>
  <c r="P39" i="3"/>
  <c r="C112" i="3"/>
  <c r="C114" i="3"/>
  <c r="C21" i="3"/>
  <c r="C102" i="3"/>
  <c r="C41" i="3"/>
  <c r="C104" i="3"/>
  <c r="C89" i="3"/>
  <c r="C35" i="3"/>
  <c r="C27" i="3"/>
  <c r="C12" i="3"/>
  <c r="D101" i="3"/>
  <c r="D61" i="3"/>
  <c r="D90" i="3"/>
  <c r="D70" i="3"/>
  <c r="D52" i="3"/>
  <c r="D49" i="3"/>
  <c r="D48" i="3"/>
  <c r="D37" i="3"/>
  <c r="D94" i="3"/>
  <c r="D18" i="3"/>
  <c r="E121" i="3"/>
  <c r="E13" i="3"/>
  <c r="E110" i="3"/>
  <c r="E56" i="3"/>
  <c r="E23" i="3"/>
  <c r="E103" i="3"/>
  <c r="E28" i="3"/>
  <c r="E77" i="3"/>
  <c r="E25" i="3"/>
  <c r="E80" i="3"/>
  <c r="J25" i="3"/>
  <c r="J39" i="3"/>
  <c r="K104" i="3"/>
  <c r="L61" i="3"/>
  <c r="L30" i="3"/>
  <c r="L37" i="3"/>
  <c r="M90" i="3"/>
  <c r="M48" i="3"/>
  <c r="N70" i="3"/>
  <c r="N18" i="3"/>
  <c r="O18" i="3"/>
  <c r="P13" i="3"/>
  <c r="P70" i="3"/>
  <c r="P104" i="3"/>
  <c r="P35" i="3"/>
  <c r="Q12" i="3"/>
  <c r="S21" i="3"/>
  <c r="AU550" i="2"/>
  <c r="AR452" i="2"/>
  <c r="AR76" i="2"/>
  <c r="AR137" i="2"/>
  <c r="AR425" i="2"/>
  <c r="AR307" i="2"/>
  <c r="AT317" i="2"/>
  <c r="AR300" i="2"/>
  <c r="AR470" i="2"/>
  <c r="AR275" i="2"/>
  <c r="AU578" i="2"/>
  <c r="AU214" i="2"/>
  <c r="AR231" i="2"/>
  <c r="AT64" i="2"/>
  <c r="AR342" i="2"/>
  <c r="AR149" i="2"/>
  <c r="AU159" i="2"/>
  <c r="AT208" i="2"/>
  <c r="AT610" i="2"/>
  <c r="AT97" i="2"/>
  <c r="AU298" i="2"/>
  <c r="AT339" i="2"/>
  <c r="AT95" i="2"/>
  <c r="AR224" i="2"/>
  <c r="AU301" i="2"/>
  <c r="AT29" i="2"/>
  <c r="AR196" i="2"/>
  <c r="AR364" i="2"/>
  <c r="AU402" i="2"/>
  <c r="AR145" i="2"/>
  <c r="AU663" i="2"/>
  <c r="AU680" i="2"/>
  <c r="AR340" i="2"/>
  <c r="AU305" i="2"/>
  <c r="AU616" i="2"/>
  <c r="AS460" i="2"/>
  <c r="AR465" i="2"/>
  <c r="AU721" i="2"/>
  <c r="AS554" i="2"/>
  <c r="AS609" i="2"/>
  <c r="AR579" i="2"/>
  <c r="AT720" i="2"/>
  <c r="AT663" i="2"/>
  <c r="AT218" i="2"/>
  <c r="AT17" i="2"/>
  <c r="AR155" i="2"/>
  <c r="AR78" i="2"/>
  <c r="AR503" i="2"/>
  <c r="AR451" i="2"/>
  <c r="AU428" i="2"/>
  <c r="AR355" i="2"/>
  <c r="AR247" i="2"/>
  <c r="AT601" i="2"/>
  <c r="AT590" i="2"/>
  <c r="AT520" i="2"/>
  <c r="AR607" i="2"/>
  <c r="AU601" i="2"/>
  <c r="AR354" i="2"/>
  <c r="AR84" i="2"/>
  <c r="AR103" i="2"/>
  <c r="AR408" i="2"/>
  <c r="AR285" i="2"/>
  <c r="AR322" i="2"/>
  <c r="AT676" i="2"/>
  <c r="AT683" i="2"/>
  <c r="AS512" i="2"/>
  <c r="AS670" i="2"/>
  <c r="AS656" i="2"/>
  <c r="AS108" i="2"/>
  <c r="AS505" i="2"/>
  <c r="AR506" i="2"/>
  <c r="AR313" i="2"/>
  <c r="AS56" i="2"/>
  <c r="AS390" i="2"/>
  <c r="AS233" i="2"/>
  <c r="AR440" i="2"/>
  <c r="AR199" i="2"/>
  <c r="AR372" i="2"/>
  <c r="AR411" i="2"/>
  <c r="AS496" i="2"/>
  <c r="AS396" i="2"/>
  <c r="AS262" i="2"/>
  <c r="AS32" i="2"/>
  <c r="AS555" i="2"/>
  <c r="AS501" i="2"/>
  <c r="AR501" i="2"/>
  <c r="AS581" i="2"/>
  <c r="AS11" i="2"/>
  <c r="AS147" i="2"/>
  <c r="AS239" i="2"/>
  <c r="AR239" i="2"/>
  <c r="AS491" i="2"/>
  <c r="AS270" i="2"/>
  <c r="AR270" i="2"/>
  <c r="AS219" i="2"/>
  <c r="AS379" i="2"/>
  <c r="AR379" i="2"/>
  <c r="AS600" i="2"/>
  <c r="AS4" i="2"/>
  <c r="AR4" i="2"/>
  <c r="AS140" i="2"/>
  <c r="AS24" i="2"/>
  <c r="AS669" i="2"/>
  <c r="AS416" i="2"/>
  <c r="AS536" i="2"/>
  <c r="AS490" i="2"/>
  <c r="AS440" i="2"/>
  <c r="AS702" i="2"/>
  <c r="AS125" i="2"/>
  <c r="AS350" i="2"/>
  <c r="AS114" i="2"/>
  <c r="AS48" i="2"/>
  <c r="AS202" i="2"/>
  <c r="AS486" i="2"/>
  <c r="AS84" i="2"/>
  <c r="AS344" i="2"/>
  <c r="AS47" i="2"/>
  <c r="AS597" i="2"/>
  <c r="AS434" i="2"/>
  <c r="AS411" i="2"/>
  <c r="AS116" i="2"/>
  <c r="AS299" i="2"/>
  <c r="AS71" i="2"/>
  <c r="AS724" i="2"/>
  <c r="AS726" i="2"/>
  <c r="AS720" i="2"/>
  <c r="AS451" i="2"/>
  <c r="AS516" i="2"/>
  <c r="AS531" i="2"/>
  <c r="AS588" i="2"/>
  <c r="AS309" i="2"/>
  <c r="AS616" i="2"/>
  <c r="AS663" i="2"/>
  <c r="AS631" i="2"/>
  <c r="AS509" i="2"/>
  <c r="AS641" i="2"/>
  <c r="AS291" i="2"/>
  <c r="AS725" i="2"/>
  <c r="AS185" i="2"/>
  <c r="AS111" i="2"/>
  <c r="AS448" i="2"/>
  <c r="AS141" i="2"/>
  <c r="AS493" i="2"/>
  <c r="AS680" i="2"/>
  <c r="AS728" i="2"/>
  <c r="AS428" i="2"/>
  <c r="AS691" i="2"/>
  <c r="AS286" i="2"/>
  <c r="AS258" i="2"/>
  <c r="AS341" i="2"/>
  <c r="AS447" i="2"/>
  <c r="AS530" i="2"/>
  <c r="AS559" i="2"/>
  <c r="AS622" i="2"/>
  <c r="AS200" i="2"/>
  <c r="AS452" i="2"/>
  <c r="AS473" i="2"/>
  <c r="AS613" i="2"/>
  <c r="AS240" i="2"/>
  <c r="AS414" i="2"/>
  <c r="AS355" i="2"/>
  <c r="AS391" i="2"/>
  <c r="AS295" i="2"/>
  <c r="AS182" i="2"/>
  <c r="AS586" i="2"/>
  <c r="AS332" i="2"/>
  <c r="AS695" i="2"/>
  <c r="AS539" i="2"/>
  <c r="AS3" i="2"/>
  <c r="AS594" i="2"/>
  <c r="AS614" i="2"/>
  <c r="AS235" i="2"/>
  <c r="AS119" i="2"/>
  <c r="AS542" i="2"/>
  <c r="AS142" i="2"/>
  <c r="AS55" i="2"/>
  <c r="AS498" i="2"/>
  <c r="AS165" i="2"/>
  <c r="AS213" i="2"/>
  <c r="AS42" i="2"/>
  <c r="AS164" i="2"/>
  <c r="AS577" i="2"/>
  <c r="AS477" i="2"/>
  <c r="AS707" i="2"/>
  <c r="AT159" i="2"/>
  <c r="AT109" i="2"/>
  <c r="AT4" i="2"/>
  <c r="AS722" i="2"/>
  <c r="AS97" i="2"/>
  <c r="AT668" i="2"/>
  <c r="AT388" i="2"/>
  <c r="AS601" i="2"/>
  <c r="AS620" i="2"/>
  <c r="AS549" i="2"/>
  <c r="AS706" i="2"/>
  <c r="AS648" i="2"/>
  <c r="AS479" i="2"/>
  <c r="AS280" i="2"/>
  <c r="AS394" i="2"/>
  <c r="AS578" i="2"/>
  <c r="AS590" i="2"/>
  <c r="AS323" i="2"/>
  <c r="AS565" i="2"/>
  <c r="AS66" i="2"/>
  <c r="AS194" i="2"/>
  <c r="AS130" i="2"/>
  <c r="AS547" i="2"/>
  <c r="AS476" i="2"/>
  <c r="AS359" i="2"/>
  <c r="AS196" i="2"/>
  <c r="AS417" i="2"/>
  <c r="AS439" i="2"/>
  <c r="AS732" i="2"/>
  <c r="AS640" i="2"/>
  <c r="AS215" i="2"/>
  <c r="AS102" i="2"/>
  <c r="AS138" i="2"/>
  <c r="AS730" i="2"/>
  <c r="AS21" i="2"/>
  <c r="AS151" i="2"/>
  <c r="AS364" i="2"/>
  <c r="AS115" i="2"/>
  <c r="AS136" i="2"/>
  <c r="AS318" i="2"/>
  <c r="AS556" i="2"/>
  <c r="AS659" i="2"/>
  <c r="AS646" i="2"/>
  <c r="AS710" i="2"/>
  <c r="AS441" i="2"/>
  <c r="AS397" i="2"/>
  <c r="AS20" i="2"/>
  <c r="AS541" i="2"/>
  <c r="AS658" i="2"/>
  <c r="AS87" i="2"/>
  <c r="AS264" i="2"/>
  <c r="AS308" i="2"/>
  <c r="AS178" i="2"/>
  <c r="AS497" i="2"/>
  <c r="AS22" i="2"/>
  <c r="AS375" i="2"/>
  <c r="AS40" i="2"/>
  <c r="AS169" i="2"/>
  <c r="AS168" i="2"/>
  <c r="AS52" i="2"/>
  <c r="AS524" i="2"/>
  <c r="AS157" i="2"/>
  <c r="AS186" i="2"/>
  <c r="AS301" i="2"/>
  <c r="AS608" i="2"/>
  <c r="AS232" i="2"/>
  <c r="AS251" i="2"/>
  <c r="AS557" i="2"/>
  <c r="AR253" i="2"/>
  <c r="AR47" i="2"/>
  <c r="AR415" i="2"/>
  <c r="AR182" i="2"/>
  <c r="AR93" i="2"/>
  <c r="AT686" i="2"/>
  <c r="AT705" i="2"/>
  <c r="AR164" i="2"/>
  <c r="AS632" i="2"/>
  <c r="AS133" i="2"/>
  <c r="AT734" i="2"/>
  <c r="AT348" i="2"/>
  <c r="AT113" i="2"/>
  <c r="AS579" i="2"/>
  <c r="AS676" i="2"/>
  <c r="AS518" i="2"/>
  <c r="AS595" i="2"/>
  <c r="AS30" i="2"/>
  <c r="AS463" i="2"/>
  <c r="AS406" i="2"/>
  <c r="AS475" i="2"/>
  <c r="AR251" i="2"/>
  <c r="AT271" i="2"/>
  <c r="AT370" i="2"/>
  <c r="AS662" i="2"/>
  <c r="AS713" i="2"/>
  <c r="AS655" i="2"/>
  <c r="AS242" i="2"/>
  <c r="AS445" i="2"/>
  <c r="AS206" i="2"/>
  <c r="AS729" i="2"/>
  <c r="AS699" i="2"/>
  <c r="AS247" i="2"/>
  <c r="AS183" i="2"/>
  <c r="AS296" i="2"/>
  <c r="AS126" i="2"/>
  <c r="AS104" i="2"/>
  <c r="AS454" i="2"/>
  <c r="AS413" i="2"/>
  <c r="AS573" i="2"/>
  <c r="AS69" i="2"/>
  <c r="AS51" i="2"/>
  <c r="AS288" i="2"/>
  <c r="AS188" i="2"/>
  <c r="AS18" i="2"/>
  <c r="AS552" i="2"/>
  <c r="AS345" i="2"/>
  <c r="AS15" i="2"/>
  <c r="AS637" i="2"/>
  <c r="AS457" i="2"/>
  <c r="AS320" i="2"/>
  <c r="AS236" i="2"/>
  <c r="AS146" i="2"/>
  <c r="AS377" i="2"/>
  <c r="AS166" i="2"/>
  <c r="AS302" i="2"/>
  <c r="AS273" i="2"/>
  <c r="AS174" i="2"/>
  <c r="AS44" i="2"/>
  <c r="AS261" i="2"/>
  <c r="AS481" i="2"/>
  <c r="AS282" i="2"/>
  <c r="AS563" i="2"/>
  <c r="AS558" i="2"/>
  <c r="AS222" i="2"/>
  <c r="AS274" i="2"/>
  <c r="AS268" i="2"/>
  <c r="AS483" i="2"/>
  <c r="AS221" i="2"/>
  <c r="AS653" i="2"/>
  <c r="AS13" i="2"/>
  <c r="AS580" i="2"/>
  <c r="AS446" i="2"/>
  <c r="AS714" i="2"/>
  <c r="AS193" i="2"/>
  <c r="AS687" i="2"/>
  <c r="AS161" i="2"/>
  <c r="AS46" i="2"/>
  <c r="AS260" i="2"/>
  <c r="AS431" i="2"/>
  <c r="AS135" i="2"/>
  <c r="AS550" i="2"/>
  <c r="AS54" i="2"/>
  <c r="AS328" i="2"/>
  <c r="AS333" i="2"/>
  <c r="AT634" i="2"/>
  <c r="AT597" i="2"/>
  <c r="AT269" i="2"/>
  <c r="AT465" i="2"/>
  <c r="AT125" i="2"/>
  <c r="AT674" i="2"/>
  <c r="AR479" i="2"/>
  <c r="AR66" i="2"/>
  <c r="AR102" i="2"/>
  <c r="AR136" i="2"/>
  <c r="AR20" i="2"/>
  <c r="AR375" i="2"/>
  <c r="AR443" i="2"/>
  <c r="AU695" i="2"/>
  <c r="AU182" i="2"/>
  <c r="AS526" i="2"/>
  <c r="AT638" i="2"/>
  <c r="AS366" i="2"/>
  <c r="AS540" i="2"/>
  <c r="AS153" i="2"/>
  <c r="AS644" i="2"/>
  <c r="AS159" i="2"/>
  <c r="AS75" i="2"/>
  <c r="AS109" i="2"/>
  <c r="AS489" i="2"/>
  <c r="AS122" i="2"/>
  <c r="AS64" i="2"/>
  <c r="AR64" i="2"/>
  <c r="AS583" i="2"/>
  <c r="AS603" i="2"/>
  <c r="AS514" i="2"/>
  <c r="AS107" i="2"/>
  <c r="AS537" i="2"/>
  <c r="AS99" i="2"/>
  <c r="AS91" i="2"/>
  <c r="AS331" i="2"/>
  <c r="AS35" i="2"/>
  <c r="AS619" i="2"/>
  <c r="AS68" i="2"/>
  <c r="AS386" i="2"/>
  <c r="AS474" i="2"/>
  <c r="AS216" i="2"/>
  <c r="AS678" i="2"/>
  <c r="AS65" i="2"/>
  <c r="AS152" i="2"/>
  <c r="AS120" i="2"/>
  <c r="AS72" i="2"/>
  <c r="AS175" i="2"/>
  <c r="AS189" i="2"/>
  <c r="AS220" i="2"/>
  <c r="AS162" i="2"/>
  <c r="AS284" i="2"/>
  <c r="AS449" i="2"/>
  <c r="AS681" i="2"/>
  <c r="AS703" i="2"/>
  <c r="AS70" i="2"/>
  <c r="AS158" i="2"/>
  <c r="AS145" i="2"/>
  <c r="AS83" i="2"/>
  <c r="AS230" i="2"/>
  <c r="AS33" i="2"/>
  <c r="AS290" i="2"/>
  <c r="AS58" i="2"/>
  <c r="AS246" i="2"/>
  <c r="AS612" i="2"/>
  <c r="AS60" i="2"/>
  <c r="AS368" i="2"/>
  <c r="AS127" i="2"/>
  <c r="AS281" i="2"/>
  <c r="AS218" i="2"/>
  <c r="AS468" i="2"/>
  <c r="AS504" i="2"/>
  <c r="AS624" i="2"/>
  <c r="AS325" i="2"/>
  <c r="AS197" i="2"/>
  <c r="AS467" i="2"/>
  <c r="AS424" i="2"/>
  <c r="AS73" i="2"/>
  <c r="AS61" i="2"/>
  <c r="AS319" i="2"/>
  <c r="AT724" i="2"/>
  <c r="AT726" i="2"/>
  <c r="AT451" i="2"/>
  <c r="AT516" i="2"/>
  <c r="AT531" i="2"/>
  <c r="AT588" i="2"/>
  <c r="AT309" i="2"/>
  <c r="AT616" i="2"/>
  <c r="AT631" i="2"/>
  <c r="AT509" i="2"/>
  <c r="AT116" i="2"/>
  <c r="AT641" i="2"/>
  <c r="AT291" i="2"/>
  <c r="AT725" i="2"/>
  <c r="AT185" i="2"/>
  <c r="AT111" i="2"/>
  <c r="AT448" i="2"/>
  <c r="AT141" i="2"/>
  <c r="AT493" i="2"/>
  <c r="AT680" i="2"/>
  <c r="AT728" i="2"/>
  <c r="AT428" i="2"/>
  <c r="AT691" i="2"/>
  <c r="AT460" i="2"/>
  <c r="AT3" i="2"/>
  <c r="AT307" i="2"/>
  <c r="AT447" i="2"/>
  <c r="AT240" i="2"/>
  <c r="AT149" i="2"/>
  <c r="AT472" i="2"/>
  <c r="AT275" i="2"/>
  <c r="AT84" i="2"/>
  <c r="AT660" i="2"/>
  <c r="AT693" i="2"/>
  <c r="AT496" i="2"/>
  <c r="AT594" i="2"/>
  <c r="AT614" i="2"/>
  <c r="AT235" i="2"/>
  <c r="AT119" i="2"/>
  <c r="AT542" i="2"/>
  <c r="AT142" i="2"/>
  <c r="AT55" i="2"/>
  <c r="AT498" i="2"/>
  <c r="AT165" i="2"/>
  <c r="AT213" i="2"/>
  <c r="AT42" i="2"/>
  <c r="AT164" i="2"/>
  <c r="AT577" i="2"/>
  <c r="AT477" i="2"/>
  <c r="AT707" i="2"/>
  <c r="AT492" i="2"/>
  <c r="AT500" i="2"/>
  <c r="AT427" i="2"/>
  <c r="AT335" i="2"/>
  <c r="AT224" i="2"/>
  <c r="AT626" i="2"/>
  <c r="AT23" i="2"/>
  <c r="AT238" i="2"/>
  <c r="AT436" i="2"/>
  <c r="AT306" i="2"/>
  <c r="AT31" i="2"/>
  <c r="AT330" i="2"/>
  <c r="AT223" i="2"/>
  <c r="AT315" i="2"/>
  <c r="AT569" i="2"/>
  <c r="AT435" i="2"/>
  <c r="AT337" i="2"/>
  <c r="AT155" i="2"/>
  <c r="AT543" i="2"/>
  <c r="AR267" i="2"/>
  <c r="AR373" i="2"/>
  <c r="AR225" i="2"/>
  <c r="AR369" i="2"/>
  <c r="AR256" i="2"/>
  <c r="AR526" i="2"/>
  <c r="AR392" i="2"/>
  <c r="AR255" i="2"/>
  <c r="AR30" i="2"/>
  <c r="AR420" i="2"/>
  <c r="AR404" i="2"/>
  <c r="AR363" i="2"/>
  <c r="AR74" i="2"/>
  <c r="AR234" i="2"/>
  <c r="AR349" i="2"/>
  <c r="AR593" i="2"/>
  <c r="AR41" i="2"/>
  <c r="AR38" i="2"/>
  <c r="AR133" i="2"/>
  <c r="AR633" i="2"/>
  <c r="AR599" i="2"/>
  <c r="AR211" i="2"/>
  <c r="AR463" i="2"/>
  <c r="AR170" i="2"/>
  <c r="AR217" i="2"/>
  <c r="AR572" i="2"/>
  <c r="AR587" i="2"/>
  <c r="AR77" i="2"/>
  <c r="AR266" i="2"/>
  <c r="AR173" i="2"/>
  <c r="AR259" i="2"/>
  <c r="AR400" i="2"/>
  <c r="AR209" i="2"/>
  <c r="AR71" i="2"/>
  <c r="AR406" i="2"/>
  <c r="AR475" i="2"/>
  <c r="AU724" i="2"/>
  <c r="AU726" i="2"/>
  <c r="AU720" i="2"/>
  <c r="AU451" i="2"/>
  <c r="AU516" i="2"/>
  <c r="AR516" i="2"/>
  <c r="AU531" i="2"/>
  <c r="AR531" i="2"/>
  <c r="AU588" i="2"/>
  <c r="AU309" i="2"/>
  <c r="AR616" i="2"/>
  <c r="AU631" i="2"/>
  <c r="AU509" i="2"/>
  <c r="AU116" i="2"/>
  <c r="AR116" i="2"/>
  <c r="AU641" i="2"/>
  <c r="AU291" i="2"/>
  <c r="AU725" i="2"/>
  <c r="AU185" i="2"/>
  <c r="AR185" i="2"/>
  <c r="AU111" i="2"/>
  <c r="AR111" i="2"/>
  <c r="AU448" i="2"/>
  <c r="AU141" i="2"/>
  <c r="AU493" i="2"/>
  <c r="AU728" i="2"/>
  <c r="AU691" i="2"/>
  <c r="AU460" i="2"/>
  <c r="AR3" i="2"/>
  <c r="AU3" i="2"/>
  <c r="AU418" i="2"/>
  <c r="AU162" i="2"/>
  <c r="AU295" i="2"/>
  <c r="AU366" i="2"/>
  <c r="AU576" i="2"/>
  <c r="AU414" i="2"/>
  <c r="AU429" i="2"/>
  <c r="AU124" i="2"/>
  <c r="AU437" i="2"/>
  <c r="AU715" i="2"/>
  <c r="AU54" i="2"/>
  <c r="AU147" i="2"/>
  <c r="AU53" i="2"/>
  <c r="AU651" i="2"/>
  <c r="AU564" i="2"/>
  <c r="AU594" i="2"/>
  <c r="AU614" i="2"/>
  <c r="AU235" i="2"/>
  <c r="AU119" i="2"/>
  <c r="AU542" i="2"/>
  <c r="AR542" i="2"/>
  <c r="AU142" i="2"/>
  <c r="AU55" i="2"/>
  <c r="AU498" i="2"/>
  <c r="AU165" i="2"/>
  <c r="AU213" i="2"/>
  <c r="AR213" i="2"/>
  <c r="AU42" i="2"/>
  <c r="AU164" i="2"/>
  <c r="AU577" i="2"/>
  <c r="AU477" i="2"/>
  <c r="AR477" i="2"/>
  <c r="AU707" i="2"/>
  <c r="AU492" i="2"/>
  <c r="AR492" i="2"/>
  <c r="AU500" i="2"/>
  <c r="AU427" i="2"/>
  <c r="AR427" i="2"/>
  <c r="AU335" i="2"/>
  <c r="AU224" i="2"/>
  <c r="AU626" i="2"/>
  <c r="AU23" i="2"/>
  <c r="AU238" i="2"/>
  <c r="AR238" i="2"/>
  <c r="AU436" i="2"/>
  <c r="AU306" i="2"/>
  <c r="AU31" i="2"/>
  <c r="AU330" i="2"/>
  <c r="AU223" i="2"/>
  <c r="AR223" i="2"/>
  <c r="AU315" i="2"/>
  <c r="AU569" i="2"/>
  <c r="AR569" i="2"/>
  <c r="AU435" i="2"/>
  <c r="AU337" i="2"/>
  <c r="AU17" i="2"/>
  <c r="AU155" i="2"/>
  <c r="AU543" i="2"/>
  <c r="AR543" i="2"/>
  <c r="AR291" i="2"/>
  <c r="AS150" i="2"/>
  <c r="AS357" i="2"/>
  <c r="AT292" i="2"/>
  <c r="AT92" i="2"/>
  <c r="AU261" i="2"/>
  <c r="AS293" i="2"/>
  <c r="AS513" i="2"/>
  <c r="AS305" i="2"/>
  <c r="AS278" i="2"/>
  <c r="AR278" i="2"/>
  <c r="AS53" i="2"/>
  <c r="AS25" i="2"/>
  <c r="AS184" i="2"/>
  <c r="AS430" i="2"/>
  <c r="AS312" i="2"/>
  <c r="AS630" i="2"/>
  <c r="AS716" i="2"/>
  <c r="AS385" i="2"/>
  <c r="AS80" i="2"/>
  <c r="AS401" i="2"/>
  <c r="AS733" i="2"/>
  <c r="AS715" i="2"/>
  <c r="AS389" i="2"/>
  <c r="AR389" i="2"/>
  <c r="AS523" i="2"/>
  <c r="AS103" i="2"/>
  <c r="AS367" i="2"/>
  <c r="AR367" i="2"/>
  <c r="AS672" i="2"/>
  <c r="AS249" i="2"/>
  <c r="AS527" i="2"/>
  <c r="AS381" i="2"/>
  <c r="AS665" i="2"/>
  <c r="AS327" i="2"/>
  <c r="AS438" i="2"/>
  <c r="AS199" i="2"/>
  <c r="AS5" i="2"/>
  <c r="AS689" i="2"/>
  <c r="AS241" i="2"/>
  <c r="AS408" i="2"/>
  <c r="AS362" i="2"/>
  <c r="AS248" i="2"/>
  <c r="AS171" i="2"/>
  <c r="AR171" i="2"/>
  <c r="AS88" i="2"/>
  <c r="AS82" i="2"/>
  <c r="AR82" i="2"/>
  <c r="AS636" i="2"/>
  <c r="AS303" i="2"/>
  <c r="AS148" i="2"/>
  <c r="AS279" i="2"/>
  <c r="AS488" i="2"/>
  <c r="AR488" i="2"/>
  <c r="AS482" i="2"/>
  <c r="AS398" i="2"/>
  <c r="AS652" i="2"/>
  <c r="AS418" i="2"/>
  <c r="AR418" i="2"/>
  <c r="AS113" i="2"/>
  <c r="AS462" i="2"/>
  <c r="AS472" i="2"/>
  <c r="AR472" i="2"/>
  <c r="AS383" i="2"/>
  <c r="AS310" i="2"/>
  <c r="AS351" i="2"/>
  <c r="AS144" i="2"/>
  <c r="AS511" i="2"/>
  <c r="AS528" i="2"/>
  <c r="AS254" i="2"/>
  <c r="AS667" i="2"/>
  <c r="AR667" i="2"/>
  <c r="AS654" i="2"/>
  <c r="AS589" i="2"/>
  <c r="AT620" i="2"/>
  <c r="AT549" i="2"/>
  <c r="AT706" i="2"/>
  <c r="AT648" i="2"/>
  <c r="AT479" i="2"/>
  <c r="AT280" i="2"/>
  <c r="AT394" i="2"/>
  <c r="AT578" i="2"/>
  <c r="AT323" i="2"/>
  <c r="AT565" i="2"/>
  <c r="AT66" i="2"/>
  <c r="AT194" i="2"/>
  <c r="AT130" i="2"/>
  <c r="AT547" i="2"/>
  <c r="AT476" i="2"/>
  <c r="AT359" i="2"/>
  <c r="AT196" i="2"/>
  <c r="AT417" i="2"/>
  <c r="AT439" i="2"/>
  <c r="AT732" i="2"/>
  <c r="AT640" i="2"/>
  <c r="AT215" i="2"/>
  <c r="AT102" i="2"/>
  <c r="AT138" i="2"/>
  <c r="AT730" i="2"/>
  <c r="AT21" i="2"/>
  <c r="AT151" i="2"/>
  <c r="AT364" i="2"/>
  <c r="AT115" i="2"/>
  <c r="AT136" i="2"/>
  <c r="AT318" i="2"/>
  <c r="AT299" i="2"/>
  <c r="AT556" i="2"/>
  <c r="AT659" i="2"/>
  <c r="AT646" i="2"/>
  <c r="AT710" i="2"/>
  <c r="AT441" i="2"/>
  <c r="AT397" i="2"/>
  <c r="AT20" i="2"/>
  <c r="AT541" i="2"/>
  <c r="AT658" i="2"/>
  <c r="AT87" i="2"/>
  <c r="AT264" i="2"/>
  <c r="AT308" i="2"/>
  <c r="AT178" i="2"/>
  <c r="AT497" i="2"/>
  <c r="AT22" i="2"/>
  <c r="AT375" i="2"/>
  <c r="AT40" i="2"/>
  <c r="AT169" i="2"/>
  <c r="AT168" i="2"/>
  <c r="AT52" i="2"/>
  <c r="AT524" i="2"/>
  <c r="AT157" i="2"/>
  <c r="AT186" i="2"/>
  <c r="AT301" i="2"/>
  <c r="AT608" i="2"/>
  <c r="AT232" i="2"/>
  <c r="AT251" i="2"/>
  <c r="AT557" i="2"/>
  <c r="AR242" i="2"/>
  <c r="AR206" i="2"/>
  <c r="AR183" i="2"/>
  <c r="AR296" i="2"/>
  <c r="AR126" i="2"/>
  <c r="AR104" i="2"/>
  <c r="AR454" i="2"/>
  <c r="AR413" i="2"/>
  <c r="AR69" i="2"/>
  <c r="AR51" i="2"/>
  <c r="AR288" i="2"/>
  <c r="AR18" i="2"/>
  <c r="AR552" i="2"/>
  <c r="AR345" i="2"/>
  <c r="AR15" i="2"/>
  <c r="AR637" i="2"/>
  <c r="AR457" i="2"/>
  <c r="AR320" i="2"/>
  <c r="AR236" i="2"/>
  <c r="AR146" i="2"/>
  <c r="AR377" i="2"/>
  <c r="AR166" i="2"/>
  <c r="AR273" i="2"/>
  <c r="AR174" i="2"/>
  <c r="AR261" i="2"/>
  <c r="AR563" i="2"/>
  <c r="AR558" i="2"/>
  <c r="AR274" i="2"/>
  <c r="AR268" i="2"/>
  <c r="AR483" i="2"/>
  <c r="AR13" i="2"/>
  <c r="AR580" i="2"/>
  <c r="AR193" i="2"/>
  <c r="AR161" i="2"/>
  <c r="AR46" i="2"/>
  <c r="AR260" i="2"/>
  <c r="AR431" i="2"/>
  <c r="AR135" i="2"/>
  <c r="AR328" i="2"/>
  <c r="AR333" i="2"/>
  <c r="AU620" i="2"/>
  <c r="AR620" i="2"/>
  <c r="AU549" i="2"/>
  <c r="AU706" i="2"/>
  <c r="AU648" i="2"/>
  <c r="AU479" i="2"/>
  <c r="AU280" i="2"/>
  <c r="AU394" i="2"/>
  <c r="AU590" i="2"/>
  <c r="AU323" i="2"/>
  <c r="AU565" i="2"/>
  <c r="AU66" i="2"/>
  <c r="AU194" i="2"/>
  <c r="AU130" i="2"/>
  <c r="AU547" i="2"/>
  <c r="AU476" i="2"/>
  <c r="AU359" i="2"/>
  <c r="AU196" i="2"/>
  <c r="AU417" i="2"/>
  <c r="AU439" i="2"/>
  <c r="AU732" i="2"/>
  <c r="AU640" i="2"/>
  <c r="AU215" i="2"/>
  <c r="AU102" i="2"/>
  <c r="AU138" i="2"/>
  <c r="AU730" i="2"/>
  <c r="AU21" i="2"/>
  <c r="AU151" i="2"/>
  <c r="AU364" i="2"/>
  <c r="AU115" i="2"/>
  <c r="AU136" i="2"/>
  <c r="AU318" i="2"/>
  <c r="AU299" i="2"/>
  <c r="AU556" i="2"/>
  <c r="AU659" i="2"/>
  <c r="AU646" i="2"/>
  <c r="AU710" i="2"/>
  <c r="AU441" i="2"/>
  <c r="AR441" i="2"/>
  <c r="AU397" i="2"/>
  <c r="AU20" i="2"/>
  <c r="AU541" i="2"/>
  <c r="AU658" i="2"/>
  <c r="AU87" i="2"/>
  <c r="AU264" i="2"/>
  <c r="AU308" i="2"/>
  <c r="AU178" i="2"/>
  <c r="AU497" i="2"/>
  <c r="AU22" i="2"/>
  <c r="AU375" i="2"/>
  <c r="AU40" i="2"/>
  <c r="AU169" i="2"/>
  <c r="AU168" i="2"/>
  <c r="AU52" i="2"/>
  <c r="AU524" i="2"/>
  <c r="AU157" i="2"/>
  <c r="AU186" i="2"/>
  <c r="AR301" i="2"/>
  <c r="AU608" i="2"/>
  <c r="AU232" i="2"/>
  <c r="AU251" i="2"/>
  <c r="AU557" i="2"/>
  <c r="AR312" i="2"/>
  <c r="AR511" i="2"/>
  <c r="AS533" i="2"/>
  <c r="AT700" i="2"/>
  <c r="AT176" i="2"/>
  <c r="AU158" i="2"/>
  <c r="AS226" i="2"/>
  <c r="AS423" i="2"/>
  <c r="AS657" i="2"/>
  <c r="AS611" i="2"/>
  <c r="AS506" i="2"/>
  <c r="AS517" i="2"/>
  <c r="AS529" i="2"/>
  <c r="AS635" i="2"/>
  <c r="AS313" i="2"/>
  <c r="AS574" i="2"/>
  <c r="AS19" i="2"/>
  <c r="AS704" i="2"/>
  <c r="AS735" i="2"/>
  <c r="AS243" i="2"/>
  <c r="AS719" i="2"/>
  <c r="AS717" i="2"/>
  <c r="AS605" i="2"/>
  <c r="AS628" i="2"/>
  <c r="AS711" i="2"/>
  <c r="AS81" i="2"/>
  <c r="AS422" i="2"/>
  <c r="AS502" i="2"/>
  <c r="AS604" i="2"/>
  <c r="AS495" i="2"/>
  <c r="AS606" i="2"/>
  <c r="AR606" i="2"/>
  <c r="AS207" i="2"/>
  <c r="AS90" i="2"/>
  <c r="AS403" i="2"/>
  <c r="AS432" i="2"/>
  <c r="AS570" i="2"/>
  <c r="AR570" i="2"/>
  <c r="AS629" i="2"/>
  <c r="AS697" i="2"/>
  <c r="AS638" i="2"/>
  <c r="AS560" i="2"/>
  <c r="AS553" i="2"/>
  <c r="AS548" i="2"/>
  <c r="AS592" i="2"/>
  <c r="AS304" i="2"/>
  <c r="AS346" i="2"/>
  <c r="AS684" i="2"/>
  <c r="AS693" i="2"/>
  <c r="AS698" i="2"/>
  <c r="AS591" i="2"/>
  <c r="AS677" i="2"/>
  <c r="AS647" i="2"/>
  <c r="AS562" i="2"/>
  <c r="AS405" i="2"/>
  <c r="AS285" i="2"/>
  <c r="AS201" i="2"/>
  <c r="AS139" i="2"/>
  <c r="AR139" i="2"/>
  <c r="AS453" i="2"/>
  <c r="AS469" i="2"/>
  <c r="AS181" i="2"/>
  <c r="AS265" i="2"/>
  <c r="AS387" i="2"/>
  <c r="AR387" i="2"/>
  <c r="AS615" i="2"/>
  <c r="AS321" i="2"/>
  <c r="AR321" i="2"/>
  <c r="AS10" i="2"/>
  <c r="AR10" i="2"/>
  <c r="AS692" i="2"/>
  <c r="AS639" i="2"/>
  <c r="AS671" i="2"/>
  <c r="AS378" i="2"/>
  <c r="AR378" i="2"/>
  <c r="AS700" i="2"/>
  <c r="AS8" i="2"/>
  <c r="AS118" i="2"/>
  <c r="AR118" i="2"/>
  <c r="AS664" i="2"/>
  <c r="AS12" i="2"/>
  <c r="AS283" i="2"/>
  <c r="AS564" i="2"/>
  <c r="AS407" i="2"/>
  <c r="AS160" i="2"/>
  <c r="AS510" i="2"/>
  <c r="AS94" i="2"/>
  <c r="AS85" i="2"/>
  <c r="AS429" i="2"/>
  <c r="AS412" i="2"/>
  <c r="AS205" i="2"/>
  <c r="AS257" i="2"/>
  <c r="AS370" i="2"/>
  <c r="AS322" i="2"/>
  <c r="AS132" i="2"/>
  <c r="AS535" i="2"/>
  <c r="AS6" i="2"/>
  <c r="AS7" i="2"/>
  <c r="AS456" i="2"/>
  <c r="AS298" i="2"/>
  <c r="AS380" i="2"/>
  <c r="AS204" i="2"/>
  <c r="AS128" i="2"/>
  <c r="AS464" i="2"/>
  <c r="AS485" i="2"/>
  <c r="AT688" i="2"/>
  <c r="AT675" i="2"/>
  <c r="AT568" i="2"/>
  <c r="AT598" i="2"/>
  <c r="AT267" i="2"/>
  <c r="AT533" i="2"/>
  <c r="AT373" i="2"/>
  <c r="AT455" i="2"/>
  <c r="AT579" i="2"/>
  <c r="AT650" i="2"/>
  <c r="AT365" i="2"/>
  <c r="AT225" i="2"/>
  <c r="AT369" i="2"/>
  <c r="AT690" i="2"/>
  <c r="AT473" i="2"/>
  <c r="AT518" i="2"/>
  <c r="AT143" i="2"/>
  <c r="AT256" i="2"/>
  <c r="AT526" i="2"/>
  <c r="AT642" i="2"/>
  <c r="AT356" i="2"/>
  <c r="AT444" i="2"/>
  <c r="AT519" i="2"/>
  <c r="AT392" i="2"/>
  <c r="AT595" i="2"/>
  <c r="AT255" i="2"/>
  <c r="AT30" i="2"/>
  <c r="AT420" i="2"/>
  <c r="AT404" i="2"/>
  <c r="AT363" i="2"/>
  <c r="AT74" i="2"/>
  <c r="AT459" i="2"/>
  <c r="AT234" i="2"/>
  <c r="AT349" i="2"/>
  <c r="AT593" i="2"/>
  <c r="AT41" i="2"/>
  <c r="AT38" i="2"/>
  <c r="AT326" i="2"/>
  <c r="AT133" i="2"/>
  <c r="AT633" i="2"/>
  <c r="AT599" i="2"/>
  <c r="AT211" i="2"/>
  <c r="AT463" i="2"/>
  <c r="AT170" i="2"/>
  <c r="AT217" i="2"/>
  <c r="AT572" i="2"/>
  <c r="AT587" i="2"/>
  <c r="AT77" i="2"/>
  <c r="AT266" i="2"/>
  <c r="AT173" i="2"/>
  <c r="AT259" i="2"/>
  <c r="AT400" i="2"/>
  <c r="AT209" i="2"/>
  <c r="AT399" i="2"/>
  <c r="AT71" i="2"/>
  <c r="AT245" i="2"/>
  <c r="AT651" i="2"/>
  <c r="AT406" i="2"/>
  <c r="AT475" i="2"/>
  <c r="AR603" i="2"/>
  <c r="AR385" i="2"/>
  <c r="AR514" i="2"/>
  <c r="AR512" i="2"/>
  <c r="AR80" i="2"/>
  <c r="AR107" i="2"/>
  <c r="AR401" i="2"/>
  <c r="AR243" i="2"/>
  <c r="AR91" i="2"/>
  <c r="AR331" i="2"/>
  <c r="AR35" i="2"/>
  <c r="AR68" i="2"/>
  <c r="AR386" i="2"/>
  <c r="AR474" i="2"/>
  <c r="AR216" i="2"/>
  <c r="AR65" i="2"/>
  <c r="AR152" i="2"/>
  <c r="AR120" i="2"/>
  <c r="AR72" i="2"/>
  <c r="AR284" i="2"/>
  <c r="AR449" i="2"/>
  <c r="AR681" i="2"/>
  <c r="AR70" i="2"/>
  <c r="AR158" i="2"/>
  <c r="AR83" i="2"/>
  <c r="AR230" i="2"/>
  <c r="AR33" i="2"/>
  <c r="AR290" i="2"/>
  <c r="AR58" i="2"/>
  <c r="AR612" i="2"/>
  <c r="AR60" i="2"/>
  <c r="AR609" i="2"/>
  <c r="AR127" i="2"/>
  <c r="AR218" i="2"/>
  <c r="AR504" i="2"/>
  <c r="AR467" i="2"/>
  <c r="AR73" i="2"/>
  <c r="AR61" i="2"/>
  <c r="AR319" i="2"/>
  <c r="AU688" i="2"/>
  <c r="AU675" i="2"/>
  <c r="AU568" i="2"/>
  <c r="AU598" i="2"/>
  <c r="AU267" i="2"/>
  <c r="AU533" i="2"/>
  <c r="AU373" i="2"/>
  <c r="AU455" i="2"/>
  <c r="AU579" i="2"/>
  <c r="AU676" i="2"/>
  <c r="AU650" i="2"/>
  <c r="AU365" i="2"/>
  <c r="AU225" i="2"/>
  <c r="AU369" i="2"/>
  <c r="AU690" i="2"/>
  <c r="AU473" i="2"/>
  <c r="AU518" i="2"/>
  <c r="AU143" i="2"/>
  <c r="AU256" i="2"/>
  <c r="AU526" i="2"/>
  <c r="AU642" i="2"/>
  <c r="AU356" i="2"/>
  <c r="AU392" i="2"/>
  <c r="AU595" i="2"/>
  <c r="AU234" i="2"/>
  <c r="AU349" i="2"/>
  <c r="AR181" i="2"/>
  <c r="AS660" i="2"/>
  <c r="AS520" i="2"/>
  <c r="AT43" i="2"/>
  <c r="AU41" i="2"/>
  <c r="AS625" i="2"/>
  <c r="AS316" i="2"/>
  <c r="AS36" i="2"/>
  <c r="AS727" i="2"/>
  <c r="AS28" i="2"/>
  <c r="AR381" i="2"/>
  <c r="AR689" i="2"/>
  <c r="AR88" i="2"/>
  <c r="AR383" i="2"/>
  <c r="AU126" i="2"/>
  <c r="AU320" i="2"/>
  <c r="AU44" i="2"/>
  <c r="AS686" i="2"/>
  <c r="AS129" i="2"/>
  <c r="AT521" i="2"/>
  <c r="AT489" i="2"/>
  <c r="AT461" i="2"/>
  <c r="AU282" i="2"/>
  <c r="AT716" i="2"/>
  <c r="AT603" i="2"/>
  <c r="AT704" i="2"/>
  <c r="AT385" i="2"/>
  <c r="AT514" i="2"/>
  <c r="AT512" i="2"/>
  <c r="AT80" i="2"/>
  <c r="AT107" i="2"/>
  <c r="AT735" i="2"/>
  <c r="AT401" i="2"/>
  <c r="AT537" i="2"/>
  <c r="AT243" i="2"/>
  <c r="AT99" i="2"/>
  <c r="AT91" i="2"/>
  <c r="AT331" i="2"/>
  <c r="AT35" i="2"/>
  <c r="AT619" i="2"/>
  <c r="AT68" i="2"/>
  <c r="AT386" i="2"/>
  <c r="AT474" i="2"/>
  <c r="AT216" i="2"/>
  <c r="AT678" i="2"/>
  <c r="AT65" i="2"/>
  <c r="AT152" i="2"/>
  <c r="AT120" i="2"/>
  <c r="AT72" i="2"/>
  <c r="AT175" i="2"/>
  <c r="AT189" i="2"/>
  <c r="AT220" i="2"/>
  <c r="AT162" i="2"/>
  <c r="AT284" i="2"/>
  <c r="AT449" i="2"/>
  <c r="AT681" i="2"/>
  <c r="AT703" i="2"/>
  <c r="AT70" i="2"/>
  <c r="AT158" i="2"/>
  <c r="AT504" i="2"/>
  <c r="AT467" i="2"/>
  <c r="AR201" i="2"/>
  <c r="AR132" i="2"/>
  <c r="AU716" i="2"/>
  <c r="AU386" i="2"/>
  <c r="AU474" i="2"/>
  <c r="AU468" i="2"/>
  <c r="AU325" i="2"/>
  <c r="AS673" i="2"/>
  <c r="AS668" i="2"/>
  <c r="AS709" i="2"/>
  <c r="AS649" i="2"/>
  <c r="AS244" i="2"/>
  <c r="AS561" i="2"/>
  <c r="AR561" i="2"/>
  <c r="AS571" i="2"/>
  <c r="AS521" i="2"/>
  <c r="AS731" i="2"/>
  <c r="AS705" i="2"/>
  <c r="AR705" i="2"/>
  <c r="AS300" i="2"/>
  <c r="AS59" i="2"/>
  <c r="AR59" i="2"/>
  <c r="AS508" i="2"/>
  <c r="AS208" i="2"/>
  <c r="AS610" i="2"/>
  <c r="AS16" i="2"/>
  <c r="AR16" i="2"/>
  <c r="AS26" i="2"/>
  <c r="AR26" i="2"/>
  <c r="AS388" i="2"/>
  <c r="AS348" i="2"/>
  <c r="AS410" i="2"/>
  <c r="AS395" i="2"/>
  <c r="AR395" i="2"/>
  <c r="AS106" i="2"/>
  <c r="AS179" i="2"/>
  <c r="AS154" i="2"/>
  <c r="AS522" i="2"/>
  <c r="AS426" i="2"/>
  <c r="AS470" i="2"/>
  <c r="AS272" i="2"/>
  <c r="AS353" i="2"/>
  <c r="AS275" i="2"/>
  <c r="AS314" i="2"/>
  <c r="AS409" i="2"/>
  <c r="AS86" i="2"/>
  <c r="AS602" i="2"/>
  <c r="AS544" i="2"/>
  <c r="AS371" i="2"/>
  <c r="AS567" i="2"/>
  <c r="AS45" i="2"/>
  <c r="AR45" i="2"/>
  <c r="AS105" i="2"/>
  <c r="AS14" i="2"/>
  <c r="AS177" i="2"/>
  <c r="AS101" i="2"/>
  <c r="AR101" i="2"/>
  <c r="AS92" i="2"/>
  <c r="AS534" i="2"/>
  <c r="AS134" i="2"/>
  <c r="AS376" i="2"/>
  <c r="AT733" i="2"/>
  <c r="AT719" i="2"/>
  <c r="AT715" i="2"/>
  <c r="AT717" i="2"/>
  <c r="AT389" i="2"/>
  <c r="AT605" i="2"/>
  <c r="AT523" i="2"/>
  <c r="AT628" i="2"/>
  <c r="AT103" i="2"/>
  <c r="AT711" i="2"/>
  <c r="AT367" i="2"/>
  <c r="AT81" i="2"/>
  <c r="AT672" i="2"/>
  <c r="AT422" i="2"/>
  <c r="AT249" i="2"/>
  <c r="AT502" i="2"/>
  <c r="AT527" i="2"/>
  <c r="AT604" i="2"/>
  <c r="AT381" i="2"/>
  <c r="AT495" i="2"/>
  <c r="AT665" i="2"/>
  <c r="AT606" i="2"/>
  <c r="AT327" i="2"/>
  <c r="AT207" i="2"/>
  <c r="AT438" i="2"/>
  <c r="AT90" i="2"/>
  <c r="AT199" i="2"/>
  <c r="AT403" i="2"/>
  <c r="AT5" i="2"/>
  <c r="AT432" i="2"/>
  <c r="AT689" i="2"/>
  <c r="AT570" i="2"/>
  <c r="AT241" i="2"/>
  <c r="AT408" i="2"/>
  <c r="AT362" i="2"/>
  <c r="AT248" i="2"/>
  <c r="AT171" i="2"/>
  <c r="AT88" i="2"/>
  <c r="AT528" i="2"/>
  <c r="AR277" i="2"/>
  <c r="AR212" i="2"/>
  <c r="AR382" i="2"/>
  <c r="AR117" i="2"/>
  <c r="AR89" i="2"/>
  <c r="AU733" i="2"/>
  <c r="AU719" i="2"/>
  <c r="AR605" i="2"/>
  <c r="AR249" i="2"/>
  <c r="AU310" i="2"/>
  <c r="AU144" i="2"/>
  <c r="AR654" i="2"/>
  <c r="AT560" i="2"/>
  <c r="AT316" i="2"/>
  <c r="AT129" i="2"/>
  <c r="AT287" i="2"/>
  <c r="AS458" i="2"/>
  <c r="AS339" i="2"/>
  <c r="AS271" i="2"/>
  <c r="AS62" i="2"/>
  <c r="AS361" i="2"/>
  <c r="AT304" i="2"/>
  <c r="AT698" i="2"/>
  <c r="AT591" i="2"/>
  <c r="AT405" i="2"/>
  <c r="AT453" i="2"/>
  <c r="AT321" i="2"/>
  <c r="AT10" i="2"/>
  <c r="AT664" i="2"/>
  <c r="AT6" i="2"/>
  <c r="AR521" i="2"/>
  <c r="AR202" i="2"/>
  <c r="AT277" i="2"/>
  <c r="AT76" i="2"/>
  <c r="AT228" i="2"/>
  <c r="AT488" i="2"/>
  <c r="AT325" i="2"/>
  <c r="AS661" i="2"/>
  <c r="AS734" i="2"/>
  <c r="AS297" i="2"/>
  <c r="AS618" i="2"/>
  <c r="AS487" i="2"/>
  <c r="AS253" i="2"/>
  <c r="AS252" i="2"/>
  <c r="AS721" i="2"/>
  <c r="AS708" i="2"/>
  <c r="AS121" i="2"/>
  <c r="AS723" i="2"/>
  <c r="AS437" i="2"/>
  <c r="AS29" i="2"/>
  <c r="AS471" i="2"/>
  <c r="AS402" i="2"/>
  <c r="AS110" i="2"/>
  <c r="AS617" i="2"/>
  <c r="AS575" i="2"/>
  <c r="AS419" i="2"/>
  <c r="AS57" i="2"/>
  <c r="AS190" i="2"/>
  <c r="AS79" i="2"/>
  <c r="AS499" i="2"/>
  <c r="AS100" i="2"/>
  <c r="AT596" i="2"/>
  <c r="AT167" i="2"/>
  <c r="AT632" i="2"/>
  <c r="AT727" i="2"/>
  <c r="AT382" i="2"/>
  <c r="AT117" i="2"/>
  <c r="AT89" i="2"/>
  <c r="AT551" i="2"/>
  <c r="AR179" i="2"/>
  <c r="AR490" i="2"/>
  <c r="AR97" i="2"/>
  <c r="AR134" i="2"/>
  <c r="AU718" i="2"/>
  <c r="AR244" i="2"/>
  <c r="AT450" i="2"/>
  <c r="AT470" i="2"/>
  <c r="AT409" i="2"/>
  <c r="AT144" i="2"/>
  <c r="AS492" i="2"/>
  <c r="AS500" i="2"/>
  <c r="AS427" i="2"/>
  <c r="AS335" i="2"/>
  <c r="AS224" i="2"/>
  <c r="AS626" i="2"/>
  <c r="AS23" i="2"/>
  <c r="AS238" i="2"/>
  <c r="AS436" i="2"/>
  <c r="AS306" i="2"/>
  <c r="AS31" i="2"/>
  <c r="AS330" i="2"/>
  <c r="AS223" i="2"/>
  <c r="AS315" i="2"/>
  <c r="AS569" i="2"/>
  <c r="AS435" i="2"/>
  <c r="AS337" i="2"/>
  <c r="AS17" i="2"/>
  <c r="AS155" i="2"/>
  <c r="AS543" i="2"/>
  <c r="AT670" i="2"/>
  <c r="AT656" i="2"/>
  <c r="AT366" i="2"/>
  <c r="AT293" i="2"/>
  <c r="AT226" i="2"/>
  <c r="AT396" i="2"/>
  <c r="AT540" i="2"/>
  <c r="AT513" i="2"/>
  <c r="AT423" i="2"/>
  <c r="AT262" i="2"/>
  <c r="AT108" i="2"/>
  <c r="AT153" i="2"/>
  <c r="AT657" i="2"/>
  <c r="AT32" i="2"/>
  <c r="AT644" i="2"/>
  <c r="AT305" i="2"/>
  <c r="AT611" i="2"/>
  <c r="AT505" i="2"/>
  <c r="AT278" i="2"/>
  <c r="AT506" i="2"/>
  <c r="AT555" i="2"/>
  <c r="AT53" i="2"/>
  <c r="AT75" i="2"/>
  <c r="AT517" i="2"/>
  <c r="AT501" i="2"/>
  <c r="AT25" i="2"/>
  <c r="AT529" i="2"/>
  <c r="AT581" i="2"/>
  <c r="AT184" i="2"/>
  <c r="AT635" i="2"/>
  <c r="AT11" i="2"/>
  <c r="AT430" i="2"/>
  <c r="AT122" i="2"/>
  <c r="AT313" i="2"/>
  <c r="AT147" i="2"/>
  <c r="AT312" i="2"/>
  <c r="AT56" i="2"/>
  <c r="AT239" i="2"/>
  <c r="AT583" i="2"/>
  <c r="AT630" i="2"/>
  <c r="AT574" i="2"/>
  <c r="AT491" i="2"/>
  <c r="AT390" i="2"/>
  <c r="AT233" i="2"/>
  <c r="AT19" i="2"/>
  <c r="AT270" i="2"/>
  <c r="AT219" i="2"/>
  <c r="AT379" i="2"/>
  <c r="AT600" i="2"/>
  <c r="AT440" i="2"/>
  <c r="AT140" i="2"/>
  <c r="AT24" i="2"/>
  <c r="AT669" i="2"/>
  <c r="AT416" i="2"/>
  <c r="AT536" i="2"/>
  <c r="AR458" i="2"/>
  <c r="AR150" i="2"/>
  <c r="AR450" i="2"/>
  <c r="AR352" i="2"/>
  <c r="AR584" i="2"/>
  <c r="AR478" i="2"/>
  <c r="AR332" i="2"/>
  <c r="AR442" i="2"/>
  <c r="AR39" i="2"/>
  <c r="AR79" i="2"/>
  <c r="AR339" i="2"/>
  <c r="AR63" i="2"/>
  <c r="AR374" i="2"/>
  <c r="AR258" i="2"/>
  <c r="AR227" i="2"/>
  <c r="AR129" i="2"/>
  <c r="AR180" i="2"/>
  <c r="AR62" i="2"/>
  <c r="AR294" i="2"/>
  <c r="AR566" i="2"/>
  <c r="AR292" i="2"/>
  <c r="AR191" i="2"/>
  <c r="AR289" i="2"/>
  <c r="AR95" i="2"/>
  <c r="AR586" i="2"/>
  <c r="AR361" i="2"/>
  <c r="AR276" i="2"/>
  <c r="AR434" i="2"/>
  <c r="AR9" i="2"/>
  <c r="AR176" i="2"/>
  <c r="AR123" i="2"/>
  <c r="AU670" i="2"/>
  <c r="AU656" i="2"/>
  <c r="AU496" i="2"/>
  <c r="AU293" i="2"/>
  <c r="AU226" i="2"/>
  <c r="AU396" i="2"/>
  <c r="AU540" i="2"/>
  <c r="AU513" i="2"/>
  <c r="AU423" i="2"/>
  <c r="AU262" i="2"/>
  <c r="AU108" i="2"/>
  <c r="AU153" i="2"/>
  <c r="AU657" i="2"/>
  <c r="AU32" i="2"/>
  <c r="AU644" i="2"/>
  <c r="AU611" i="2"/>
  <c r="AU505" i="2"/>
  <c r="AU278" i="2"/>
  <c r="AU506" i="2"/>
  <c r="AU555" i="2"/>
  <c r="AR555" i="2"/>
  <c r="AU75" i="2"/>
  <c r="AU517" i="2"/>
  <c r="AU501" i="2"/>
  <c r="AU25" i="2"/>
  <c r="AR25" i="2"/>
  <c r="AU109" i="2"/>
  <c r="AU529" i="2"/>
  <c r="AU581" i="2"/>
  <c r="AU184" i="2"/>
  <c r="AU489" i="2"/>
  <c r="AU635" i="2"/>
  <c r="AU11" i="2"/>
  <c r="AR11" i="2"/>
  <c r="AU430" i="2"/>
  <c r="AU122" i="2"/>
  <c r="AU4" i="2"/>
  <c r="AR430" i="2"/>
  <c r="AT106" i="2"/>
  <c r="AT355" i="2"/>
  <c r="AT456" i="2"/>
  <c r="AU377" i="2"/>
  <c r="AT673" i="2"/>
  <c r="AT613" i="2"/>
  <c r="AT709" i="2"/>
  <c r="AT649" i="2"/>
  <c r="AT244" i="2"/>
  <c r="AT561" i="2"/>
  <c r="AT571" i="2"/>
  <c r="AT731" i="2"/>
  <c r="AT486" i="2"/>
  <c r="AT300" i="2"/>
  <c r="AT59" i="2"/>
  <c r="AT508" i="2"/>
  <c r="AT16" i="2"/>
  <c r="AT702" i="2"/>
  <c r="AT26" i="2"/>
  <c r="AT490" i="2"/>
  <c r="AT114" i="2"/>
  <c r="AT344" i="2"/>
  <c r="AR357" i="2"/>
  <c r="AR240" i="2"/>
  <c r="AR269" i="2"/>
  <c r="AR190" i="2"/>
  <c r="AR187" i="2"/>
  <c r="AU686" i="2"/>
  <c r="AU486" i="2"/>
  <c r="AU26" i="2"/>
  <c r="AS688" i="2"/>
  <c r="AS675" i="2"/>
  <c r="AS568" i="2"/>
  <c r="AS598" i="2"/>
  <c r="AS267" i="2"/>
  <c r="AS373" i="2"/>
  <c r="AS455" i="2"/>
  <c r="AS650" i="2"/>
  <c r="AS365" i="2"/>
  <c r="AS225" i="2"/>
  <c r="AS369" i="2"/>
  <c r="AS690" i="2"/>
  <c r="AS143" i="2"/>
  <c r="AS256" i="2"/>
  <c r="AS642" i="2"/>
  <c r="AS356" i="2"/>
  <c r="AS444" i="2"/>
  <c r="AS519" i="2"/>
  <c r="AS392" i="2"/>
  <c r="AS683" i="2"/>
  <c r="AS255" i="2"/>
  <c r="AS420" i="2"/>
  <c r="AS404" i="2"/>
  <c r="AS363" i="2"/>
  <c r="AS74" i="2"/>
  <c r="AS459" i="2"/>
  <c r="AS234" i="2"/>
  <c r="AS349" i="2"/>
  <c r="AS593" i="2"/>
  <c r="AS41" i="2"/>
  <c r="AS38" i="2"/>
  <c r="AS326" i="2"/>
  <c r="AS633" i="2"/>
  <c r="AS599" i="2"/>
  <c r="AS211" i="2"/>
  <c r="AS170" i="2"/>
  <c r="AS217" i="2"/>
  <c r="AS572" i="2"/>
  <c r="AS587" i="2"/>
  <c r="AS77" i="2"/>
  <c r="AS266" i="2"/>
  <c r="AS173" i="2"/>
  <c r="AS259" i="2"/>
  <c r="AS400" i="2"/>
  <c r="AS209" i="2"/>
  <c r="AS399" i="2"/>
  <c r="AS245" i="2"/>
  <c r="AS651" i="2"/>
  <c r="AT682" i="2"/>
  <c r="AT666" i="2"/>
  <c r="AT559" i="2"/>
  <c r="AT458" i="2"/>
  <c r="AT150" i="2"/>
  <c r="AT546" i="2"/>
  <c r="AT352" i="2"/>
  <c r="AT584" i="2"/>
  <c r="AT324" i="2"/>
  <c r="AT478" i="2"/>
  <c r="AT342" i="2"/>
  <c r="AT332" i="2"/>
  <c r="AT442" i="2"/>
  <c r="AT39" i="2"/>
  <c r="AT231" i="2"/>
  <c r="AT79" i="2"/>
  <c r="AT63" i="2"/>
  <c r="AT354" i="2"/>
  <c r="AT507" i="2"/>
  <c r="AT374" i="2"/>
  <c r="AT258" i="2"/>
  <c r="AT227" i="2"/>
  <c r="AT340" i="2"/>
  <c r="AR428" i="2"/>
  <c r="AR119" i="2"/>
  <c r="AR142" i="2"/>
  <c r="AR335" i="2"/>
  <c r="AR31" i="2"/>
  <c r="AR337" i="2"/>
  <c r="AR106" i="2"/>
  <c r="AU458" i="2"/>
  <c r="AU284" i="2"/>
  <c r="AT661" i="2"/>
  <c r="AT411" i="2"/>
  <c r="AT297" i="2"/>
  <c r="AT618" i="2"/>
  <c r="AT487" i="2"/>
  <c r="AT253" i="2"/>
  <c r="AT252" i="2"/>
  <c r="AT721" i="2"/>
  <c r="AT708" i="2"/>
  <c r="AT121" i="2"/>
  <c r="AT47" i="2"/>
  <c r="AT723" i="2"/>
  <c r="AT437" i="2"/>
  <c r="AT295" i="2"/>
  <c r="AT443" i="2"/>
  <c r="AT722" i="2"/>
  <c r="AT701" i="2"/>
  <c r="AT471" i="2"/>
  <c r="AT402" i="2"/>
  <c r="AT110" i="2"/>
  <c r="AT393" i="2"/>
  <c r="AT357" i="2"/>
  <c r="AT237" i="2"/>
  <c r="AT484" i="2"/>
  <c r="AT124" i="2"/>
  <c r="AT530" i="2"/>
  <c r="AT617" i="2"/>
  <c r="AT494" i="2"/>
  <c r="AT585" i="2"/>
  <c r="AT575" i="2"/>
  <c r="AT545" i="2"/>
  <c r="AT480" i="2"/>
  <c r="AT419" i="2"/>
  <c r="AT57" i="2"/>
  <c r="AT192" i="2"/>
  <c r="AT415" i="2"/>
  <c r="AT190" i="2"/>
  <c r="AT576" i="2"/>
  <c r="AT2" i="2"/>
  <c r="AT522" i="2"/>
  <c r="AT314" i="2"/>
  <c r="AT204" i="2"/>
  <c r="AT265" i="2"/>
  <c r="AT263" i="2"/>
  <c r="AT525" i="2"/>
  <c r="AT586" i="2"/>
  <c r="AT118" i="2"/>
  <c r="AT671" i="2"/>
  <c r="AT629" i="2"/>
  <c r="AT45" i="2"/>
  <c r="AT602" i="2"/>
  <c r="AT539" i="2"/>
  <c r="AT98" i="2"/>
  <c r="AT214" i="2"/>
  <c r="AT643" i="2"/>
  <c r="AT272" i="2"/>
  <c r="AT358" i="2"/>
  <c r="AT182" i="2"/>
  <c r="AT187" i="2"/>
  <c r="AT499" i="2"/>
  <c r="AT229" i="2"/>
  <c r="AT286" i="2"/>
  <c r="AT100" i="2"/>
  <c r="AT96" i="2"/>
  <c r="AT360" i="2"/>
  <c r="AT50" i="2"/>
  <c r="AT93" i="2"/>
  <c r="AT163" i="2"/>
  <c r="AT607" i="2"/>
  <c r="AR601" i="2"/>
  <c r="AR549" i="2"/>
  <c r="AR280" i="2"/>
  <c r="AR565" i="2"/>
  <c r="AR194" i="2"/>
  <c r="AR439" i="2"/>
  <c r="AR215" i="2"/>
  <c r="AR138" i="2"/>
  <c r="AR21" i="2"/>
  <c r="AR115" i="2"/>
  <c r="AR299" i="2"/>
  <c r="AR397" i="2"/>
  <c r="AR658" i="2"/>
  <c r="AR87" i="2"/>
  <c r="AR264" i="2"/>
  <c r="AR22" i="2"/>
  <c r="AR40" i="2"/>
  <c r="AR169" i="2"/>
  <c r="AR168" i="2"/>
  <c r="AR52" i="2"/>
  <c r="AR524" i="2"/>
  <c r="AR157" i="2"/>
  <c r="AR186" i="2"/>
  <c r="AR232" i="2"/>
  <c r="AU661" i="2"/>
  <c r="AU734" i="2"/>
  <c r="AU411" i="2"/>
  <c r="AU297" i="2"/>
  <c r="AR297" i="2"/>
  <c r="AU618" i="2"/>
  <c r="AU487" i="2"/>
  <c r="AU253" i="2"/>
  <c r="AU252" i="2"/>
  <c r="AR252" i="2"/>
  <c r="AU708" i="2"/>
  <c r="AU121" i="2"/>
  <c r="AR121" i="2"/>
  <c r="AU47" i="2"/>
  <c r="AU723" i="2"/>
  <c r="AR295" i="2"/>
  <c r="AU443" i="2"/>
  <c r="AU29" i="2"/>
  <c r="AR29" i="2"/>
  <c r="AU722" i="2"/>
  <c r="AU701" i="2"/>
  <c r="AU471" i="2"/>
  <c r="AR402" i="2"/>
  <c r="AU634" i="2"/>
  <c r="AU110" i="2"/>
  <c r="AR110" i="2"/>
  <c r="AU393" i="2"/>
  <c r="AU357" i="2"/>
  <c r="AU237" i="2"/>
  <c r="AU484" i="2"/>
  <c r="AU240" i="2"/>
  <c r="AU530" i="2"/>
  <c r="AR530" i="2"/>
  <c r="AU617" i="2"/>
  <c r="AU494" i="2"/>
  <c r="AU597" i="2"/>
  <c r="AU585" i="2"/>
  <c r="AU575" i="2"/>
  <c r="AU269" i="2"/>
  <c r="AU545" i="2"/>
  <c r="AR545" i="2"/>
  <c r="AU480" i="2"/>
  <c r="AU419" i="2"/>
  <c r="AU317" i="2"/>
  <c r="AR317" i="2"/>
  <c r="AU465" i="2"/>
  <c r="AU57" i="2"/>
  <c r="AR57" i="2"/>
  <c r="AU192" i="2"/>
  <c r="AU415" i="2"/>
  <c r="AU447" i="2"/>
  <c r="AR447" i="2"/>
  <c r="AU190" i="2"/>
  <c r="AU2" i="2"/>
  <c r="AU97" i="2"/>
  <c r="AU64" i="2"/>
  <c r="AU630" i="2"/>
  <c r="AU355" i="2"/>
  <c r="AU442" i="2"/>
  <c r="AU697" i="2"/>
  <c r="AU409" i="2"/>
  <c r="AU300" i="2"/>
  <c r="AU450" i="2"/>
  <c r="AU583" i="2"/>
  <c r="AU712" i="2"/>
  <c r="AR2" i="2"/>
  <c r="AU535" i="2"/>
  <c r="AU56" i="2"/>
  <c r="AU679" i="2"/>
  <c r="AU637" i="2"/>
  <c r="AU288" i="2"/>
  <c r="AU167" i="2"/>
  <c r="AU347" i="2"/>
  <c r="AU536" i="2"/>
  <c r="AU378" i="2"/>
  <c r="AU485" i="2"/>
  <c r="AU510" i="2"/>
  <c r="AU671" i="2"/>
  <c r="AU227" i="2"/>
  <c r="AU206" i="2"/>
  <c r="AU662" i="2"/>
  <c r="AU187" i="2"/>
  <c r="AU499" i="2"/>
  <c r="AU229" i="2"/>
  <c r="AU286" i="2"/>
  <c r="AR286" i="2"/>
  <c r="AU100" i="2"/>
  <c r="AR100" i="2"/>
  <c r="AU96" i="2"/>
  <c r="AU360" i="2"/>
  <c r="AR360" i="2"/>
  <c r="AU50" i="2"/>
  <c r="AU93" i="2"/>
  <c r="AU163" i="2"/>
  <c r="AU674" i="2"/>
  <c r="AU607" i="2"/>
  <c r="AR177" i="2"/>
  <c r="AT647" i="2"/>
  <c r="AT60" i="2"/>
  <c r="AT177" i="2"/>
  <c r="AU208" i="2"/>
  <c r="AU689" i="2"/>
  <c r="AU444" i="2"/>
  <c r="AU519" i="2"/>
  <c r="AU683" i="2"/>
  <c r="AU255" i="2"/>
  <c r="AU30" i="2"/>
  <c r="AU420" i="2"/>
  <c r="AU404" i="2"/>
  <c r="AU363" i="2"/>
  <c r="AU74" i="2"/>
  <c r="AU459" i="2"/>
  <c r="AU593" i="2"/>
  <c r="AU38" i="2"/>
  <c r="AU326" i="2"/>
  <c r="AU133" i="2"/>
  <c r="AU633" i="2"/>
  <c r="AU599" i="2"/>
  <c r="AU211" i="2"/>
  <c r="AU463" i="2"/>
  <c r="AU170" i="2"/>
  <c r="AU217" i="2"/>
  <c r="AU572" i="2"/>
  <c r="AU587" i="2"/>
  <c r="AU77" i="2"/>
  <c r="AU266" i="2"/>
  <c r="AU173" i="2"/>
  <c r="AU259" i="2"/>
  <c r="AU400" i="2"/>
  <c r="AU209" i="2"/>
  <c r="AU399" i="2"/>
  <c r="AU71" i="2"/>
  <c r="AU245" i="2"/>
  <c r="AU406" i="2"/>
  <c r="AU475" i="2"/>
  <c r="AS712" i="2"/>
  <c r="AS358" i="2"/>
  <c r="AS596" i="2"/>
  <c r="AS347" i="2"/>
  <c r="AS421" i="2"/>
  <c r="AS131" i="2"/>
  <c r="AS685" i="2"/>
  <c r="AS167" i="2"/>
  <c r="AS694" i="2"/>
  <c r="AS329" i="2"/>
  <c r="AS621" i="2"/>
  <c r="AS112" i="2"/>
  <c r="AS433" i="2"/>
  <c r="AS645" i="2"/>
  <c r="AS277" i="2"/>
  <c r="AS212" i="2"/>
  <c r="AS466" i="2"/>
  <c r="AS382" i="2"/>
  <c r="AS76" i="2"/>
  <c r="AS27" i="2"/>
  <c r="AS250" i="2"/>
  <c r="AS679" i="2"/>
  <c r="AS43" i="2"/>
  <c r="AS34" i="2"/>
  <c r="AS117" i="2"/>
  <c r="AS228" i="2"/>
  <c r="AS336" i="2"/>
  <c r="AS515" i="2"/>
  <c r="AS372" i="2"/>
  <c r="AS334" i="2"/>
  <c r="AS172" i="2"/>
  <c r="AS718" i="2"/>
  <c r="AS532" i="2"/>
  <c r="AS67" i="2"/>
  <c r="AS538" i="2"/>
  <c r="AS643" i="2"/>
  <c r="AS137" i="2"/>
  <c r="AS89" i="2"/>
  <c r="AS210" i="2"/>
  <c r="AS425" i="2"/>
  <c r="AS287" i="2"/>
  <c r="AS582" i="2"/>
  <c r="AS156" i="2"/>
  <c r="AS49" i="2"/>
  <c r="AS307" i="2"/>
  <c r="AS214" i="2"/>
  <c r="AS623" i="2"/>
  <c r="AS551" i="2"/>
  <c r="AS343" i="2"/>
  <c r="AS461" i="2"/>
  <c r="AS338" i="2"/>
  <c r="AT662" i="2"/>
  <c r="AT713" i="2"/>
  <c r="AT655" i="2"/>
  <c r="AT242" i="2"/>
  <c r="AT445" i="2"/>
  <c r="AT206" i="2"/>
  <c r="AT729" i="2"/>
  <c r="AT699" i="2"/>
  <c r="AT247" i="2"/>
  <c r="AT183" i="2"/>
  <c r="AT296" i="2"/>
  <c r="AT126" i="2"/>
  <c r="AT104" i="2"/>
  <c r="AT454" i="2"/>
  <c r="AT413" i="2"/>
  <c r="AT573" i="2"/>
  <c r="AT69" i="2"/>
  <c r="AT51" i="2"/>
  <c r="AT288" i="2"/>
  <c r="AT188" i="2"/>
  <c r="AT18" i="2"/>
  <c r="AT552" i="2"/>
  <c r="AT345" i="2"/>
  <c r="AT15" i="2"/>
  <c r="AT637" i="2"/>
  <c r="AT457" i="2"/>
  <c r="AT320" i="2"/>
  <c r="AT236" i="2"/>
  <c r="AT146" i="2"/>
  <c r="AT377" i="2"/>
  <c r="AT166" i="2"/>
  <c r="AT302" i="2"/>
  <c r="AT273" i="2"/>
  <c r="AT174" i="2"/>
  <c r="AT44" i="2"/>
  <c r="AT261" i="2"/>
  <c r="AT481" i="2"/>
  <c r="AT282" i="2"/>
  <c r="AT563" i="2"/>
  <c r="AT558" i="2"/>
  <c r="AT222" i="2"/>
  <c r="AT274" i="2"/>
  <c r="AT268" i="2"/>
  <c r="AT483" i="2"/>
  <c r="AT221" i="2"/>
  <c r="AT653" i="2"/>
  <c r="AT13" i="2"/>
  <c r="AT580" i="2"/>
  <c r="AT446" i="2"/>
  <c r="AT714" i="2"/>
  <c r="AT193" i="2"/>
  <c r="AT687" i="2"/>
  <c r="AT161" i="2"/>
  <c r="AT46" i="2"/>
  <c r="AT260" i="2"/>
  <c r="AT431" i="2"/>
  <c r="AT135" i="2"/>
  <c r="AT550" i="2"/>
  <c r="AT54" i="2"/>
  <c r="AT328" i="2"/>
  <c r="AT333" i="2"/>
  <c r="AR81" i="2"/>
  <c r="AR502" i="2"/>
  <c r="AR327" i="2"/>
  <c r="AR207" i="2"/>
  <c r="AR90" i="2"/>
  <c r="AR403" i="2"/>
  <c r="AR5" i="2"/>
  <c r="AR241" i="2"/>
  <c r="AR362" i="2"/>
  <c r="AR248" i="2"/>
  <c r="AR148" i="2"/>
  <c r="AR482" i="2"/>
  <c r="AR462" i="2"/>
  <c r="AR144" i="2"/>
  <c r="AR528" i="2"/>
  <c r="AR589" i="2"/>
  <c r="AU713" i="2"/>
  <c r="AU655" i="2"/>
  <c r="AU242" i="2"/>
  <c r="AU445" i="2"/>
  <c r="AU729" i="2"/>
  <c r="AU699" i="2"/>
  <c r="AU247" i="2"/>
  <c r="AU183" i="2"/>
  <c r="AU296" i="2"/>
  <c r="AU104" i="2"/>
  <c r="AU454" i="2"/>
  <c r="AU413" i="2"/>
  <c r="AU573" i="2"/>
  <c r="AU69" i="2"/>
  <c r="AU51" i="2"/>
  <c r="AU188" i="2"/>
  <c r="AU18" i="2"/>
  <c r="AU552" i="2"/>
  <c r="AU345" i="2"/>
  <c r="AU15" i="2"/>
  <c r="AU457" i="2"/>
  <c r="AU236" i="2"/>
  <c r="AU146" i="2"/>
  <c r="AU166" i="2"/>
  <c r="AU302" i="2"/>
  <c r="AU273" i="2"/>
  <c r="AU174" i="2"/>
  <c r="AU481" i="2"/>
  <c r="AU563" i="2"/>
  <c r="AU558" i="2"/>
  <c r="AU222" i="2"/>
  <c r="AU274" i="2"/>
  <c r="AU268" i="2"/>
  <c r="AU483" i="2"/>
  <c r="AU221" i="2"/>
  <c r="AU653" i="2"/>
  <c r="AU13" i="2"/>
  <c r="AU580" i="2"/>
  <c r="AU446" i="2"/>
  <c r="AU714" i="2"/>
  <c r="AU193" i="2"/>
  <c r="AU687" i="2"/>
  <c r="AU161" i="2"/>
  <c r="AU46" i="2"/>
  <c r="AU260" i="2"/>
  <c r="AU431" i="2"/>
  <c r="AU135" i="2"/>
  <c r="AU328" i="2"/>
  <c r="AU333" i="2"/>
  <c r="AU605" i="2"/>
  <c r="AT145" i="2"/>
  <c r="AT83" i="2"/>
  <c r="AT230" i="2"/>
  <c r="AT33" i="2"/>
  <c r="AT554" i="2"/>
  <c r="AT290" i="2"/>
  <c r="AT58" i="2"/>
  <c r="AT246" i="2"/>
  <c r="AT612" i="2"/>
  <c r="AT368" i="2"/>
  <c r="AT609" i="2"/>
  <c r="AT127" i="2"/>
  <c r="AT281" i="2"/>
  <c r="AT468" i="2"/>
  <c r="AT624" i="2"/>
  <c r="AT197" i="2"/>
  <c r="AT424" i="2"/>
  <c r="AT73" i="2"/>
  <c r="AT61" i="2"/>
  <c r="AT319" i="2"/>
  <c r="AR553" i="2"/>
  <c r="AR548" i="2"/>
  <c r="AR304" i="2"/>
  <c r="AR346" i="2"/>
  <c r="AR591" i="2"/>
  <c r="AR562" i="2"/>
  <c r="AR469" i="2"/>
  <c r="AR700" i="2"/>
  <c r="AR8" i="2"/>
  <c r="AR664" i="2"/>
  <c r="AR12" i="2"/>
  <c r="AR283" i="2"/>
  <c r="AR407" i="2"/>
  <c r="AR510" i="2"/>
  <c r="AR205" i="2"/>
  <c r="AR257" i="2"/>
  <c r="AR6" i="2"/>
  <c r="AR7" i="2"/>
  <c r="AR456" i="2"/>
  <c r="AR298" i="2"/>
  <c r="AR128" i="2"/>
  <c r="AR485" i="2"/>
  <c r="AU603" i="2"/>
  <c r="AU704" i="2"/>
  <c r="AU385" i="2"/>
  <c r="AU514" i="2"/>
  <c r="AU512" i="2"/>
  <c r="AU80" i="2"/>
  <c r="AU107" i="2"/>
  <c r="AU735" i="2"/>
  <c r="AU401" i="2"/>
  <c r="AU537" i="2"/>
  <c r="AU243" i="2"/>
  <c r="AU99" i="2"/>
  <c r="AU91" i="2"/>
  <c r="AU331" i="2"/>
  <c r="AU35" i="2"/>
  <c r="AU619" i="2"/>
  <c r="AU68" i="2"/>
  <c r="AU216" i="2"/>
  <c r="AU678" i="2"/>
  <c r="AU65" i="2"/>
  <c r="AU152" i="2"/>
  <c r="AU120" i="2"/>
  <c r="AU72" i="2"/>
  <c r="AU175" i="2"/>
  <c r="AU189" i="2"/>
  <c r="AU220" i="2"/>
  <c r="AU449" i="2"/>
  <c r="AU681" i="2"/>
  <c r="AU703" i="2"/>
  <c r="AU70" i="2"/>
  <c r="AU145" i="2"/>
  <c r="AU83" i="2"/>
  <c r="AU230" i="2"/>
  <c r="AU33" i="2"/>
  <c r="AU554" i="2"/>
  <c r="AU290" i="2"/>
  <c r="AU58" i="2"/>
  <c r="AU246" i="2"/>
  <c r="AU612" i="2"/>
  <c r="AU60" i="2"/>
  <c r="AU368" i="2"/>
  <c r="AU609" i="2"/>
  <c r="AU127" i="2"/>
  <c r="AU281" i="2"/>
  <c r="AU218" i="2"/>
  <c r="AU504" i="2"/>
  <c r="AU624" i="2"/>
  <c r="AU197" i="2"/>
  <c r="AU467" i="2"/>
  <c r="AU424" i="2"/>
  <c r="AU73" i="2"/>
  <c r="AU61" i="2"/>
  <c r="AU319" i="2"/>
  <c r="AS682" i="2"/>
  <c r="AT82" i="2"/>
  <c r="AT636" i="2"/>
  <c r="AT303" i="2"/>
  <c r="AT148" i="2"/>
  <c r="AT279" i="2"/>
  <c r="AT482" i="2"/>
  <c r="AT398" i="2"/>
  <c r="AT652" i="2"/>
  <c r="AT418" i="2"/>
  <c r="AT462" i="2"/>
  <c r="AT383" i="2"/>
  <c r="AT310" i="2"/>
  <c r="AT351" i="2"/>
  <c r="AT511" i="2"/>
  <c r="AT254" i="2"/>
  <c r="AT667" i="2"/>
  <c r="AT654" i="2"/>
  <c r="AT589" i="2"/>
  <c r="AR358" i="2"/>
  <c r="AR131" i="2"/>
  <c r="AR341" i="2"/>
  <c r="AR167" i="2"/>
  <c r="AR329" i="2"/>
  <c r="AR36" i="2"/>
  <c r="AR112" i="2"/>
  <c r="AR632" i="2"/>
  <c r="AR28" i="2"/>
  <c r="AR27" i="2"/>
  <c r="AR250" i="2"/>
  <c r="AR228" i="2"/>
  <c r="AR334" i="2"/>
  <c r="AR67" i="2"/>
  <c r="AR538" i="2"/>
  <c r="AR156" i="2"/>
  <c r="AR49" i="2"/>
  <c r="AR623" i="2"/>
  <c r="AR343" i="2"/>
  <c r="AU717" i="2"/>
  <c r="AU389" i="2"/>
  <c r="AU523" i="2"/>
  <c r="AU628" i="2"/>
  <c r="AU103" i="2"/>
  <c r="AU711" i="2"/>
  <c r="AU367" i="2"/>
  <c r="AU81" i="2"/>
  <c r="AU672" i="2"/>
  <c r="AU422" i="2"/>
  <c r="AU249" i="2"/>
  <c r="AU502" i="2"/>
  <c r="AU527" i="2"/>
  <c r="AU604" i="2"/>
  <c r="AU381" i="2"/>
  <c r="AU495" i="2"/>
  <c r="AU665" i="2"/>
  <c r="AU606" i="2"/>
  <c r="AU327" i="2"/>
  <c r="AU207" i="2"/>
  <c r="AU438" i="2"/>
  <c r="AU90" i="2"/>
  <c r="AU199" i="2"/>
  <c r="AU403" i="2"/>
  <c r="AU5" i="2"/>
  <c r="AU432" i="2"/>
  <c r="AU570" i="2"/>
  <c r="AU241" i="2"/>
  <c r="AU408" i="2"/>
  <c r="AU362" i="2"/>
  <c r="AU248" i="2"/>
  <c r="AU171" i="2"/>
  <c r="AU88" i="2"/>
  <c r="AU82" i="2"/>
  <c r="AU636" i="2"/>
  <c r="AU303" i="2"/>
  <c r="AU148" i="2"/>
  <c r="AU279" i="2"/>
  <c r="AU488" i="2"/>
  <c r="AU482" i="2"/>
  <c r="AU398" i="2"/>
  <c r="AU652" i="2"/>
  <c r="AU113" i="2"/>
  <c r="AU462" i="2"/>
  <c r="AU472" i="2"/>
  <c r="AU383" i="2"/>
  <c r="AU351" i="2"/>
  <c r="AU511" i="2"/>
  <c r="AU528" i="2"/>
  <c r="AU254" i="2"/>
  <c r="AU667" i="2"/>
  <c r="AU654" i="2"/>
  <c r="AU589" i="2"/>
  <c r="AR351" i="2"/>
  <c r="AS666" i="2"/>
  <c r="AS450" i="2"/>
  <c r="AS546" i="2"/>
  <c r="AS352" i="2"/>
  <c r="AS584" i="2"/>
  <c r="AS324" i="2"/>
  <c r="AS478" i="2"/>
  <c r="AS342" i="2"/>
  <c r="AS442" i="2"/>
  <c r="AS39" i="2"/>
  <c r="AS231" i="2"/>
  <c r="AS63" i="2"/>
  <c r="AS354" i="2"/>
  <c r="AS507" i="2"/>
  <c r="AS374" i="2"/>
  <c r="AS227" i="2"/>
  <c r="AS180" i="2"/>
  <c r="AS294" i="2"/>
  <c r="AS566" i="2"/>
  <c r="AS292" i="2"/>
  <c r="AS78" i="2"/>
  <c r="AS191" i="2"/>
  <c r="AS289" i="2"/>
  <c r="AS98" i="2"/>
  <c r="AS311" i="2"/>
  <c r="AS95" i="2"/>
  <c r="AS696" i="2"/>
  <c r="AS384" i="2"/>
  <c r="AS627" i="2"/>
  <c r="AS37" i="2"/>
  <c r="AS525" i="2"/>
  <c r="AS198" i="2"/>
  <c r="AS203" i="2"/>
  <c r="AS263" i="2"/>
  <c r="AS340" i="2"/>
  <c r="AS276" i="2"/>
  <c r="AS503" i="2"/>
  <c r="AS195" i="2"/>
  <c r="AS9" i="2"/>
  <c r="AS176" i="2"/>
  <c r="AS149" i="2"/>
  <c r="AS123" i="2"/>
  <c r="AT697" i="2"/>
  <c r="AT553" i="2"/>
  <c r="AT548" i="2"/>
  <c r="AT592" i="2"/>
  <c r="AT346" i="2"/>
  <c r="AT684" i="2"/>
  <c r="AT677" i="2"/>
  <c r="AT562" i="2"/>
  <c r="AT285" i="2"/>
  <c r="AT201" i="2"/>
  <c r="AT139" i="2"/>
  <c r="AT469" i="2"/>
  <c r="AT181" i="2"/>
  <c r="AT387" i="2"/>
  <c r="AT615" i="2"/>
  <c r="AT692" i="2"/>
  <c r="AT639" i="2"/>
  <c r="AT378" i="2"/>
  <c r="AT8" i="2"/>
  <c r="AT12" i="2"/>
  <c r="AT283" i="2"/>
  <c r="AT564" i="2"/>
  <c r="AT407" i="2"/>
  <c r="AT160" i="2"/>
  <c r="AT510" i="2"/>
  <c r="AT94" i="2"/>
  <c r="AT85" i="2"/>
  <c r="AT429" i="2"/>
  <c r="AT412" i="2"/>
  <c r="AT205" i="2"/>
  <c r="AT257" i="2"/>
  <c r="AT322" i="2"/>
  <c r="AT132" i="2"/>
  <c r="AT535" i="2"/>
  <c r="AT7" i="2"/>
  <c r="AT298" i="2"/>
  <c r="AT380" i="2"/>
  <c r="AR505" i="2"/>
  <c r="AR53" i="2"/>
  <c r="AR140" i="2"/>
  <c r="AR536" i="2"/>
  <c r="AU638" i="2"/>
  <c r="AU6" i="2"/>
  <c r="AU456" i="2"/>
  <c r="AS443" i="2"/>
  <c r="AS701" i="2"/>
  <c r="AS634" i="2"/>
  <c r="AS393" i="2"/>
  <c r="AS237" i="2"/>
  <c r="AS484" i="2"/>
  <c r="AS124" i="2"/>
  <c r="AS494" i="2"/>
  <c r="AS585" i="2"/>
  <c r="AS269" i="2"/>
  <c r="AS545" i="2"/>
  <c r="AS480" i="2"/>
  <c r="AS317" i="2"/>
  <c r="AS465" i="2"/>
  <c r="AS192" i="2"/>
  <c r="AS415" i="2"/>
  <c r="AS576" i="2"/>
  <c r="AS2" i="2"/>
  <c r="AS187" i="2"/>
  <c r="AS229" i="2"/>
  <c r="AS96" i="2"/>
  <c r="AS360" i="2"/>
  <c r="AS50" i="2"/>
  <c r="AS93" i="2"/>
  <c r="AS163" i="2"/>
  <c r="AS674" i="2"/>
  <c r="AS607" i="2"/>
  <c r="AT712" i="2"/>
  <c r="AT625" i="2"/>
  <c r="AT414" i="2"/>
  <c r="AT347" i="2"/>
  <c r="AT421" i="2"/>
  <c r="AT131" i="2"/>
  <c r="AT685" i="2"/>
  <c r="AT341" i="2"/>
  <c r="AT694" i="2"/>
  <c r="AT329" i="2"/>
  <c r="AT36" i="2"/>
  <c r="AT621" i="2"/>
  <c r="AT112" i="2"/>
  <c r="AT433" i="2"/>
  <c r="AT645" i="2"/>
  <c r="AT391" i="2"/>
  <c r="AT452" i="2"/>
  <c r="AT28" i="2"/>
  <c r="AT212" i="2"/>
  <c r="AT466" i="2"/>
  <c r="AT27" i="2"/>
  <c r="AT250" i="2"/>
  <c r="AT679" i="2"/>
  <c r="AT34" i="2"/>
  <c r="AT336" i="2"/>
  <c r="AT515" i="2"/>
  <c r="AT372" i="2"/>
  <c r="AT334" i="2"/>
  <c r="AT172" i="2"/>
  <c r="AT718" i="2"/>
  <c r="AT532" i="2"/>
  <c r="AT67" i="2"/>
  <c r="AT538" i="2"/>
  <c r="AT137" i="2"/>
  <c r="AT210" i="2"/>
  <c r="AT425" i="2"/>
  <c r="AT582" i="2"/>
  <c r="AT156" i="2"/>
  <c r="AT49" i="2"/>
  <c r="AT623" i="2"/>
  <c r="AT343" i="2"/>
  <c r="AT338" i="2"/>
  <c r="AR208" i="2"/>
  <c r="AR610" i="2"/>
  <c r="AR125" i="2"/>
  <c r="AR388" i="2"/>
  <c r="AR48" i="2"/>
  <c r="AR272" i="2"/>
  <c r="AR353" i="2"/>
  <c r="AR539" i="2"/>
  <c r="AR314" i="2"/>
  <c r="AR409" i="2"/>
  <c r="AR520" i="2"/>
  <c r="AR567" i="2"/>
  <c r="AR105" i="2"/>
  <c r="AR14" i="2"/>
  <c r="AR92" i="2"/>
  <c r="AR376" i="2"/>
  <c r="AU625" i="2"/>
  <c r="AU358" i="2"/>
  <c r="AU596" i="2"/>
  <c r="AU421" i="2"/>
  <c r="AU131" i="2"/>
  <c r="AU685" i="2"/>
  <c r="AU341" i="2"/>
  <c r="AU316" i="2"/>
  <c r="AU694" i="2"/>
  <c r="AU329" i="2"/>
  <c r="AU36" i="2"/>
  <c r="AU621" i="2"/>
  <c r="AU112" i="2"/>
  <c r="AU433" i="2"/>
  <c r="AU632" i="2"/>
  <c r="AU645" i="2"/>
  <c r="AU277" i="2"/>
  <c r="AU391" i="2"/>
  <c r="AU452" i="2"/>
  <c r="AU727" i="2"/>
  <c r="AU28" i="2"/>
  <c r="AU212" i="2"/>
  <c r="AU466" i="2"/>
  <c r="AU382" i="2"/>
  <c r="AU76" i="2"/>
  <c r="AU27" i="2"/>
  <c r="AU250" i="2"/>
  <c r="AU43" i="2"/>
  <c r="AU34" i="2"/>
  <c r="AU117" i="2"/>
  <c r="AU228" i="2"/>
  <c r="AU336" i="2"/>
  <c r="AU515" i="2"/>
  <c r="AU372" i="2"/>
  <c r="AU334" i="2"/>
  <c r="AU172" i="2"/>
  <c r="AU532" i="2"/>
  <c r="AU67" i="2"/>
  <c r="AU538" i="2"/>
  <c r="AU643" i="2"/>
  <c r="AU137" i="2"/>
  <c r="AU89" i="2"/>
  <c r="AU210" i="2"/>
  <c r="AU425" i="2"/>
  <c r="AU287" i="2"/>
  <c r="AU582" i="2"/>
  <c r="AU156" i="2"/>
  <c r="AU49" i="2"/>
  <c r="AU307" i="2"/>
  <c r="AU623" i="2"/>
  <c r="AU551" i="2"/>
  <c r="AU343" i="2"/>
  <c r="AU461" i="2"/>
  <c r="AU338" i="2"/>
  <c r="AT128" i="2"/>
  <c r="AT464" i="2"/>
  <c r="AT485" i="2"/>
  <c r="AR496" i="2"/>
  <c r="AR366" i="2"/>
  <c r="AR226" i="2"/>
  <c r="AR540" i="2"/>
  <c r="AR513" i="2"/>
  <c r="AR423" i="2"/>
  <c r="AR108" i="2"/>
  <c r="AR153" i="2"/>
  <c r="AR32" i="2"/>
  <c r="AR305" i="2"/>
  <c r="AR611" i="2"/>
  <c r="AR159" i="2"/>
  <c r="AR75" i="2"/>
  <c r="AR109" i="2"/>
  <c r="AR184" i="2"/>
  <c r="AR122" i="2"/>
  <c r="AR56" i="2"/>
  <c r="AR574" i="2"/>
  <c r="AR19" i="2"/>
  <c r="AR600" i="2"/>
  <c r="AR24" i="2"/>
  <c r="AU629" i="2"/>
  <c r="AU560" i="2"/>
  <c r="AU553" i="2"/>
  <c r="AU548" i="2"/>
  <c r="AU592" i="2"/>
  <c r="AU304" i="2"/>
  <c r="AU346" i="2"/>
  <c r="AU684" i="2"/>
  <c r="AU693" i="2"/>
  <c r="AU698" i="2"/>
  <c r="AU591" i="2"/>
  <c r="AU677" i="2"/>
  <c r="AU647" i="2"/>
  <c r="AU562" i="2"/>
  <c r="AU405" i="2"/>
  <c r="AU285" i="2"/>
  <c r="AU201" i="2"/>
  <c r="AU139" i="2"/>
  <c r="AU453" i="2"/>
  <c r="AU469" i="2"/>
  <c r="AU181" i="2"/>
  <c r="AU265" i="2"/>
  <c r="AU387" i="2"/>
  <c r="AU615" i="2"/>
  <c r="AU321" i="2"/>
  <c r="AU10" i="2"/>
  <c r="AU692" i="2"/>
  <c r="AU639" i="2"/>
  <c r="AU700" i="2"/>
  <c r="AU8" i="2"/>
  <c r="AU118" i="2"/>
  <c r="AU664" i="2"/>
  <c r="AU12" i="2"/>
  <c r="AU283" i="2"/>
  <c r="AU407" i="2"/>
  <c r="AU160" i="2"/>
  <c r="AU94" i="2"/>
  <c r="AU85" i="2"/>
  <c r="AU412" i="2"/>
  <c r="AU205" i="2"/>
  <c r="AU257" i="2"/>
  <c r="AU370" i="2"/>
  <c r="AU322" i="2"/>
  <c r="AU132" i="2"/>
  <c r="AU7" i="2"/>
  <c r="AU380" i="2"/>
  <c r="AU204" i="2"/>
  <c r="AU128" i="2"/>
  <c r="AU464" i="2"/>
  <c r="AT350" i="2"/>
  <c r="AT410" i="2"/>
  <c r="AT395" i="2"/>
  <c r="AT179" i="2"/>
  <c r="AT154" i="2"/>
  <c r="AT426" i="2"/>
  <c r="AT48" i="2"/>
  <c r="AT353" i="2"/>
  <c r="AT86" i="2"/>
  <c r="AT544" i="2"/>
  <c r="AT371" i="2"/>
  <c r="AT567" i="2"/>
  <c r="AT105" i="2"/>
  <c r="AT202" i="2"/>
  <c r="AT14" i="2"/>
  <c r="AT101" i="2"/>
  <c r="AT534" i="2"/>
  <c r="AT134" i="2"/>
  <c r="AT376" i="2"/>
  <c r="AR484" i="2"/>
  <c r="AR494" i="2"/>
  <c r="AR575" i="2"/>
  <c r="AR192" i="2"/>
  <c r="AR576" i="2"/>
  <c r="AR499" i="2"/>
  <c r="AR96" i="2"/>
  <c r="AR163" i="2"/>
  <c r="AU673" i="2"/>
  <c r="AU668" i="2"/>
  <c r="AU613" i="2"/>
  <c r="AU709" i="2"/>
  <c r="AU649" i="2"/>
  <c r="AU244" i="2"/>
  <c r="AU561" i="2"/>
  <c r="AU571" i="2"/>
  <c r="AU521" i="2"/>
  <c r="AU731" i="2"/>
  <c r="AU705" i="2"/>
  <c r="AU59" i="2"/>
  <c r="AU508" i="2"/>
  <c r="AU610" i="2"/>
  <c r="AU16" i="2"/>
  <c r="AU702" i="2"/>
  <c r="AU125" i="2"/>
  <c r="AU350" i="2"/>
  <c r="AU388" i="2"/>
  <c r="AU348" i="2"/>
  <c r="AU660" i="2"/>
  <c r="AU410" i="2"/>
  <c r="AU395" i="2"/>
  <c r="AU106" i="2"/>
  <c r="AU179" i="2"/>
  <c r="AU154" i="2"/>
  <c r="AU522" i="2"/>
  <c r="AU490" i="2"/>
  <c r="AU114" i="2"/>
  <c r="AU426" i="2"/>
  <c r="AU470" i="2"/>
  <c r="AU48" i="2"/>
  <c r="AU177" i="2"/>
  <c r="AT180" i="2"/>
  <c r="AT62" i="2"/>
  <c r="AT294" i="2"/>
  <c r="AT200" i="2"/>
  <c r="AT566" i="2"/>
  <c r="AT78" i="2"/>
  <c r="AT191" i="2"/>
  <c r="AT289" i="2"/>
  <c r="AT622" i="2"/>
  <c r="AT311" i="2"/>
  <c r="AT696" i="2"/>
  <c r="AT384" i="2"/>
  <c r="AT627" i="2"/>
  <c r="AT37" i="2"/>
  <c r="AT198" i="2"/>
  <c r="AT695" i="2"/>
  <c r="AT361" i="2"/>
  <c r="AT203" i="2"/>
  <c r="AT276" i="2"/>
  <c r="AT503" i="2"/>
  <c r="AT434" i="2"/>
  <c r="AT195" i="2"/>
  <c r="AT9" i="2"/>
  <c r="AT123" i="2"/>
  <c r="AR141" i="2"/>
  <c r="AR493" i="2"/>
  <c r="AR55" i="2"/>
  <c r="AR500" i="2"/>
  <c r="AR23" i="2"/>
  <c r="AR306" i="2"/>
  <c r="AR435" i="2"/>
  <c r="AU682" i="2"/>
  <c r="AU666" i="2"/>
  <c r="AU559" i="2"/>
  <c r="AU150" i="2"/>
  <c r="AU546" i="2"/>
  <c r="AU352" i="2"/>
  <c r="AU584" i="2"/>
  <c r="AU324" i="2"/>
  <c r="AU478" i="2"/>
  <c r="AU342" i="2"/>
  <c r="AU332" i="2"/>
  <c r="AU39" i="2"/>
  <c r="AU231" i="2"/>
  <c r="AU79" i="2"/>
  <c r="AU339" i="2"/>
  <c r="AU63" i="2"/>
  <c r="AU354" i="2"/>
  <c r="AU507" i="2"/>
  <c r="AU374" i="2"/>
  <c r="AU258" i="2"/>
  <c r="AU271" i="2"/>
  <c r="AU129" i="2"/>
  <c r="AU180" i="2"/>
  <c r="AU62" i="2"/>
  <c r="AU294" i="2"/>
  <c r="AU200" i="2"/>
  <c r="AU566" i="2"/>
  <c r="AU292" i="2"/>
  <c r="AU84" i="2"/>
  <c r="AU78" i="2"/>
  <c r="AU191" i="2"/>
  <c r="AU289" i="2"/>
  <c r="AU622" i="2"/>
  <c r="AU98" i="2"/>
  <c r="AU311" i="2"/>
  <c r="AU313" i="2"/>
  <c r="AU312" i="2"/>
  <c r="AU239" i="2"/>
  <c r="AU574" i="2"/>
  <c r="AU491" i="2"/>
  <c r="AU390" i="2"/>
  <c r="AU233" i="2"/>
  <c r="AU19" i="2"/>
  <c r="AU270" i="2"/>
  <c r="AU219" i="2"/>
  <c r="AU379" i="2"/>
  <c r="AU600" i="2"/>
  <c r="AU440" i="2"/>
  <c r="AU140" i="2"/>
  <c r="AU24" i="2"/>
  <c r="AU669" i="2"/>
  <c r="AU416" i="2"/>
  <c r="AU272" i="2"/>
  <c r="AU353" i="2"/>
  <c r="AU275" i="2"/>
  <c r="AU539" i="2"/>
  <c r="AU314" i="2"/>
  <c r="AU86" i="2"/>
  <c r="AU602" i="2"/>
  <c r="AU544" i="2"/>
  <c r="AU520" i="2"/>
  <c r="AU371" i="2"/>
  <c r="AU567" i="2"/>
  <c r="AU45" i="2"/>
  <c r="AU105" i="2"/>
  <c r="AU202" i="2"/>
  <c r="AU14" i="2"/>
  <c r="AU344" i="2"/>
  <c r="AU101" i="2"/>
  <c r="AU92" i="2"/>
  <c r="AU534" i="2"/>
  <c r="AU134" i="2"/>
  <c r="AU376" i="2"/>
  <c r="AU95" i="2"/>
  <c r="AU696" i="2"/>
  <c r="AU586" i="2"/>
  <c r="AU384" i="2"/>
  <c r="AU627" i="2"/>
  <c r="AU37" i="2"/>
  <c r="AU525" i="2"/>
  <c r="AU198" i="2"/>
  <c r="AU361" i="2"/>
  <c r="AU203" i="2"/>
  <c r="AU263" i="2"/>
  <c r="AU340" i="2"/>
  <c r="AU276" i="2"/>
  <c r="AU503" i="2"/>
  <c r="AU434" i="2"/>
  <c r="AU195" i="2"/>
  <c r="AU9" i="2"/>
  <c r="AU176" i="2"/>
  <c r="AU149" i="2"/>
  <c r="AU123" i="2"/>
  <c r="AV651" i="2" l="1"/>
  <c r="AV607" i="2"/>
  <c r="AV674" i="2"/>
  <c r="AV335" i="2"/>
  <c r="AV50" i="2"/>
  <c r="AV159" i="2"/>
  <c r="Y52" i="3"/>
  <c r="W39" i="3"/>
  <c r="Y25" i="3"/>
  <c r="W118" i="3"/>
  <c r="W13" i="3"/>
  <c r="Y116" i="3"/>
  <c r="W89" i="3"/>
  <c r="AV663" i="2"/>
  <c r="W116" i="3"/>
  <c r="W88" i="3"/>
  <c r="W37" i="3"/>
  <c r="W105" i="3"/>
  <c r="Y67" i="3"/>
  <c r="Y78" i="3"/>
  <c r="Y9" i="3"/>
  <c r="Y109" i="3"/>
  <c r="Y32" i="3"/>
  <c r="W16" i="3"/>
  <c r="W117" i="3"/>
  <c r="W104" i="3"/>
  <c r="W17" i="3"/>
  <c r="W87" i="3"/>
  <c r="Y90" i="3"/>
  <c r="Y39" i="3"/>
  <c r="Y12" i="3"/>
  <c r="Y72" i="3"/>
  <c r="Y118" i="3"/>
  <c r="Y50" i="3"/>
  <c r="Y71" i="3"/>
  <c r="W115" i="3"/>
  <c r="Y42" i="3"/>
  <c r="Y86" i="3"/>
  <c r="Y26" i="3"/>
  <c r="W31" i="3"/>
  <c r="W99" i="3"/>
  <c r="W51" i="3"/>
  <c r="Y76" i="3"/>
  <c r="Y102" i="3"/>
  <c r="W47" i="3"/>
  <c r="Y14" i="3"/>
  <c r="W21" i="3"/>
  <c r="W70" i="3"/>
  <c r="W121" i="3"/>
  <c r="Y18" i="3"/>
  <c r="Y114" i="3"/>
  <c r="W3" i="3"/>
  <c r="Y3" i="3"/>
  <c r="Y36" i="3"/>
  <c r="Y41" i="3"/>
  <c r="Y63" i="3"/>
  <c r="Y68" i="3"/>
  <c r="Y8" i="3"/>
  <c r="W83" i="3"/>
  <c r="Y99" i="3"/>
  <c r="W76" i="3"/>
  <c r="W96" i="3"/>
  <c r="Y108" i="3"/>
  <c r="W57" i="3"/>
  <c r="W119" i="3"/>
  <c r="Y104" i="3"/>
  <c r="W109" i="3"/>
  <c r="Y31" i="3"/>
  <c r="Y75" i="3"/>
  <c r="Y105" i="3"/>
  <c r="Y40" i="3"/>
  <c r="W69" i="3"/>
  <c r="W75" i="3"/>
  <c r="W106" i="3"/>
  <c r="W33" i="3"/>
  <c r="Y58" i="3"/>
  <c r="W45" i="3"/>
  <c r="Y100" i="3"/>
  <c r="W74" i="3"/>
  <c r="W49" i="3"/>
  <c r="Y35" i="3"/>
  <c r="W86" i="3"/>
  <c r="W122" i="3"/>
  <c r="Y29" i="3"/>
  <c r="Y89" i="3"/>
  <c r="Y110" i="3"/>
  <c r="Y17" i="3"/>
  <c r="W100" i="3"/>
  <c r="W14" i="3"/>
  <c r="W108" i="3"/>
  <c r="W6" i="3"/>
  <c r="Y93" i="3"/>
  <c r="Y98" i="3"/>
  <c r="Y74" i="3"/>
  <c r="W114" i="3"/>
  <c r="W90" i="3"/>
  <c r="Y112" i="3"/>
  <c r="Y48" i="3"/>
  <c r="W46" i="3"/>
  <c r="Y85" i="3"/>
  <c r="W29" i="3"/>
  <c r="Y106" i="3"/>
  <c r="W55" i="3"/>
  <c r="W43" i="3"/>
  <c r="Y2" i="3"/>
  <c r="W64" i="3"/>
  <c r="Y60" i="3"/>
  <c r="W91" i="3"/>
  <c r="W15" i="3"/>
  <c r="Y91" i="3"/>
  <c r="Y117" i="3"/>
  <c r="W2" i="3"/>
  <c r="W60" i="3"/>
  <c r="W5" i="3"/>
  <c r="Y111" i="3"/>
  <c r="Y15" i="3"/>
  <c r="W80" i="3"/>
  <c r="Y101" i="3"/>
  <c r="W34" i="3"/>
  <c r="Y73" i="3"/>
  <c r="Y38" i="3"/>
  <c r="Y37" i="3"/>
  <c r="W11" i="3"/>
  <c r="W38" i="3"/>
  <c r="W36" i="3"/>
  <c r="W7" i="3"/>
  <c r="W97" i="3"/>
  <c r="W58" i="3"/>
  <c r="W10" i="3"/>
  <c r="Y97" i="3"/>
  <c r="Y19" i="3"/>
  <c r="Y53" i="3"/>
  <c r="Y92" i="3"/>
  <c r="W30" i="3"/>
  <c r="Y7" i="3"/>
  <c r="Y84" i="3"/>
  <c r="Y44" i="3"/>
  <c r="Y10" i="3"/>
  <c r="Y70" i="3"/>
  <c r="W32" i="3"/>
  <c r="Y113" i="3"/>
  <c r="Y27" i="3"/>
  <c r="Y57" i="3"/>
  <c r="W25" i="3"/>
  <c r="Y80" i="3"/>
  <c r="W79" i="3"/>
  <c r="Y115" i="3"/>
  <c r="Y122" i="3"/>
  <c r="Y59" i="3"/>
  <c r="Y81" i="3"/>
  <c r="Y61" i="3"/>
  <c r="Y77" i="3"/>
  <c r="W22" i="3"/>
  <c r="W66" i="3"/>
  <c r="W73" i="3"/>
  <c r="Y51" i="3"/>
  <c r="W111" i="3"/>
  <c r="Y43" i="3"/>
  <c r="W8" i="3"/>
  <c r="Y62" i="3"/>
  <c r="W44" i="3"/>
  <c r="Y34" i="3"/>
  <c r="W81" i="3"/>
  <c r="W85" i="3"/>
  <c r="Y20" i="3"/>
  <c r="Y88" i="3"/>
  <c r="W102" i="3"/>
  <c r="W54" i="3"/>
  <c r="Y120" i="3"/>
  <c r="Y33" i="3"/>
  <c r="Y96" i="3"/>
  <c r="W68" i="3"/>
  <c r="W12" i="3"/>
  <c r="W77" i="3"/>
  <c r="Y24" i="3"/>
  <c r="Y28" i="3"/>
  <c r="Y23" i="3"/>
  <c r="W53" i="3"/>
  <c r="W95" i="3"/>
  <c r="W65" i="3"/>
  <c r="W78" i="3"/>
  <c r="W63" i="3"/>
  <c r="W42" i="3"/>
  <c r="Y5" i="3"/>
  <c r="Y87" i="3"/>
  <c r="Y30" i="3"/>
  <c r="Y6" i="3"/>
  <c r="W93" i="3"/>
  <c r="W98" i="3"/>
  <c r="Y119" i="3"/>
  <c r="W94" i="3"/>
  <c r="W23" i="3"/>
  <c r="Y54" i="3"/>
  <c r="Y16" i="3"/>
  <c r="Y22" i="3"/>
  <c r="W26" i="3"/>
  <c r="W40" i="3"/>
  <c r="Y66" i="3"/>
  <c r="W110" i="3"/>
  <c r="Y79" i="3"/>
  <c r="W61" i="3"/>
  <c r="W113" i="3"/>
  <c r="Y4" i="3"/>
  <c r="W27" i="3"/>
  <c r="W52" i="3"/>
  <c r="W28" i="3"/>
  <c r="Y55" i="3"/>
  <c r="Y56" i="3"/>
  <c r="Y46" i="3"/>
  <c r="Y107" i="3"/>
  <c r="Y47" i="3"/>
  <c r="Y13" i="3"/>
  <c r="W107" i="3"/>
  <c r="W120" i="3"/>
  <c r="Y65" i="3"/>
  <c r="W84" i="3"/>
  <c r="W4" i="3"/>
  <c r="W72" i="3"/>
  <c r="Y64" i="3"/>
  <c r="Y11" i="3"/>
  <c r="W59" i="3"/>
  <c r="W9" i="3"/>
  <c r="W67" i="3"/>
  <c r="Y94" i="3"/>
  <c r="W56" i="3"/>
  <c r="Y49" i="3"/>
  <c r="W41" i="3"/>
  <c r="W48" i="3"/>
  <c r="Y83" i="3"/>
  <c r="Y103" i="3"/>
  <c r="W112" i="3"/>
  <c r="Y69" i="3"/>
  <c r="W92" i="3"/>
  <c r="W35" i="3"/>
  <c r="W101" i="3"/>
  <c r="W18" i="3"/>
  <c r="W103" i="3"/>
  <c r="W20" i="3"/>
  <c r="Y121" i="3"/>
  <c r="W50" i="3"/>
  <c r="W71" i="3"/>
  <c r="Y82" i="3"/>
  <c r="W24" i="3"/>
  <c r="W82" i="3"/>
  <c r="Y45" i="3"/>
  <c r="W62" i="3"/>
  <c r="W19" i="3"/>
  <c r="Y21" i="3"/>
  <c r="Y95" i="3"/>
  <c r="AV576" i="2"/>
  <c r="AV609" i="2"/>
  <c r="AV237" i="2"/>
  <c r="AV96" i="2"/>
  <c r="AV465" i="2"/>
  <c r="AV267" i="2"/>
  <c r="AV192" i="2"/>
  <c r="AV163" i="2"/>
  <c r="AV131" i="2"/>
  <c r="AV459" i="2"/>
  <c r="AV177" i="2"/>
  <c r="AV275" i="2"/>
  <c r="AV485" i="2"/>
  <c r="AV488" i="2"/>
  <c r="AV162" i="2"/>
  <c r="AV128" i="2"/>
  <c r="AV233" i="2"/>
  <c r="AV554" i="2"/>
  <c r="AV390" i="2"/>
  <c r="AV360" i="2"/>
  <c r="AV29" i="2"/>
  <c r="AV464" i="2"/>
  <c r="AV279" i="2"/>
  <c r="AV512" i="2"/>
  <c r="AV72" i="2"/>
  <c r="AV91" i="2"/>
  <c r="AV75" i="2"/>
  <c r="AV328" i="2"/>
  <c r="AV580" i="2"/>
  <c r="AV261" i="2"/>
  <c r="AV15" i="2"/>
  <c r="AV126" i="2"/>
  <c r="AV557" i="2"/>
  <c r="AV375" i="2"/>
  <c r="AV710" i="2"/>
  <c r="AV102" i="2"/>
  <c r="AV66" i="2"/>
  <c r="AV601" i="2"/>
  <c r="AV42" i="2"/>
  <c r="AV539" i="2"/>
  <c r="AV452" i="2"/>
  <c r="AV680" i="2"/>
  <c r="AV616" i="2"/>
  <c r="AV702" i="2"/>
  <c r="AV379" i="2"/>
  <c r="AV555" i="2"/>
  <c r="AV2" i="2"/>
  <c r="AV427" i="2"/>
  <c r="AV113" i="2"/>
  <c r="AV438" i="2"/>
  <c r="AV389" i="2"/>
  <c r="AV53" i="2"/>
  <c r="AV218" i="2"/>
  <c r="AV44" i="2"/>
  <c r="AV345" i="2"/>
  <c r="AV296" i="2"/>
  <c r="AV251" i="2"/>
  <c r="AV22" i="2"/>
  <c r="AV646" i="2"/>
  <c r="AV525" i="2"/>
  <c r="AV566" i="2"/>
  <c r="AV478" i="2"/>
  <c r="AV551" i="2"/>
  <c r="AV34" i="2"/>
  <c r="AV112" i="2"/>
  <c r="AV400" i="2"/>
  <c r="AV326" i="2"/>
  <c r="AV683" i="2"/>
  <c r="AV650" i="2"/>
  <c r="AV505" i="2"/>
  <c r="AV315" i="2"/>
  <c r="AV500" i="2"/>
  <c r="AV57" i="2"/>
  <c r="AV721" i="2"/>
  <c r="AV361" i="2"/>
  <c r="AV376" i="2"/>
  <c r="AV154" i="2"/>
  <c r="AV610" i="2"/>
  <c r="AV561" i="2"/>
  <c r="AV660" i="2"/>
  <c r="AV456" i="2"/>
  <c r="AV94" i="2"/>
  <c r="AV591" i="2"/>
  <c r="AV629" i="2"/>
  <c r="AV422" i="2"/>
  <c r="AV313" i="2"/>
  <c r="AV667" i="2"/>
  <c r="AV158" i="2"/>
  <c r="AV152" i="2"/>
  <c r="AV537" i="2"/>
  <c r="AV644" i="2"/>
  <c r="AV550" i="2"/>
  <c r="AV653" i="2"/>
  <c r="AV174" i="2"/>
  <c r="AV552" i="2"/>
  <c r="AV183" i="2"/>
  <c r="AV133" i="2"/>
  <c r="AV640" i="2"/>
  <c r="AV323" i="2"/>
  <c r="AV165" i="2"/>
  <c r="AV332" i="2"/>
  <c r="AV141" i="2"/>
  <c r="AV588" i="2"/>
  <c r="AV597" i="2"/>
  <c r="AV262" i="2"/>
  <c r="AV123" i="2"/>
  <c r="AV37" i="2"/>
  <c r="AV324" i="2"/>
  <c r="AV38" i="2"/>
  <c r="AV392" i="2"/>
  <c r="AV455" i="2"/>
  <c r="AV252" i="2"/>
  <c r="AV179" i="2"/>
  <c r="AV208" i="2"/>
  <c r="AV254" i="2"/>
  <c r="AV418" i="2"/>
  <c r="AV88" i="2"/>
  <c r="AV665" i="2"/>
  <c r="AV733" i="2"/>
  <c r="AV278" i="2"/>
  <c r="AV460" i="2"/>
  <c r="AV153" i="2"/>
  <c r="AV608" i="2"/>
  <c r="AV178" i="2"/>
  <c r="AV556" i="2"/>
  <c r="AV590" i="2"/>
  <c r="AV97" i="2"/>
  <c r="AV559" i="2"/>
  <c r="AV448" i="2"/>
  <c r="AV531" i="2"/>
  <c r="AV270" i="2"/>
  <c r="AV634" i="2"/>
  <c r="AV149" i="2"/>
  <c r="AV627" i="2"/>
  <c r="AV180" i="2"/>
  <c r="AV682" i="2"/>
  <c r="AV214" i="2"/>
  <c r="AV679" i="2"/>
  <c r="AV329" i="2"/>
  <c r="AV173" i="2"/>
  <c r="AV41" i="2"/>
  <c r="AV519" i="2"/>
  <c r="AV373" i="2"/>
  <c r="AV575" i="2"/>
  <c r="AV253" i="2"/>
  <c r="AV271" i="2"/>
  <c r="AV534" i="2"/>
  <c r="AV602" i="2"/>
  <c r="AV106" i="2"/>
  <c r="AV508" i="2"/>
  <c r="AV649" i="2"/>
  <c r="AV6" i="2"/>
  <c r="AV160" i="2"/>
  <c r="AV693" i="2"/>
  <c r="AV570" i="2"/>
  <c r="AV652" i="2"/>
  <c r="AV381" i="2"/>
  <c r="AV401" i="2"/>
  <c r="AV540" i="2"/>
  <c r="AV722" i="2"/>
  <c r="AV530" i="2"/>
  <c r="AV111" i="2"/>
  <c r="AV701" i="2"/>
  <c r="AV176" i="2"/>
  <c r="AV384" i="2"/>
  <c r="AV227" i="2"/>
  <c r="AV352" i="2"/>
  <c r="AV694" i="2"/>
  <c r="AV266" i="2"/>
  <c r="AV593" i="2"/>
  <c r="AV444" i="2"/>
  <c r="AV617" i="2"/>
  <c r="AV487" i="2"/>
  <c r="AV339" i="2"/>
  <c r="AV92" i="2"/>
  <c r="AV639" i="2"/>
  <c r="AV432" i="2"/>
  <c r="AV628" i="2"/>
  <c r="AV517" i="2"/>
  <c r="AV398" i="2"/>
  <c r="AV171" i="2"/>
  <c r="AV513" i="2"/>
  <c r="AV295" i="2"/>
  <c r="AV84" i="2"/>
  <c r="AV317" i="2"/>
  <c r="AV443" i="2"/>
  <c r="AV9" i="2"/>
  <c r="AV696" i="2"/>
  <c r="AV718" i="2"/>
  <c r="AV77" i="2"/>
  <c r="AV356" i="2"/>
  <c r="AV656" i="2"/>
  <c r="AV618" i="2"/>
  <c r="AV395" i="2"/>
  <c r="AV59" i="2"/>
  <c r="AV28" i="2"/>
  <c r="AV692" i="2"/>
  <c r="AV506" i="2"/>
  <c r="AV482" i="2"/>
  <c r="AV474" i="2"/>
  <c r="AV391" i="2"/>
  <c r="AV93" i="2"/>
  <c r="AV195" i="2"/>
  <c r="AV685" i="2"/>
  <c r="AV587" i="2"/>
  <c r="AV642" i="2"/>
  <c r="AV108" i="2"/>
  <c r="AV56" i="2"/>
  <c r="AV670" i="2"/>
  <c r="AV297" i="2"/>
  <c r="AV410" i="2"/>
  <c r="AV386" i="2"/>
  <c r="AV526" i="2"/>
  <c r="AV643" i="2"/>
  <c r="AV265" i="2"/>
  <c r="AV83" i="2"/>
  <c r="AV67" i="2"/>
  <c r="AV469" i="2"/>
  <c r="AV529" i="2"/>
  <c r="AV281" i="2"/>
  <c r="AV497" i="2"/>
  <c r="AV490" i="2"/>
  <c r="AV307" i="2"/>
  <c r="AV86" i="2"/>
  <c r="AV535" i="2"/>
  <c r="AV684" i="2"/>
  <c r="AV70" i="2"/>
  <c r="AV135" i="2"/>
  <c r="AV247" i="2"/>
  <c r="AV632" i="2"/>
  <c r="AV732" i="2"/>
  <c r="AV498" i="2"/>
  <c r="AV536" i="2"/>
  <c r="AV349" i="2"/>
  <c r="AV668" i="2"/>
  <c r="AV132" i="2"/>
  <c r="AV403" i="2"/>
  <c r="AV511" i="2"/>
  <c r="AV80" i="2"/>
  <c r="AV368" i="2"/>
  <c r="AV188" i="2"/>
  <c r="AV301" i="2"/>
  <c r="AV344" i="2"/>
  <c r="AV371" i="2"/>
  <c r="AV330" i="2"/>
  <c r="AV250" i="2"/>
  <c r="AV709" i="2"/>
  <c r="AV453" i="2"/>
  <c r="AV528" i="2"/>
  <c r="AV305" i="2"/>
  <c r="AV127" i="2"/>
  <c r="AV18" i="2"/>
  <c r="AV546" i="2"/>
  <c r="AV49" i="2"/>
  <c r="AV27" i="2"/>
  <c r="AV598" i="2"/>
  <c r="AV564" i="2"/>
  <c r="AV346" i="2"/>
  <c r="AV61" i="2"/>
  <c r="AV678" i="2"/>
  <c r="AV431" i="2"/>
  <c r="AV302" i="2"/>
  <c r="AV406" i="2"/>
  <c r="AV308" i="2"/>
  <c r="AV439" i="2"/>
  <c r="AV182" i="2"/>
  <c r="AV516" i="2"/>
  <c r="AV496" i="2"/>
  <c r="AV95" i="2"/>
  <c r="AV450" i="2"/>
  <c r="AV156" i="2"/>
  <c r="AV568" i="2"/>
  <c r="AV322" i="2"/>
  <c r="AV139" i="2"/>
  <c r="AV717" i="2"/>
  <c r="AV248" i="2"/>
  <c r="AV249" i="2"/>
  <c r="AV60" i="2"/>
  <c r="AV603" i="2"/>
  <c r="AV260" i="2"/>
  <c r="AV166" i="2"/>
  <c r="AV463" i="2"/>
  <c r="AV186" i="2"/>
  <c r="AV136" i="2"/>
  <c r="AV394" i="2"/>
  <c r="AV142" i="2"/>
  <c r="AV447" i="2"/>
  <c r="AV503" i="2"/>
  <c r="AV666" i="2"/>
  <c r="AV334" i="2"/>
  <c r="AV572" i="2"/>
  <c r="AV675" i="2"/>
  <c r="AV543" i="2"/>
  <c r="AV471" i="2"/>
  <c r="AV10" i="2"/>
  <c r="AV592" i="2"/>
  <c r="AV657" i="2"/>
  <c r="AV351" i="2"/>
  <c r="AV716" i="2"/>
  <c r="AV424" i="2"/>
  <c r="AV46" i="2"/>
  <c r="AV51" i="2"/>
  <c r="AV196" i="2"/>
  <c r="AV542" i="2"/>
  <c r="AV341" i="2"/>
  <c r="AV720" i="2"/>
  <c r="AV239" i="2"/>
  <c r="AV269" i="2"/>
  <c r="AV276" i="2"/>
  <c r="AV287" i="2"/>
  <c r="AV466" i="2"/>
  <c r="AV143" i="2"/>
  <c r="AV23" i="2"/>
  <c r="AV353" i="2"/>
  <c r="AV129" i="2"/>
  <c r="AV664" i="2"/>
  <c r="AV243" i="2"/>
  <c r="AV284" i="2"/>
  <c r="AV146" i="2"/>
  <c r="AV595" i="2"/>
  <c r="AV658" i="2"/>
  <c r="AV479" i="2"/>
  <c r="AV355" i="2"/>
  <c r="AV726" i="2"/>
  <c r="AV147" i="2"/>
  <c r="AV340" i="2"/>
  <c r="AV425" i="2"/>
  <c r="AV212" i="2"/>
  <c r="AV690" i="2"/>
  <c r="AV626" i="2"/>
  <c r="AV272" i="2"/>
  <c r="AV205" i="2"/>
  <c r="AV553" i="2"/>
  <c r="AV226" i="2"/>
  <c r="AV312" i="2"/>
  <c r="AV58" i="2"/>
  <c r="AV64" i="2"/>
  <c r="AV687" i="2"/>
  <c r="AV236" i="2"/>
  <c r="AV518" i="2"/>
  <c r="AV151" i="2"/>
  <c r="AV707" i="2"/>
  <c r="AV286" i="2"/>
  <c r="AV724" i="2"/>
  <c r="AV48" i="2"/>
  <c r="AV229" i="2"/>
  <c r="AV494" i="2"/>
  <c r="AV263" i="2"/>
  <c r="AV191" i="2"/>
  <c r="AV39" i="2"/>
  <c r="AV338" i="2"/>
  <c r="AV210" i="2"/>
  <c r="AV336" i="2"/>
  <c r="AV277" i="2"/>
  <c r="AV596" i="2"/>
  <c r="AV245" i="2"/>
  <c r="AV211" i="2"/>
  <c r="AV404" i="2"/>
  <c r="AV369" i="2"/>
  <c r="AV337" i="2"/>
  <c r="AV224" i="2"/>
  <c r="AV499" i="2"/>
  <c r="AV723" i="2"/>
  <c r="AV470" i="2"/>
  <c r="AV26" i="2"/>
  <c r="AV521" i="2"/>
  <c r="AV204" i="2"/>
  <c r="AV412" i="2"/>
  <c r="AV118" i="2"/>
  <c r="AV615" i="2"/>
  <c r="AV562" i="2"/>
  <c r="AV560" i="2"/>
  <c r="AV495" i="2"/>
  <c r="AV704" i="2"/>
  <c r="AV148" i="2"/>
  <c r="AV689" i="2"/>
  <c r="AV103" i="2"/>
  <c r="AV430" i="2"/>
  <c r="AV325" i="2"/>
  <c r="AV290" i="2"/>
  <c r="AV220" i="2"/>
  <c r="AV619" i="2"/>
  <c r="AV122" i="2"/>
  <c r="AV193" i="2"/>
  <c r="AV563" i="2"/>
  <c r="AV320" i="2"/>
  <c r="AV413" i="2"/>
  <c r="AV655" i="2"/>
  <c r="AV676" i="2"/>
  <c r="AV168" i="2"/>
  <c r="AV20" i="2"/>
  <c r="AV21" i="2"/>
  <c r="AV547" i="2"/>
  <c r="AV706" i="2"/>
  <c r="AV477" i="2"/>
  <c r="AV614" i="2"/>
  <c r="AV240" i="2"/>
  <c r="AV691" i="2"/>
  <c r="AV509" i="2"/>
  <c r="AV71" i="2"/>
  <c r="AV114" i="2"/>
  <c r="AV4" i="2"/>
  <c r="AV581" i="2"/>
  <c r="AV659" i="2"/>
  <c r="AV622" i="2"/>
  <c r="AV532" i="2"/>
  <c r="AV31" i="2"/>
  <c r="AV319" i="2"/>
  <c r="AV107" i="2"/>
  <c r="AV273" i="2"/>
  <c r="AV586" i="2"/>
  <c r="AV396" i="2"/>
  <c r="AV167" i="2"/>
  <c r="AV306" i="2"/>
  <c r="AV110" i="2"/>
  <c r="AV605" i="2"/>
  <c r="AV527" i="2"/>
  <c r="AV703" i="2"/>
  <c r="AV514" i="2"/>
  <c r="AV483" i="2"/>
  <c r="AV699" i="2"/>
  <c r="AV318" i="2"/>
  <c r="AV578" i="2"/>
  <c r="AV55" i="2"/>
  <c r="AV491" i="2"/>
  <c r="AV480" i="2"/>
  <c r="AV507" i="2"/>
  <c r="AV172" i="2"/>
  <c r="AV234" i="2"/>
  <c r="AV436" i="2"/>
  <c r="AV314" i="2"/>
  <c r="AV300" i="2"/>
  <c r="AV727" i="2"/>
  <c r="AV304" i="2"/>
  <c r="AV611" i="2"/>
  <c r="AV385" i="2"/>
  <c r="AV73" i="2"/>
  <c r="AV681" i="2"/>
  <c r="AV366" i="2"/>
  <c r="AV268" i="2"/>
  <c r="AV729" i="2"/>
  <c r="AV264" i="2"/>
  <c r="AV417" i="2"/>
  <c r="AV185" i="2"/>
  <c r="AV451" i="2"/>
  <c r="AV311" i="2"/>
  <c r="AV382" i="2"/>
  <c r="AV734" i="2"/>
  <c r="AV36" i="2"/>
  <c r="AV370" i="2"/>
  <c r="AV201" i="2"/>
  <c r="AV719" i="2"/>
  <c r="AV672" i="2"/>
  <c r="AV449" i="2"/>
  <c r="AV274" i="2"/>
  <c r="AV206" i="2"/>
  <c r="AV157" i="2"/>
  <c r="AV115" i="2"/>
  <c r="AV725" i="2"/>
  <c r="AV486" i="2"/>
  <c r="AV63" i="2"/>
  <c r="AV372" i="2"/>
  <c r="AV74" i="2"/>
  <c r="AV688" i="2"/>
  <c r="AV661" i="2"/>
  <c r="AV14" i="2"/>
  <c r="AV388" i="2"/>
  <c r="AV316" i="2"/>
  <c r="AV257" i="2"/>
  <c r="AV548" i="2"/>
  <c r="AV310" i="2"/>
  <c r="AV630" i="2"/>
  <c r="AV246" i="2"/>
  <c r="AV222" i="2"/>
  <c r="AV445" i="2"/>
  <c r="AV364" i="2"/>
  <c r="AV258" i="2"/>
  <c r="AV291" i="2"/>
  <c r="AV140" i="2"/>
  <c r="AV585" i="2"/>
  <c r="AV231" i="2"/>
  <c r="AV347" i="2"/>
  <c r="AV363" i="2"/>
  <c r="AV17" i="2"/>
  <c r="AV100" i="2"/>
  <c r="AV105" i="2"/>
  <c r="AV686" i="2"/>
  <c r="AV625" i="2"/>
  <c r="AV321" i="2"/>
  <c r="AV606" i="2"/>
  <c r="AV241" i="2"/>
  <c r="AV197" i="2"/>
  <c r="AV68" i="2"/>
  <c r="AV558" i="2"/>
  <c r="AV242" i="2"/>
  <c r="AV541" i="2"/>
  <c r="AV648" i="2"/>
  <c r="AV414" i="2"/>
  <c r="AV641" i="2"/>
  <c r="AV11" i="2"/>
  <c r="AV187" i="2"/>
  <c r="AV124" i="2"/>
  <c r="AV203" i="2"/>
  <c r="AV78" i="2"/>
  <c r="AV442" i="2"/>
  <c r="AV461" i="2"/>
  <c r="AV89" i="2"/>
  <c r="AV228" i="2"/>
  <c r="AV645" i="2"/>
  <c r="AV358" i="2"/>
  <c r="AV399" i="2"/>
  <c r="AV599" i="2"/>
  <c r="AV420" i="2"/>
  <c r="AV225" i="2"/>
  <c r="AV435" i="2"/>
  <c r="AV79" i="2"/>
  <c r="AV121" i="2"/>
  <c r="AV45" i="2"/>
  <c r="AV426" i="2"/>
  <c r="AV571" i="2"/>
  <c r="AV380" i="2"/>
  <c r="AV429" i="2"/>
  <c r="AV8" i="2"/>
  <c r="AV647" i="2"/>
  <c r="AV638" i="2"/>
  <c r="AV604" i="2"/>
  <c r="AV19" i="2"/>
  <c r="AV589" i="2"/>
  <c r="AV472" i="2"/>
  <c r="AV303" i="2"/>
  <c r="AV5" i="2"/>
  <c r="AV523" i="2"/>
  <c r="AV184" i="2"/>
  <c r="AV357" i="2"/>
  <c r="AV624" i="2"/>
  <c r="AV33" i="2"/>
  <c r="AV189" i="2"/>
  <c r="AV35" i="2"/>
  <c r="AV489" i="2"/>
  <c r="AV714" i="2"/>
  <c r="AV282" i="2"/>
  <c r="AV457" i="2"/>
  <c r="AV454" i="2"/>
  <c r="AV713" i="2"/>
  <c r="AV579" i="2"/>
  <c r="AV169" i="2"/>
  <c r="AV397" i="2"/>
  <c r="AV730" i="2"/>
  <c r="AV130" i="2"/>
  <c r="AV549" i="2"/>
  <c r="AV577" i="2"/>
  <c r="AV594" i="2"/>
  <c r="AV613" i="2"/>
  <c r="AV428" i="2"/>
  <c r="AV631" i="2"/>
  <c r="AV299" i="2"/>
  <c r="AV350" i="2"/>
  <c r="AV600" i="2"/>
  <c r="AV584" i="2"/>
  <c r="AV671" i="2"/>
  <c r="AV711" i="2"/>
  <c r="AV232" i="2"/>
  <c r="AV407" i="2"/>
  <c r="AV65" i="2"/>
  <c r="AV221" i="2"/>
  <c r="AV475" i="2"/>
  <c r="AV47" i="2"/>
  <c r="AV374" i="2"/>
  <c r="AV458" i="2"/>
  <c r="AV409" i="2"/>
  <c r="AV416" i="2"/>
  <c r="AV76" i="2"/>
  <c r="AV402" i="2"/>
  <c r="AV101" i="2"/>
  <c r="AV673" i="2"/>
  <c r="AV283" i="2"/>
  <c r="AV90" i="2"/>
  <c r="AV144" i="2"/>
  <c r="AV293" i="2"/>
  <c r="AV216" i="2"/>
  <c r="AV288" i="2"/>
  <c r="AV669" i="2"/>
  <c r="AV545" i="2"/>
  <c r="AV354" i="2"/>
  <c r="AV582" i="2"/>
  <c r="AV256" i="2"/>
  <c r="AV238" i="2"/>
  <c r="AV348" i="2"/>
  <c r="AV12" i="2"/>
  <c r="AV207" i="2"/>
  <c r="AV362" i="2"/>
  <c r="AV612" i="2"/>
  <c r="AV583" i="2"/>
  <c r="AV377" i="2"/>
  <c r="AV30" i="2"/>
  <c r="AV87" i="2"/>
  <c r="AV280" i="2"/>
  <c r="AV24" i="2"/>
  <c r="AV98" i="2"/>
  <c r="AV421" i="2"/>
  <c r="AV217" i="2"/>
  <c r="AV155" i="2"/>
  <c r="AV705" i="2"/>
  <c r="AV285" i="2"/>
  <c r="AV423" i="2"/>
  <c r="AV408" i="2"/>
  <c r="AV467" i="2"/>
  <c r="AV161" i="2"/>
  <c r="AV69" i="2"/>
  <c r="AV524" i="2"/>
  <c r="AV359" i="2"/>
  <c r="AV119" i="2"/>
  <c r="AV202" i="2"/>
  <c r="AV289" i="2"/>
  <c r="AV515" i="2"/>
  <c r="AV170" i="2"/>
  <c r="AV437" i="2"/>
  <c r="AV731" i="2"/>
  <c r="AV405" i="2"/>
  <c r="AV735" i="2"/>
  <c r="AV383" i="2"/>
  <c r="AV367" i="2"/>
  <c r="AV573" i="2"/>
  <c r="AV52" i="2"/>
  <c r="AV476" i="2"/>
  <c r="AV235" i="2"/>
  <c r="AV484" i="2"/>
  <c r="AV198" i="2"/>
  <c r="AV292" i="2"/>
  <c r="AV342" i="2"/>
  <c r="AV343" i="2"/>
  <c r="AV137" i="2"/>
  <c r="AV117" i="2"/>
  <c r="AV433" i="2"/>
  <c r="AV712" i="2"/>
  <c r="AV209" i="2"/>
  <c r="AV633" i="2"/>
  <c r="AV255" i="2"/>
  <c r="AV365" i="2"/>
  <c r="AV569" i="2"/>
  <c r="AV190" i="2"/>
  <c r="AV708" i="2"/>
  <c r="AV567" i="2"/>
  <c r="AV522" i="2"/>
  <c r="AV16" i="2"/>
  <c r="AV520" i="2"/>
  <c r="AV298" i="2"/>
  <c r="AV85" i="2"/>
  <c r="AV700" i="2"/>
  <c r="AV387" i="2"/>
  <c r="AV677" i="2"/>
  <c r="AV697" i="2"/>
  <c r="AV502" i="2"/>
  <c r="AV574" i="2"/>
  <c r="AV654" i="2"/>
  <c r="AV462" i="2"/>
  <c r="AV636" i="2"/>
  <c r="AV199" i="2"/>
  <c r="AV25" i="2"/>
  <c r="AV150" i="2"/>
  <c r="AV504" i="2"/>
  <c r="AV230" i="2"/>
  <c r="AV175" i="2"/>
  <c r="AV331" i="2"/>
  <c r="AV109" i="2"/>
  <c r="AV333" i="2"/>
  <c r="AV446" i="2"/>
  <c r="AV481" i="2"/>
  <c r="AV637" i="2"/>
  <c r="AV104" i="2"/>
  <c r="AV662" i="2"/>
  <c r="AV40" i="2"/>
  <c r="AV441" i="2"/>
  <c r="AV138" i="2"/>
  <c r="AV194" i="2"/>
  <c r="AV620" i="2"/>
  <c r="AV164" i="2"/>
  <c r="AV3" i="2"/>
  <c r="AV473" i="2"/>
  <c r="AV728" i="2"/>
  <c r="AV116" i="2"/>
  <c r="AV125" i="2"/>
  <c r="AV501" i="2"/>
  <c r="AV468" i="2"/>
  <c r="AV411" i="2"/>
  <c r="AV415" i="2"/>
  <c r="AV393" i="2"/>
  <c r="AV294" i="2"/>
  <c r="AV623" i="2"/>
  <c r="AV538" i="2"/>
  <c r="AV43" i="2"/>
  <c r="AV621" i="2"/>
  <c r="AV259" i="2"/>
  <c r="AV223" i="2"/>
  <c r="AV492" i="2"/>
  <c r="AV419" i="2"/>
  <c r="AV62" i="2"/>
  <c r="AV134" i="2"/>
  <c r="AV544" i="2"/>
  <c r="AV244" i="2"/>
  <c r="AV7" i="2"/>
  <c r="AV510" i="2"/>
  <c r="AV378" i="2"/>
  <c r="AV181" i="2"/>
  <c r="AV698" i="2"/>
  <c r="AV81" i="2"/>
  <c r="AV635" i="2"/>
  <c r="AV533" i="2"/>
  <c r="AV82" i="2"/>
  <c r="AV327" i="2"/>
  <c r="AV715" i="2"/>
  <c r="AV145" i="2"/>
  <c r="AV120" i="2"/>
  <c r="AV99" i="2"/>
  <c r="AV54" i="2"/>
  <c r="AV13" i="2"/>
  <c r="AV215" i="2"/>
  <c r="AV565" i="2"/>
  <c r="AV213" i="2"/>
  <c r="AV695" i="2"/>
  <c r="AV200" i="2"/>
  <c r="AV493" i="2"/>
  <c r="AV309" i="2"/>
  <c r="AV434" i="2"/>
  <c r="AV440" i="2"/>
  <c r="AV219" i="2"/>
  <c r="AV32" i="2"/>
  <c r="Z25" i="3" l="1"/>
  <c r="X96" i="3"/>
  <c r="X39" i="3"/>
  <c r="Z47" i="3"/>
  <c r="Z6" i="3"/>
  <c r="X67" i="3"/>
  <c r="Z61" i="3"/>
  <c r="X109" i="3"/>
  <c r="X35" i="3"/>
  <c r="X7" i="3"/>
  <c r="Z39" i="3"/>
  <c r="X12" i="3"/>
  <c r="Z44" i="3"/>
  <c r="X99" i="3"/>
  <c r="Z69" i="3"/>
  <c r="Z5" i="3"/>
  <c r="Z62" i="3"/>
  <c r="Z122" i="3"/>
  <c r="X38" i="3"/>
  <c r="X3" i="3"/>
  <c r="X31" i="3"/>
  <c r="X87" i="3"/>
  <c r="X88" i="3"/>
  <c r="X24" i="3"/>
  <c r="X112" i="3"/>
  <c r="Z64" i="3"/>
  <c r="Z55" i="3"/>
  <c r="Z22" i="3"/>
  <c r="X42" i="3"/>
  <c r="Z96" i="3"/>
  <c r="X8" i="3"/>
  <c r="Z115" i="3"/>
  <c r="Z7" i="3"/>
  <c r="X11" i="3"/>
  <c r="Z117" i="3"/>
  <c r="X46" i="3"/>
  <c r="Z17" i="3"/>
  <c r="X33" i="3"/>
  <c r="Z108" i="3"/>
  <c r="Z114" i="3"/>
  <c r="Z26" i="3"/>
  <c r="X17" i="3"/>
  <c r="X89" i="3"/>
  <c r="Z18" i="3"/>
  <c r="Z86" i="3"/>
  <c r="X104" i="3"/>
  <c r="X19" i="3"/>
  <c r="X81" i="3"/>
  <c r="Z111" i="3"/>
  <c r="Z41" i="3"/>
  <c r="X9" i="3"/>
  <c r="X5" i="3"/>
  <c r="X105" i="3"/>
  <c r="Z46" i="3"/>
  <c r="Z59" i="3"/>
  <c r="X119" i="3"/>
  <c r="X26" i="3"/>
  <c r="X57" i="3"/>
  <c r="Z16" i="3"/>
  <c r="X106" i="3"/>
  <c r="X71" i="3"/>
  <c r="Z83" i="3"/>
  <c r="X4" i="3"/>
  <c r="X52" i="3"/>
  <c r="Z54" i="3"/>
  <c r="X78" i="3"/>
  <c r="Z120" i="3"/>
  <c r="X111" i="3"/>
  <c r="Z80" i="3"/>
  <c r="Z92" i="3"/>
  <c r="Z38" i="3"/>
  <c r="X15" i="3"/>
  <c r="Z112" i="3"/>
  <c r="Z89" i="3"/>
  <c r="X75" i="3"/>
  <c r="X76" i="3"/>
  <c r="X121" i="3"/>
  <c r="Z42" i="3"/>
  <c r="X117" i="3"/>
  <c r="X13" i="3"/>
  <c r="X6" i="3"/>
  <c r="X108" i="3"/>
  <c r="X14" i="3"/>
  <c r="Z84" i="3"/>
  <c r="X72" i="3"/>
  <c r="Z110" i="3"/>
  <c r="X50" i="3"/>
  <c r="X48" i="3"/>
  <c r="X84" i="3"/>
  <c r="X27" i="3"/>
  <c r="X23" i="3"/>
  <c r="X65" i="3"/>
  <c r="X54" i="3"/>
  <c r="Z51" i="3"/>
  <c r="X25" i="3"/>
  <c r="Z53" i="3"/>
  <c r="Z73" i="3"/>
  <c r="X91" i="3"/>
  <c r="X90" i="3"/>
  <c r="Z29" i="3"/>
  <c r="X69" i="3"/>
  <c r="Z99" i="3"/>
  <c r="X70" i="3"/>
  <c r="X115" i="3"/>
  <c r="X16" i="3"/>
  <c r="X110" i="3"/>
  <c r="X55" i="3"/>
  <c r="Z67" i="3"/>
  <c r="Z66" i="3"/>
  <c r="Z10" i="3"/>
  <c r="Z104" i="3"/>
  <c r="X59" i="3"/>
  <c r="X36" i="3"/>
  <c r="X37" i="3"/>
  <c r="Z11" i="3"/>
  <c r="X2" i="3"/>
  <c r="Z82" i="3"/>
  <c r="X79" i="3"/>
  <c r="Z48" i="3"/>
  <c r="Z121" i="3"/>
  <c r="X41" i="3"/>
  <c r="Z65" i="3"/>
  <c r="Z4" i="3"/>
  <c r="X94" i="3"/>
  <c r="X95" i="3"/>
  <c r="X102" i="3"/>
  <c r="X73" i="3"/>
  <c r="Z57" i="3"/>
  <c r="Z19" i="3"/>
  <c r="X34" i="3"/>
  <c r="Z60" i="3"/>
  <c r="X114" i="3"/>
  <c r="X122" i="3"/>
  <c r="Z40" i="3"/>
  <c r="X83" i="3"/>
  <c r="X21" i="3"/>
  <c r="Z71" i="3"/>
  <c r="Z32" i="3"/>
  <c r="Z52" i="3"/>
  <c r="X101" i="3"/>
  <c r="Z24" i="3"/>
  <c r="Z70" i="3"/>
  <c r="Z12" i="3"/>
  <c r="X77" i="3"/>
  <c r="X51" i="3"/>
  <c r="X40" i="3"/>
  <c r="X60" i="3"/>
  <c r="Z3" i="3"/>
  <c r="X100" i="3"/>
  <c r="X63" i="3"/>
  <c r="Z91" i="3"/>
  <c r="X20" i="3"/>
  <c r="Z49" i="3"/>
  <c r="X120" i="3"/>
  <c r="X113" i="3"/>
  <c r="Z119" i="3"/>
  <c r="X53" i="3"/>
  <c r="Z88" i="3"/>
  <c r="X66" i="3"/>
  <c r="Z27" i="3"/>
  <c r="Z97" i="3"/>
  <c r="Z101" i="3"/>
  <c r="X64" i="3"/>
  <c r="Z74" i="3"/>
  <c r="X86" i="3"/>
  <c r="Z105" i="3"/>
  <c r="Z8" i="3"/>
  <c r="Z14" i="3"/>
  <c r="Z50" i="3"/>
  <c r="Z109" i="3"/>
  <c r="X116" i="3"/>
  <c r="X97" i="3"/>
  <c r="Z76" i="3"/>
  <c r="Z107" i="3"/>
  <c r="Z34" i="3"/>
  <c r="Z106" i="3"/>
  <c r="Z36" i="3"/>
  <c r="X92" i="3"/>
  <c r="X44" i="3"/>
  <c r="X45" i="3"/>
  <c r="X82" i="3"/>
  <c r="X68" i="3"/>
  <c r="Z58" i="3"/>
  <c r="X28" i="3"/>
  <c r="Z43" i="3"/>
  <c r="Z37" i="3"/>
  <c r="Z95" i="3"/>
  <c r="X103" i="3"/>
  <c r="X56" i="3"/>
  <c r="X107" i="3"/>
  <c r="X61" i="3"/>
  <c r="X98" i="3"/>
  <c r="Z23" i="3"/>
  <c r="Z20" i="3"/>
  <c r="X22" i="3"/>
  <c r="Z113" i="3"/>
  <c r="X10" i="3"/>
  <c r="X80" i="3"/>
  <c r="Z2" i="3"/>
  <c r="Z98" i="3"/>
  <c r="Z35" i="3"/>
  <c r="Z75" i="3"/>
  <c r="Z68" i="3"/>
  <c r="X47" i="3"/>
  <c r="Z118" i="3"/>
  <c r="Z9" i="3"/>
  <c r="Z116" i="3"/>
  <c r="X74" i="3"/>
  <c r="X62" i="3"/>
  <c r="Z30" i="3"/>
  <c r="Z81" i="3"/>
  <c r="Z100" i="3"/>
  <c r="Z45" i="3"/>
  <c r="Z87" i="3"/>
  <c r="X29" i="3"/>
  <c r="Z90" i="3"/>
  <c r="Z56" i="3"/>
  <c r="Z85" i="3"/>
  <c r="Z103" i="3"/>
  <c r="Z33" i="3"/>
  <c r="X30" i="3"/>
  <c r="Z21" i="3"/>
  <c r="X18" i="3"/>
  <c r="Z94" i="3"/>
  <c r="Z13" i="3"/>
  <c r="Z79" i="3"/>
  <c r="X93" i="3"/>
  <c r="Z28" i="3"/>
  <c r="X85" i="3"/>
  <c r="Z77" i="3"/>
  <c r="X32" i="3"/>
  <c r="X58" i="3"/>
  <c r="Z15" i="3"/>
  <c r="X43" i="3"/>
  <c r="Z93" i="3"/>
  <c r="X49" i="3"/>
  <c r="Z31" i="3"/>
  <c r="Z63" i="3"/>
  <c r="Z102" i="3"/>
  <c r="Z72" i="3"/>
  <c r="Z78" i="3"/>
  <c r="X118" i="3"/>
</calcChain>
</file>

<file path=xl/sharedStrings.xml><?xml version="1.0" encoding="utf-8"?>
<sst xmlns="http://schemas.openxmlformats.org/spreadsheetml/2006/main" count="8933" uniqueCount="3125">
  <si>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</si>
  <si>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</si>
  <si>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</si>
  <si>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</si>
  <si>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</si>
  <si>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</si>
  <si>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</si>
  <si>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</si>
  <si>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</si>
  <si>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</si>
  <si>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</si>
  <si>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</si>
  <si>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</si>
  <si>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</si>
  <si>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</si>
  <si>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</si>
  <si>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</si>
  <si>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</si>
  <si>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</si>
  <si>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</si>
  <si>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</si>
  <si>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</si>
  <si>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</si>
  <si>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</si>
  <si>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</si>
  <si>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</si>
  <si>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</si>
  <si>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</si>
  <si>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</si>
  <si>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</si>
  <si>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</si>
  <si>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</si>
  <si>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</si>
  <si>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</si>
  <si>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</si>
  <si>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</si>
  <si>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</si>
  <si>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</si>
  <si>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</si>
  <si>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</si>
  <si>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</si>
  <si>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</si>
  <si>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</si>
  <si>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</si>
  <si>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</si>
  <si>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</si>
  <si>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</si>
  <si>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</si>
  <si>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</si>
  <si>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</si>
  <si>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</si>
  <si>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</si>
  <si>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Oil and Natural Gas Corporation Ltd</t>
  </si>
  <si>
    <t>ONGC</t>
  </si>
  <si>
    <t>Oil &amp; Gas - Exploration &amp; Production</t>
  </si>
  <si>
    <t>Bajaj Finance Ltd</t>
  </si>
  <si>
    <t>BAJFINANCE</t>
  </si>
  <si>
    <t>Consumer Finance</t>
  </si>
  <si>
    <t>Tata Motors Ltd</t>
  </si>
  <si>
    <t>TATAMOTORS</t>
  </si>
  <si>
    <t>Four Wheelers</t>
  </si>
  <si>
    <t>NTPC Ltd</t>
  </si>
  <si>
    <t>NTPC</t>
  </si>
  <si>
    <t>Power Generation</t>
  </si>
  <si>
    <t>Maruti Suzuki India Ltd</t>
  </si>
  <si>
    <t>MARUTI</t>
  </si>
  <si>
    <t>Axis Bank Ltd</t>
  </si>
  <si>
    <t>AXISBANK</t>
  </si>
  <si>
    <t>Adani Enterprises Ltd</t>
  </si>
  <si>
    <t>ADANIENT</t>
  </si>
  <si>
    <t>Commodities Trading</t>
  </si>
  <si>
    <t>Kotak Mahindra Bank Ltd</t>
  </si>
  <si>
    <t>KOTAKBANK</t>
  </si>
  <si>
    <t>Mahindra and Mahindra Ltd</t>
  </si>
  <si>
    <t>M&amp;M</t>
  </si>
  <si>
    <t>Avenue Supermarts Ltd</t>
  </si>
  <si>
    <t>DMART</t>
  </si>
  <si>
    <t>Retail - Department Stores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</si>
  <si>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</si>
  <si>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</si>
  <si>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</si>
  <si>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</si>
  <si>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</si>
  <si>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</si>
  <si>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</si>
  <si>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</si>
  <si>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</si>
  <si>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</si>
  <si>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</si>
  <si>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</si>
  <si>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</si>
  <si>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</si>
  <si>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</si>
  <si>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</si>
  <si>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</si>
  <si>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</si>
  <si>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</si>
  <si>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</si>
  <si>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</si>
  <si>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</si>
  <si>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</si>
  <si>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</si>
  <si>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</si>
  <si>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</si>
  <si>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</si>
  <si>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</si>
  <si>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</si>
  <si>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</si>
  <si>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</si>
  <si>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</si>
  <si>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</si>
  <si>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</si>
  <si>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</si>
  <si>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</si>
  <si>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</si>
  <si>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</si>
  <si>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</si>
  <si>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</si>
  <si>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</si>
  <si>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Indian Railway Finance Corp Ltd</t>
  </si>
  <si>
    <t>IRFC</t>
  </si>
  <si>
    <t>Specialized Finance</t>
  </si>
  <si>
    <t>Trent Ltd</t>
  </si>
  <si>
    <t>TRENT</t>
  </si>
  <si>
    <t>Retail - Apparel</t>
  </si>
  <si>
    <t>Zomato Ltd</t>
  </si>
  <si>
    <t>ZOMATO</t>
  </si>
  <si>
    <t>Online Services</t>
  </si>
  <si>
    <t>Bharat Electronics Ltd</t>
  </si>
  <si>
    <t>BEL</t>
  </si>
  <si>
    <t>Electronic Equipments</t>
  </si>
  <si>
    <t>JSW Steel Ltd</t>
  </si>
  <si>
    <t>JSWSTEEL</t>
  </si>
  <si>
    <t>Iron &amp; Steel</t>
  </si>
  <si>
    <t>Hindustan Zinc Ltd</t>
  </si>
  <si>
    <t>HINDZINC</t>
  </si>
  <si>
    <t>Mining - Diversified</t>
  </si>
  <si>
    <t>DLF Ltd</t>
  </si>
  <si>
    <t>DLF</t>
  </si>
  <si>
    <t>Real Estate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</si>
  <si>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</si>
  <si>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</si>
  <si>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</si>
  <si>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</si>
  <si>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</si>
  <si>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</si>
  <si>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</si>
  <si>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Grasim Industries Ltd</t>
  </si>
  <si>
    <t>GRASIM</t>
  </si>
  <si>
    <t>SBI Life Insurance Company Ltd</t>
  </si>
  <si>
    <t>SBILIFE</t>
  </si>
  <si>
    <t>ABB India Ltd</t>
  </si>
  <si>
    <t>ABB</t>
  </si>
  <si>
    <t>Heavy Electrical Equipments</t>
  </si>
  <si>
    <t>Vedanta Ltd</t>
  </si>
  <si>
    <t>VEDL</t>
  </si>
  <si>
    <t>Metals - Diversified</t>
  </si>
  <si>
    <t>Power Finance Corporation Ltd</t>
  </si>
  <si>
    <t>PFC</t>
  </si>
  <si>
    <t>Interglobe Aviation Ltd</t>
  </si>
  <si>
    <t>INDIGO</t>
  </si>
  <si>
    <t>Airlines</t>
  </si>
  <si>
    <t>LTIMindtree Ltd</t>
  </si>
  <si>
    <t>LTIM</t>
  </si>
  <si>
    <t>Ambuja Cements Ltd</t>
  </si>
  <si>
    <t>AMBUJACEM</t>
  </si>
  <si>
    <t>Pidilite Industries Ltd</t>
  </si>
  <si>
    <t>PIDILITIND</t>
  </si>
  <si>
    <t>Diversified Chemicals</t>
  </si>
  <si>
    <t>Tech Mahindra Ltd</t>
  </si>
  <si>
    <t>TECHM</t>
  </si>
  <si>
    <t>Gail (India) Ltd</t>
  </si>
  <si>
    <t>GAIL</t>
  </si>
  <si>
    <t>Gas Distribution</t>
  </si>
  <si>
    <t>REC Limited</t>
  </si>
  <si>
    <t>RECLTD</t>
  </si>
  <si>
    <t>TATAMTRDVR</t>
  </si>
  <si>
    <t>HDFC Life Insurance Company Ltd</t>
  </si>
  <si>
    <t>HDFCLIFE</t>
  </si>
  <si>
    <t>Bharat Petroleum Corporation Ltd</t>
  </si>
  <si>
    <t>BPCL</t>
  </si>
  <si>
    <t>Godrej Consumer Products Ltd</t>
  </si>
  <si>
    <t>GODREJCP</t>
  </si>
  <si>
    <t>FMCG - Personal Products</t>
  </si>
  <si>
    <t>Hindalco Industries Ltd</t>
  </si>
  <si>
    <t>HINDALCO</t>
  </si>
  <si>
    <t>Metals - Aluminium</t>
  </si>
  <si>
    <t>Britannia Industries Ltd</t>
  </si>
  <si>
    <t>BRITANNIA</t>
  </si>
  <si>
    <t>Tata Power Company Ltd</t>
  </si>
  <si>
    <t>TATAPOWER</t>
  </si>
  <si>
    <t>Eicher Motors Ltd</t>
  </si>
  <si>
    <t>EICHERMOT</t>
  </si>
  <si>
    <t>Trucks &amp; Buses</t>
  </si>
  <si>
    <t>Adani Energy Solutions Ltd</t>
  </si>
  <si>
    <t>ADANIENSOL</t>
  </si>
  <si>
    <t>Power Infrastructure</t>
  </si>
  <si>
    <t>Macrotech Developers Ltd</t>
  </si>
  <si>
    <t>LODHA</t>
  </si>
  <si>
    <t>Cipla Ltd</t>
  </si>
  <si>
    <t>CIPLA</t>
  </si>
  <si>
    <t>Bank of Baroda Ltd</t>
  </si>
  <si>
    <t>BANKBARODA</t>
  </si>
  <si>
    <t>Samvardhana Motherson International Ltd</t>
  </si>
  <si>
    <t>MOTHERSON</t>
  </si>
  <si>
    <t>Auto Parts</t>
  </si>
  <si>
    <t>Punjab National Bank</t>
  </si>
  <si>
    <t>PNB</t>
  </si>
  <si>
    <t>TVS Motor Company Ltd</t>
  </si>
  <si>
    <t>TVSMOTOR</t>
  </si>
  <si>
    <t>Divi's Laboratories Ltd</t>
  </si>
  <si>
    <t>DIVISLAB</t>
  </si>
  <si>
    <t>Labs &amp; Life Sciences Services</t>
  </si>
  <si>
    <t>Zydus Lifesciences Ltd</t>
  </si>
  <si>
    <t>ZYDUSLIFE</t>
  </si>
  <si>
    <t>Rail Vikas Nigam Ltd</t>
  </si>
  <si>
    <t>RVNL</t>
  </si>
  <si>
    <t>Havells India Ltd</t>
  </si>
  <si>
    <t>HAVELLS</t>
  </si>
  <si>
    <t>Electrical Components &amp; Equipments</t>
  </si>
  <si>
    <t>Tata Consumer Products Ltd</t>
  </si>
  <si>
    <t>TATACONSUM</t>
  </si>
  <si>
    <t>Tea &amp; Coffee</t>
  </si>
  <si>
    <t>JSW Energy Ltd</t>
  </si>
  <si>
    <t>JSWENERGY</t>
  </si>
  <si>
    <t>Indian Overseas Bank</t>
  </si>
  <si>
    <t>IOB</t>
  </si>
  <si>
    <t>Cholamandalam Investment and Finance Company Ltd</t>
  </si>
  <si>
    <t>CHOLAFIN</t>
  </si>
  <si>
    <t>Torrent Pharmaceuticals Ltd</t>
  </si>
  <si>
    <t>TORNTPHARM</t>
  </si>
  <si>
    <t>Dr Reddy's Laboratories Ltd</t>
  </si>
  <si>
    <t>DRREDDY</t>
  </si>
  <si>
    <t>Shriram Finance Ltd</t>
  </si>
  <si>
    <t>SHRIRAMFIN</t>
  </si>
  <si>
    <t>Indus Towers Ltd</t>
  </si>
  <si>
    <t>INDUSTOWER</t>
  </si>
  <si>
    <t>Telecom Infrastructure</t>
  </si>
  <si>
    <t>Vodafone Idea Ltd</t>
  </si>
  <si>
    <t>IDEA</t>
  </si>
  <si>
    <t>Oil India Ltd</t>
  </si>
  <si>
    <t>OIL</t>
  </si>
  <si>
    <t>Dabur India Ltd</t>
  </si>
  <si>
    <t>DABUR</t>
  </si>
  <si>
    <t>CG Power and Industrial Solutions Ltd</t>
  </si>
  <si>
    <t>CGPOWER</t>
  </si>
  <si>
    <t>Suzlon Energy Ltd</t>
  </si>
  <si>
    <t>SUZLON</t>
  </si>
  <si>
    <t>Renewable Energy Equipment &amp; Services</t>
  </si>
  <si>
    <t>Bajaj Holdings and Investment Ltd</t>
  </si>
  <si>
    <t>BAJAJHLDNG</t>
  </si>
  <si>
    <t>Asset Management</t>
  </si>
  <si>
    <t>Indusind Bank Ltd</t>
  </si>
  <si>
    <t>INDUSINDBK</t>
  </si>
  <si>
    <t>Cummins India Ltd</t>
  </si>
  <si>
    <t>CUMMINSIND</t>
  </si>
  <si>
    <t>Industrial Machinery</t>
  </si>
  <si>
    <t>ICICI Prudential Life Insurance Company Ltd</t>
  </si>
  <si>
    <t>ICICIPRULI</t>
  </si>
  <si>
    <t>Bharat Heavy Electricals Ltd</t>
  </si>
  <si>
    <t>BHEL</t>
  </si>
  <si>
    <t>Hero MotoCorp Ltd</t>
  </si>
  <si>
    <t>HEROMOTOCO</t>
  </si>
  <si>
    <t>United Spirits Ltd</t>
  </si>
  <si>
    <t>UNITDSPR</t>
  </si>
  <si>
    <t>Alcoholic Beverages</t>
  </si>
  <si>
    <t>IDBI Bank Ltd</t>
  </si>
  <si>
    <t>IDBI</t>
  </si>
  <si>
    <t>Private Bank</t>
  </si>
  <si>
    <t>GMR Airports Infrastructure Ltd</t>
  </si>
  <si>
    <t>GMRINFRA</t>
  </si>
  <si>
    <t>ICICI Lombard General Insurance Company Ltd</t>
  </si>
  <si>
    <t>ICICIGI</t>
  </si>
  <si>
    <t>Polycab India Ltd</t>
  </si>
  <si>
    <t>POLYCAB</t>
  </si>
  <si>
    <t>Mazagon Dock Shipbuilders Ltd</t>
  </si>
  <si>
    <t>MAZDOCK</t>
  </si>
  <si>
    <t>Shipbuilding</t>
  </si>
  <si>
    <t>Canara Bank Ltd</t>
  </si>
  <si>
    <t>CANBK</t>
  </si>
  <si>
    <t>Apollo Hospitals Enterprise Ltd</t>
  </si>
  <si>
    <t>APOLLOHOSP</t>
  </si>
  <si>
    <t>Hospitals &amp; Diagnostic Centres</t>
  </si>
  <si>
    <t>Colgate-Palmolive (India) Ltd</t>
  </si>
  <si>
    <t>COLPAL</t>
  </si>
  <si>
    <t>Info Edge (India) Ltd</t>
  </si>
  <si>
    <t>NAUKRI</t>
  </si>
  <si>
    <t>Lupin Ltd</t>
  </si>
  <si>
    <t>LUPIN</t>
  </si>
  <si>
    <t>Solar Industries India Ltd</t>
  </si>
  <si>
    <t>SOLARINDS</t>
  </si>
  <si>
    <t>Commodity Chemicals</t>
  </si>
  <si>
    <t>NHPC Ltd</t>
  </si>
  <si>
    <t>NHPC</t>
  </si>
  <si>
    <t>Jindal Steel And Power Ltd</t>
  </si>
  <si>
    <t>JINDALSTEL</t>
  </si>
  <si>
    <t>Oracle Financial Services Software Ltd</t>
  </si>
  <si>
    <t>OFSS</t>
  </si>
  <si>
    <t>Software Services</t>
  </si>
  <si>
    <t>Bosch Ltd</t>
  </si>
  <si>
    <t>BOSCHLTD</t>
  </si>
  <si>
    <t>Adani Total Gas Ltd</t>
  </si>
  <si>
    <t>ATGL</t>
  </si>
  <si>
    <t>Mankind Pharma Ltd</t>
  </si>
  <si>
    <t>MANKIND</t>
  </si>
  <si>
    <t>HDFC Asset Management Company Ltd</t>
  </si>
  <si>
    <t>HDFCAMC</t>
  </si>
  <si>
    <t>Union Bank of India Ltd</t>
  </si>
  <si>
    <t>UNIONBANK</t>
  </si>
  <si>
    <t>Shree Cement Ltd</t>
  </si>
  <si>
    <t>SHREECEM</t>
  </si>
  <si>
    <t>Indian Hotels Company Ltd</t>
  </si>
  <si>
    <t>INDHOTEL</t>
  </si>
  <si>
    <t>Hotels, Resorts &amp; Cruise Lines</t>
  </si>
  <si>
    <t>Aurobindo Pharma Ltd</t>
  </si>
  <si>
    <t>AUROPHARMA</t>
  </si>
  <si>
    <t>Max Healthcare Institute Ltd</t>
  </si>
  <si>
    <t>MAXHEALTH</t>
  </si>
  <si>
    <t>Marico Ltd</t>
  </si>
  <si>
    <t>MARICO</t>
  </si>
  <si>
    <t>Godrej Properties Ltd</t>
  </si>
  <si>
    <t>GODREJPROP</t>
  </si>
  <si>
    <t>Torrent Power Ltd</t>
  </si>
  <si>
    <t>TORNTPOWER</t>
  </si>
  <si>
    <t>Hindustan Petroleum Corp Ltd</t>
  </si>
  <si>
    <t>HINDPETRO</t>
  </si>
  <si>
    <t>Tube Investments of India Ltd</t>
  </si>
  <si>
    <t>TIINDIA</t>
  </si>
  <si>
    <t>Cycles</t>
  </si>
  <si>
    <t>PB Fintech Ltd</t>
  </si>
  <si>
    <t>POLICYBZR</t>
  </si>
  <si>
    <t>Yes Bank Ltd</t>
  </si>
  <si>
    <t>YESBANK</t>
  </si>
  <si>
    <t>Ashok Leyland Ltd</t>
  </si>
  <si>
    <t>ASHOKLEY</t>
  </si>
  <si>
    <t>Persistent Systems Ltd</t>
  </si>
  <si>
    <t>PERSISTENT</t>
  </si>
  <si>
    <t>Indian Bank</t>
  </si>
  <si>
    <t>INDIANB</t>
  </si>
  <si>
    <t>Dixon Technologies (India) Ltd</t>
  </si>
  <si>
    <t>DIXON</t>
  </si>
  <si>
    <t>Home Electronics &amp; Appliances</t>
  </si>
  <si>
    <t>Indian Railway Catering and Tourism Corporation Ltd</t>
  </si>
  <si>
    <t>IRCTC</t>
  </si>
  <si>
    <t>Bharat Forge Ltd</t>
  </si>
  <si>
    <t>BHARATFORG</t>
  </si>
  <si>
    <t>Muthoot Finance Ltd</t>
  </si>
  <si>
    <t>MUTHOOTFIN</t>
  </si>
  <si>
    <t>SRF Ltd</t>
  </si>
  <si>
    <t>SRF</t>
  </si>
  <si>
    <t>Prestige Estates Projects Ltd</t>
  </si>
  <si>
    <t>PRESTIGE</t>
  </si>
  <si>
    <t>Alkem Laboratories Ltd</t>
  </si>
  <si>
    <t>ALKEM</t>
  </si>
  <si>
    <t>General Insurance Corporation of India</t>
  </si>
  <si>
    <t>GICRE</t>
  </si>
  <si>
    <t>PI Industries Ltd</t>
  </si>
  <si>
    <t>PIIND</t>
  </si>
  <si>
    <t>Supreme Industries Ltd</t>
  </si>
  <si>
    <t>SUPREMEIND</t>
  </si>
  <si>
    <t>Plastic Products</t>
  </si>
  <si>
    <t>SBI Cards and Payment Services Ltd</t>
  </si>
  <si>
    <t>SBICARD</t>
  </si>
  <si>
    <t>Payment Infrastructure</t>
  </si>
  <si>
    <t>UNO Minda Ltd</t>
  </si>
  <si>
    <t>UNOMINDA</t>
  </si>
  <si>
    <t>Patanjali Foods Ltd</t>
  </si>
  <si>
    <t>PATANJALI</t>
  </si>
  <si>
    <t>Packaged Foods &amp; Meats</t>
  </si>
  <si>
    <t>JSW Infrastructure Ltd</t>
  </si>
  <si>
    <t>JSWINFRA</t>
  </si>
  <si>
    <t>Indian Renewable Energy Development Agency Ltd</t>
  </si>
  <si>
    <t>IREDA</t>
  </si>
  <si>
    <t>Oberoi Realty Ltd</t>
  </si>
  <si>
    <t>OBEROIRLTY</t>
  </si>
  <si>
    <t>Berger Paints India Ltd</t>
  </si>
  <si>
    <t>BERGEPAINT</t>
  </si>
  <si>
    <t>NMDC Ltd</t>
  </si>
  <si>
    <t>NMDC</t>
  </si>
  <si>
    <t>Mining - Iron Ore</t>
  </si>
  <si>
    <t>Schaeffler India Ltd</t>
  </si>
  <si>
    <t>SCHAEFFLER</t>
  </si>
  <si>
    <t>Linde India Ltd</t>
  </si>
  <si>
    <t>LINDEINDIA</t>
  </si>
  <si>
    <t>UCO Bank</t>
  </si>
  <si>
    <t>UCOBANK</t>
  </si>
  <si>
    <t>Phoenix Mills Ltd</t>
  </si>
  <si>
    <t>PHOENIXLTD</t>
  </si>
  <si>
    <t>Fertilisers And Chemicals Travancore Ltd</t>
  </si>
  <si>
    <t>FACT</t>
  </si>
  <si>
    <t>Fertilizers &amp; Agro Chemicals</t>
  </si>
  <si>
    <t>Container Corporation of India Ltd</t>
  </si>
  <si>
    <t>CONCOR</t>
  </si>
  <si>
    <t>Logistics</t>
  </si>
  <si>
    <t>Abbott India Ltd</t>
  </si>
  <si>
    <t>ABBOTINDIA</t>
  </si>
  <si>
    <t>Kalyan Jewellers India Ltd</t>
  </si>
  <si>
    <t>KALYANKJIL</t>
  </si>
  <si>
    <t>Ola Electric Mobility Ltd</t>
  </si>
  <si>
    <t>OLAELEC</t>
  </si>
  <si>
    <t>Housing and Urban Development Corporation Ltd</t>
  </si>
  <si>
    <t>HUDCO</t>
  </si>
  <si>
    <t>Cochin Shipyard Ltd</t>
  </si>
  <si>
    <t>COCHINSHIP</t>
  </si>
  <si>
    <t>Jindal Stainless Ltd</t>
  </si>
  <si>
    <t>JSL</t>
  </si>
  <si>
    <t>MRF Ltd</t>
  </si>
  <si>
    <t>MRF</t>
  </si>
  <si>
    <t>Tires &amp; Rubber</t>
  </si>
  <si>
    <t>Bharti Hexacom Ltd</t>
  </si>
  <si>
    <t>BHARTIHEXA</t>
  </si>
  <si>
    <t>Aditya Birla Capital Ltd</t>
  </si>
  <si>
    <t>ABCAPITAL</t>
  </si>
  <si>
    <t>Diversified Financials</t>
  </si>
  <si>
    <t>SJVN Ltd</t>
  </si>
  <si>
    <t>SJVN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</si>
  <si>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</si>
  <si>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</si>
  <si>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</si>
  <si>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</si>
  <si>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</si>
  <si>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</si>
  <si>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Procter &amp; Gamble Hygiene and Health Care Ltd</t>
  </si>
  <si>
    <t>PGHH</t>
  </si>
  <si>
    <t>L&amp;T Technology Services Ltd</t>
  </si>
  <si>
    <t>LTTS</t>
  </si>
  <si>
    <t>Mphasis Ltd</t>
  </si>
  <si>
    <t>MPHASIS</t>
  </si>
  <si>
    <t>Balkrishna Industries Ltd</t>
  </si>
  <si>
    <t>BALKRISIND</t>
  </si>
  <si>
    <t>IDFC First Bank Ltd</t>
  </si>
  <si>
    <t>IDFCFIRSTB</t>
  </si>
  <si>
    <t>Tata Communications Ltd</t>
  </si>
  <si>
    <t>TATACOMM</t>
  </si>
  <si>
    <t>Steel Authority of India Ltd</t>
  </si>
  <si>
    <t>SAIL</t>
  </si>
  <si>
    <t>Bank of India Ltd</t>
  </si>
  <si>
    <t>BANKINDIA</t>
  </si>
  <si>
    <t>United Breweries Ltd</t>
  </si>
  <si>
    <t>UBL</t>
  </si>
  <si>
    <t>Coromandel International Ltd</t>
  </si>
  <si>
    <t>COROMANDEL</t>
  </si>
  <si>
    <t>Voltas Ltd</t>
  </si>
  <si>
    <t>VOLTAS</t>
  </si>
  <si>
    <t>Astral Ltd</t>
  </si>
  <si>
    <t>ASTRAL</t>
  </si>
  <si>
    <t>Building Products - Pipes</t>
  </si>
  <si>
    <t>Central Bank of India Ltd</t>
  </si>
  <si>
    <t>CENTRALBK</t>
  </si>
  <si>
    <t>Hitachi Energy India Ltd</t>
  </si>
  <si>
    <t>POWERINDIA</t>
  </si>
  <si>
    <t>Federal Bank Ltd</t>
  </si>
  <si>
    <t>FEDERALBNK</t>
  </si>
  <si>
    <t>Thermax Limited</t>
  </si>
  <si>
    <t>THERMAX</t>
  </si>
  <si>
    <t>KPIT Technologies Ltd</t>
  </si>
  <si>
    <t>KPITTECH</t>
  </si>
  <si>
    <t>GlaxoSmithKline Pharmaceuticals Ltd</t>
  </si>
  <si>
    <t>GLAXO</t>
  </si>
  <si>
    <t>Bharat Dynamics Ltd</t>
  </si>
  <si>
    <t>BDL</t>
  </si>
  <si>
    <t>Adani Wilmar Ltd</t>
  </si>
  <si>
    <t>AWL</t>
  </si>
  <si>
    <t>Page Industries Ltd</t>
  </si>
  <si>
    <t>PAGEIND</t>
  </si>
  <si>
    <t>Apparel &amp; Accessories</t>
  </si>
  <si>
    <t>AU Small Finance Bank Ltd</t>
  </si>
  <si>
    <t>AUBANK</t>
  </si>
  <si>
    <t>Honeywell Automation India Ltd</t>
  </si>
  <si>
    <t>HONAUT</t>
  </si>
  <si>
    <t>Ge T&amp;D India Ltd</t>
  </si>
  <si>
    <t>GET&amp;D</t>
  </si>
  <si>
    <t>Sundaram Finance Ltd</t>
  </si>
  <si>
    <t>SUNDARMFIN</t>
  </si>
  <si>
    <t>Glenmark Pharmaceuticals Ltd</t>
  </si>
  <si>
    <t>GLENMARK</t>
  </si>
  <si>
    <t>ACC Ltd</t>
  </si>
  <si>
    <t>ACC</t>
  </si>
  <si>
    <t>Nippon Life India Asset Management Ltd</t>
  </si>
  <si>
    <t>NAM-INDIA</t>
  </si>
  <si>
    <t>Bank of Maharashtra Ltd</t>
  </si>
  <si>
    <t>MAHABANK</t>
  </si>
  <si>
    <t>AIA Engineering Ltd</t>
  </si>
  <si>
    <t>AIAENG</t>
  </si>
  <si>
    <t>Jubilant Foodworks Ltd</t>
  </si>
  <si>
    <t>JUBLFOOD</t>
  </si>
  <si>
    <t>Restaurants &amp; Cafes</t>
  </si>
  <si>
    <t>Tata Elxsi Ltd</t>
  </si>
  <si>
    <t>TATAELXSI</t>
  </si>
  <si>
    <t>Exide Industries Ltd</t>
  </si>
  <si>
    <t>EXIDEIND</t>
  </si>
  <si>
    <t>Batteries</t>
  </si>
  <si>
    <t>UPL Ltd</t>
  </si>
  <si>
    <t>UPL</t>
  </si>
  <si>
    <t>Gujarat Gas Ltd</t>
  </si>
  <si>
    <t>GUJGASLTD</t>
  </si>
  <si>
    <t>L&amp;T Finance Ltd</t>
  </si>
  <si>
    <t>LTF</t>
  </si>
  <si>
    <t>Biocon Ltd</t>
  </si>
  <si>
    <t>BIOCON</t>
  </si>
  <si>
    <t>Biotechnology</t>
  </si>
  <si>
    <t>Coforge Ltd</t>
  </si>
  <si>
    <t>COFORGE</t>
  </si>
  <si>
    <t>Tata Technologies Ltd</t>
  </si>
  <si>
    <t>TATATECH</t>
  </si>
  <si>
    <t>Escorts Kubota Ltd</t>
  </si>
  <si>
    <t>ESCORTS</t>
  </si>
  <si>
    <t>Tractors</t>
  </si>
  <si>
    <t>Sona BLW Precision Forgings Ltd</t>
  </si>
  <si>
    <t>SONACOMS</t>
  </si>
  <si>
    <t>Fortis Healthcare Ltd</t>
  </si>
  <si>
    <t>FORTIS</t>
  </si>
  <si>
    <t>3M India Ltd</t>
  </si>
  <si>
    <t>3MINDIA</t>
  </si>
  <si>
    <t>Stationery</t>
  </si>
  <si>
    <t>Lloyds Metals And Energy Ltd</t>
  </si>
  <si>
    <t>LLOYDSME</t>
  </si>
  <si>
    <t>Deepak Nitrite Ltd</t>
  </si>
  <si>
    <t>DEEPAKNTR</t>
  </si>
  <si>
    <t>Punjab &amp; Sind Bank</t>
  </si>
  <si>
    <t>PSB</t>
  </si>
  <si>
    <t>New India Assurance Company Ltd</t>
  </si>
  <si>
    <t>NIACL</t>
  </si>
  <si>
    <t>APL Apollo Tubes Ltd</t>
  </si>
  <si>
    <t>APLAPOLLO</t>
  </si>
  <si>
    <t>360 One Wam Ltd</t>
  </si>
  <si>
    <t>360ONE</t>
  </si>
  <si>
    <t>Investment Banking &amp; Brokerage</t>
  </si>
  <si>
    <t>KEI Industries Ltd</t>
  </si>
  <si>
    <t>KEI</t>
  </si>
  <si>
    <t>Cables</t>
  </si>
  <si>
    <t>Indraprastha Gas Ltd</t>
  </si>
  <si>
    <t>IGL</t>
  </si>
  <si>
    <t>IRB Infrastructure Developers Ltd</t>
  </si>
  <si>
    <t>IRB</t>
  </si>
  <si>
    <t>Gujarat Fluorochemicals Ltd</t>
  </si>
  <si>
    <t>FLUOROCHEM</t>
  </si>
  <si>
    <t>Specialty Chemicals</t>
  </si>
  <si>
    <t>Ajanta Pharma Ltd</t>
  </si>
  <si>
    <t>AJANTPHARM</t>
  </si>
  <si>
    <t>Motilal Oswal Financial Services Ltd</t>
  </si>
  <si>
    <t>MOTILALOFS</t>
  </si>
  <si>
    <t>Mahindra and Mahindra Financial Services Ltd</t>
  </si>
  <si>
    <t>M&amp;MFIN</t>
  </si>
  <si>
    <t>NLC India Ltd</t>
  </si>
  <si>
    <t>NLCINDIA</t>
  </si>
  <si>
    <t>LIC Housing Finance Ltd</t>
  </si>
  <si>
    <t>LICHSGFIN</t>
  </si>
  <si>
    <t>Home Financing</t>
  </si>
  <si>
    <t>Metro Brands Ltd</t>
  </si>
  <si>
    <t>METROBRAND</t>
  </si>
  <si>
    <t>Footwear</t>
  </si>
  <si>
    <t>Emami Ltd</t>
  </si>
  <si>
    <t>EMAMILTD</t>
  </si>
  <si>
    <t>One 97 Communications Ltd</t>
  </si>
  <si>
    <t>PAYTM</t>
  </si>
  <si>
    <t>Business Support Services</t>
  </si>
  <si>
    <t>BSE Ltd</t>
  </si>
  <si>
    <t>BSE</t>
  </si>
  <si>
    <t>Stock Exchanges &amp; Ratings</t>
  </si>
  <si>
    <t>Mangalore Refinery and Petrochemicals Ltd</t>
  </si>
  <si>
    <t>MRPL</t>
  </si>
  <si>
    <t>Blue Star Ltd</t>
  </si>
  <si>
    <t>BLUESTARCO</t>
  </si>
  <si>
    <t>Endurance Technologies Ltd</t>
  </si>
  <si>
    <t>ENDURANCE</t>
  </si>
  <si>
    <t>Max Financial Services Ltd</t>
  </si>
  <si>
    <t>MFSL</t>
  </si>
  <si>
    <t>Brainbees Solutions Ltd</t>
  </si>
  <si>
    <t>FIRSTCRY</t>
  </si>
  <si>
    <t>Star Health and Allied Insurance Company Ltd</t>
  </si>
  <si>
    <t>STARHEALTH</t>
  </si>
  <si>
    <t>IPCA Laboratories Ltd</t>
  </si>
  <si>
    <t>IPCALAB</t>
  </si>
  <si>
    <t>Apar Industries Ltd</t>
  </si>
  <si>
    <t>APARINDS</t>
  </si>
  <si>
    <t>Syngene International Ltd</t>
  </si>
  <si>
    <t>SYNGENE</t>
  </si>
  <si>
    <t>CRISIL Ltd</t>
  </si>
  <si>
    <t>CRISIL</t>
  </si>
  <si>
    <t>NBCC (India) Ltd</t>
  </si>
  <si>
    <t>NBCC</t>
  </si>
  <si>
    <t>Dalmia Bharat Ltd</t>
  </si>
  <si>
    <t>DALBHARAT</t>
  </si>
  <si>
    <t>J K Cement Ltd</t>
  </si>
  <si>
    <t>JKCEMENT</t>
  </si>
  <si>
    <t>Kaynes Technology India Ltd</t>
  </si>
  <si>
    <t>KAYNES</t>
  </si>
  <si>
    <t>Sun Tv Network Ltd</t>
  </si>
  <si>
    <t>SUNTV</t>
  </si>
  <si>
    <t>TV Channels &amp; Broadcasters</t>
  </si>
  <si>
    <t>Aditya Birla Fashion and Retail Ltd</t>
  </si>
  <si>
    <t>ABFRL</t>
  </si>
  <si>
    <t>Embassy Office Parks REIT</t>
  </si>
  <si>
    <t>EMBASSY</t>
  </si>
  <si>
    <t>Go Digit General Insurance Ltd</t>
  </si>
  <si>
    <t>GODIGIT</t>
  </si>
  <si>
    <t>Gland Pharma Ltd</t>
  </si>
  <si>
    <t>GLAND</t>
  </si>
  <si>
    <t>Motherson Sumi Wiring India Ltd</t>
  </si>
  <si>
    <t>MSUMI</t>
  </si>
  <si>
    <t>Bandhan Bank Ltd</t>
  </si>
  <si>
    <t>BANDHANBNK</t>
  </si>
  <si>
    <t>Apollo Tyres Ltd</t>
  </si>
  <si>
    <t>APOLLOTYRE</t>
  </si>
  <si>
    <t>Delhivery Ltd</t>
  </si>
  <si>
    <t>DELHIVERY</t>
  </si>
  <si>
    <t>J B Chemicals and Pharmaceuticals Ltd</t>
  </si>
  <si>
    <t>JBCHEPHARM</t>
  </si>
  <si>
    <t>Godrej Industries Ltd</t>
  </si>
  <si>
    <t>GODREJIND</t>
  </si>
  <si>
    <t>Tata Investment Corporation Ltd</t>
  </si>
  <si>
    <t>TATAINVEST</t>
  </si>
  <si>
    <t>Hindustan Copper Ltd</t>
  </si>
  <si>
    <t>HINDCOPPER</t>
  </si>
  <si>
    <t>Mining - Copper</t>
  </si>
  <si>
    <t>National Aluminium Co Ltd</t>
  </si>
  <si>
    <t>NATIONALUM</t>
  </si>
  <si>
    <t>Global Health Ltd</t>
  </si>
  <si>
    <t>MEDANTA</t>
  </si>
  <si>
    <t>Carborundum Universal Ltd</t>
  </si>
  <si>
    <t>CARBORUNIV</t>
  </si>
  <si>
    <t>Cholamandalam Financial Holdings Ltd</t>
  </si>
  <si>
    <t>CHOLAHLDNG</t>
  </si>
  <si>
    <t>TVS Holdings Ltd</t>
  </si>
  <si>
    <t>TVSHLTD</t>
  </si>
  <si>
    <t>ZF Commercial Vehicle Control Systems India Ltd</t>
  </si>
  <si>
    <t>ZFCVINDIA</t>
  </si>
  <si>
    <t>KPR Mill Ltd</t>
  </si>
  <si>
    <t>KPRMILL</t>
  </si>
  <si>
    <t>Textiles</t>
  </si>
  <si>
    <t>Central Depository Services (India) Ltd</t>
  </si>
  <si>
    <t>CDSL</t>
  </si>
  <si>
    <t>Hatsun Agro Product Ltd</t>
  </si>
  <si>
    <t>HATSUN</t>
  </si>
  <si>
    <t>BASF India Ltd</t>
  </si>
  <si>
    <t>BASF</t>
  </si>
  <si>
    <t>Amara Raja Energy &amp; Mobility Ltd</t>
  </si>
  <si>
    <t>ARE&amp;M</t>
  </si>
  <si>
    <t>Crompton Greaves Consumer Electricals Ltd</t>
  </si>
  <si>
    <t>CROMPTON</t>
  </si>
  <si>
    <t>Sundram Fasteners Ltd</t>
  </si>
  <si>
    <t>SUNDRMFAST</t>
  </si>
  <si>
    <t>Poonawalla Fincorp Ltd</t>
  </si>
  <si>
    <t>POONAWALLA</t>
  </si>
  <si>
    <t>Inox Wind Ltd</t>
  </si>
  <si>
    <t>INOXWIND</t>
  </si>
  <si>
    <t>Bayer Cropscience Ltd</t>
  </si>
  <si>
    <t>BAYERCROP</t>
  </si>
  <si>
    <t>Timken India Ltd</t>
  </si>
  <si>
    <t>TIMKEN</t>
  </si>
  <si>
    <t>Dr. Lal PathLabs Ltd</t>
  </si>
  <si>
    <t>LALPATHLAB</t>
  </si>
  <si>
    <t>Vedant Fashions Ltd</t>
  </si>
  <si>
    <t>MANYAVAR</t>
  </si>
  <si>
    <t>Grindwell Norton Ltd</t>
  </si>
  <si>
    <t>GRINDWELL</t>
  </si>
  <si>
    <t>ITI Ltd</t>
  </si>
  <si>
    <t>ITI</t>
  </si>
  <si>
    <t>Telecom Equipments</t>
  </si>
  <si>
    <t>Sumitomo Chemical India Ltd</t>
  </si>
  <si>
    <t>SUMICHEM</t>
  </si>
  <si>
    <t>Pfizer Ltd</t>
  </si>
  <si>
    <t>PFIZER</t>
  </si>
  <si>
    <t>Brigade Enterprises Ltd</t>
  </si>
  <si>
    <t>BRIGADE</t>
  </si>
  <si>
    <t>Whirlpool of India Ltd</t>
  </si>
  <si>
    <t>WHIRLPOOL</t>
  </si>
  <si>
    <t>Tata Chemicals Ltd</t>
  </si>
  <si>
    <t>TATACHEM</t>
  </si>
  <si>
    <t>Aegis Logistics Ltd</t>
  </si>
  <si>
    <t>AEGISLOG</t>
  </si>
  <si>
    <t>Natco Pharma Ltd</t>
  </si>
  <si>
    <t>NATCOPHARM</t>
  </si>
  <si>
    <t>ICICI Securities Ltd</t>
  </si>
  <si>
    <t>ISEC</t>
  </si>
  <si>
    <t>Jyoti CNC Automation Ltd</t>
  </si>
  <si>
    <t>JYOTICNC</t>
  </si>
  <si>
    <t>Computer Hardware</t>
  </si>
  <si>
    <t>Triveni Turbine Ltd</t>
  </si>
  <si>
    <t>TRITURBINE</t>
  </si>
  <si>
    <t>Gillette India Ltd</t>
  </si>
  <si>
    <t>GILLETTE</t>
  </si>
  <si>
    <t>Suven Pharmaceuticals Ltd</t>
  </si>
  <si>
    <t>SUVENPHAR</t>
  </si>
  <si>
    <t>SKF India Ltd</t>
  </si>
  <si>
    <t>SKFINDIA</t>
  </si>
  <si>
    <t>Ircon International Ltd</t>
  </si>
  <si>
    <t>IRCON</t>
  </si>
  <si>
    <t>Castrol India Ltd</t>
  </si>
  <si>
    <t>CASTROLIND</t>
  </si>
  <si>
    <t>KIOCL Ltd</t>
  </si>
  <si>
    <t>KIOCL</t>
  </si>
  <si>
    <t>Ratnamani Metals and Tubes Ltd</t>
  </si>
  <si>
    <t>RATNAMANI</t>
  </si>
  <si>
    <t>Narayana Hrudayalaya Ltd</t>
  </si>
  <si>
    <t>NH</t>
  </si>
  <si>
    <t>Piramal Pharma Ltd</t>
  </si>
  <si>
    <t>PPLPHARMA</t>
  </si>
  <si>
    <t>Emcure Pharmaceuticals Ltd</t>
  </si>
  <si>
    <t>EMCURE</t>
  </si>
  <si>
    <t>Multi Commodity Exchange of India Ltd</t>
  </si>
  <si>
    <t>MCX</t>
  </si>
  <si>
    <t>Authum Investment &amp; Infrastructure Ltd</t>
  </si>
  <si>
    <t>AIIL</t>
  </si>
  <si>
    <t>Century Textiles and Industries Ltd</t>
  </si>
  <si>
    <t>CENTURYTEX</t>
  </si>
  <si>
    <t>Paper Products</t>
  </si>
  <si>
    <t>EIH Ltd</t>
  </si>
  <si>
    <t>EIHOTEL</t>
  </si>
  <si>
    <t>Godfrey Phillips India Ltd</t>
  </si>
  <si>
    <t>GODFRYPHLP</t>
  </si>
  <si>
    <t>Kansai Nerolac Paints Ltd</t>
  </si>
  <si>
    <t>KANSAINER</t>
  </si>
  <si>
    <t>Jupiter Wagons Ltd</t>
  </si>
  <si>
    <t>JWL</t>
  </si>
  <si>
    <t>Rail</t>
  </si>
  <si>
    <t>Atul Ltd</t>
  </si>
  <si>
    <t>ATUL</t>
  </si>
  <si>
    <t>Laurus Labs Ltd</t>
  </si>
  <si>
    <t>LAURUSLABS</t>
  </si>
  <si>
    <t>CPSE ETF</t>
  </si>
  <si>
    <t>CPSEETF</t>
  </si>
  <si>
    <t>Equity</t>
  </si>
  <si>
    <t>Himadri Speciality Chemical Ltd</t>
  </si>
  <si>
    <t>HSCL</t>
  </si>
  <si>
    <t>V Guard Industries Ltd</t>
  </si>
  <si>
    <t>VGUARD</t>
  </si>
  <si>
    <t>JBM Auto Ltd</t>
  </si>
  <si>
    <t>JBMA</t>
  </si>
  <si>
    <t>Garden Reach Shipbuilders &amp; Engineers Ltd</t>
  </si>
  <si>
    <t>GRSE</t>
  </si>
  <si>
    <t>Finolex Cables Ltd</t>
  </si>
  <si>
    <t>FINCABLES</t>
  </si>
  <si>
    <t>CESC Ltd</t>
  </si>
  <si>
    <t>CESC</t>
  </si>
  <si>
    <t>Radico Khaitan Ltd</t>
  </si>
  <si>
    <t>RADICO</t>
  </si>
  <si>
    <t>Kajaria Ceramics Ltd</t>
  </si>
  <si>
    <t>KAJARIACER</t>
  </si>
  <si>
    <t>Building Products - Ceramics</t>
  </si>
  <si>
    <t>Aarti Industries Ltd</t>
  </si>
  <si>
    <t>AARTIIND</t>
  </si>
  <si>
    <t>Nuvama Wealth Management Ltd</t>
  </si>
  <si>
    <t>NUVAMA</t>
  </si>
  <si>
    <t>Affle (India) Ltd</t>
  </si>
  <si>
    <t>AFFLE</t>
  </si>
  <si>
    <t>Advertising</t>
  </si>
  <si>
    <t>Vinati Organics Ltd</t>
  </si>
  <si>
    <t>VINATIORGA</t>
  </si>
  <si>
    <t>Signatureglobal (India) Ltd</t>
  </si>
  <si>
    <t>SIGNATURE</t>
  </si>
  <si>
    <t>PNB Housing Finance Ltd</t>
  </si>
  <si>
    <t>PNBHOUSING</t>
  </si>
  <si>
    <t>Alembic Pharmaceuticals Ltd</t>
  </si>
  <si>
    <t>APLLTD</t>
  </si>
  <si>
    <t>Swan Energy Ltd</t>
  </si>
  <si>
    <t>SWANENERGY</t>
  </si>
  <si>
    <t>Piramal Enterprises Ltd</t>
  </si>
  <si>
    <t>PEL</t>
  </si>
  <si>
    <t>Bikaji Foods International Ltd</t>
  </si>
  <si>
    <t>BIKAJI</t>
  </si>
  <si>
    <t>Firstsource Solutions Ltd</t>
  </si>
  <si>
    <t>FSL</t>
  </si>
  <si>
    <t>Outsourced services</t>
  </si>
  <si>
    <t>Computer Age Management Services Ltd</t>
  </si>
  <si>
    <t>CAMS</t>
  </si>
  <si>
    <t>KEC International Ltd</t>
  </si>
  <si>
    <t>KEC</t>
  </si>
  <si>
    <t>Five-Star Business Finance Ltd</t>
  </si>
  <si>
    <t>FIVESTAR</t>
  </si>
  <si>
    <t>Tejas Networks Ltd</t>
  </si>
  <si>
    <t>TEJASNET</t>
  </si>
  <si>
    <t>Devyani International Ltd</t>
  </si>
  <si>
    <t>DEVYANI</t>
  </si>
  <si>
    <t>Aditya Birla Sun Life Amc Ltd</t>
  </si>
  <si>
    <t>ABSLAMC</t>
  </si>
  <si>
    <t>Jyothy Labs Ltd</t>
  </si>
  <si>
    <t>JYOTHYLAB</t>
  </si>
  <si>
    <t>PTC Industries Ltd</t>
  </si>
  <si>
    <t>PTCIL</t>
  </si>
  <si>
    <t>Nexus Select Trust</t>
  </si>
  <si>
    <t>NXST</t>
  </si>
  <si>
    <t>CIE Automotive India Ltd</t>
  </si>
  <si>
    <t>CIEINDIA</t>
  </si>
  <si>
    <t>Mindspace Business Parks REIT</t>
  </si>
  <si>
    <t>MINDSPACE</t>
  </si>
  <si>
    <t>Anant Raj Ltd</t>
  </si>
  <si>
    <t>ANANTRAJ</t>
  </si>
  <si>
    <t>Jindal SAW Ltd</t>
  </si>
  <si>
    <t>JINDALSAW</t>
  </si>
  <si>
    <t>Kalpataru Projects International Ltd</t>
  </si>
  <si>
    <t>KPIL</t>
  </si>
  <si>
    <t>Shyam Metalics and Energy Ltd</t>
  </si>
  <si>
    <t>SHYAMMETL</t>
  </si>
  <si>
    <t>Great Eastern Shipping Company Ltd</t>
  </si>
  <si>
    <t>GESHIP</t>
  </si>
  <si>
    <t>Schneider Electric Infrastructure Ltd</t>
  </si>
  <si>
    <t>SCHNEIDER</t>
  </si>
  <si>
    <t>Chambal Fertilisers and Chemicals Ltd</t>
  </si>
  <si>
    <t>CHAMBLFERT</t>
  </si>
  <si>
    <t>Cyient Ltd</t>
  </si>
  <si>
    <t>CYIENT</t>
  </si>
  <si>
    <t>Aster DM Healthcare Ltd</t>
  </si>
  <si>
    <t>ASTERDM</t>
  </si>
  <si>
    <t>Angel One Ltd</t>
  </si>
  <si>
    <t>ANGELONE</t>
  </si>
  <si>
    <t>NCC Ltd</t>
  </si>
  <si>
    <t>NCC</t>
  </si>
  <si>
    <t>Cello World Ltd</t>
  </si>
  <si>
    <t>CELLO</t>
  </si>
  <si>
    <t>Sobha Ltd</t>
  </si>
  <si>
    <t>SOBHA</t>
  </si>
  <si>
    <t>Relaxo Footwears Ltd</t>
  </si>
  <si>
    <t>RELAXO</t>
  </si>
  <si>
    <t>CreditAccess Grameen Ltd</t>
  </si>
  <si>
    <t>CREDITACC</t>
  </si>
  <si>
    <t>Titagarh Rail Systems Ltd</t>
  </si>
  <si>
    <t>TITAGARH</t>
  </si>
  <si>
    <t>Techno Electric &amp; Engineering Company Ltd</t>
  </si>
  <si>
    <t>TECHNOE</t>
  </si>
  <si>
    <t>Blue Dart Express Ltd</t>
  </si>
  <si>
    <t>BLUEDART</t>
  </si>
  <si>
    <t>Ramco Cements Limited</t>
  </si>
  <si>
    <t>RAMCOCEM</t>
  </si>
  <si>
    <t>HFCL Ltd</t>
  </si>
  <si>
    <t>HFCL</t>
  </si>
  <si>
    <t>Elgi Equipments Ltd</t>
  </si>
  <si>
    <t>ELGIEQUIP</t>
  </si>
  <si>
    <t>Poly Medicure Ltd</t>
  </si>
  <si>
    <t>POLYMED</t>
  </si>
  <si>
    <t>Health Care Equipment &amp; Supplies</t>
  </si>
  <si>
    <t>IFCI Ltd</t>
  </si>
  <si>
    <t>IFCI</t>
  </si>
  <si>
    <t>Trident Ltd</t>
  </si>
  <si>
    <t>TRIDENT</t>
  </si>
  <si>
    <t>Welspun Corp Ltd</t>
  </si>
  <si>
    <t>WELCORP</t>
  </si>
  <si>
    <t>Krishna Institute of Medical Sciences Ltd</t>
  </si>
  <si>
    <t>KIMS</t>
  </si>
  <si>
    <t>R R Kabel Ltd</t>
  </si>
  <si>
    <t>RRKABEL</t>
  </si>
  <si>
    <t>Kirloskar Oil Engines Ltd</t>
  </si>
  <si>
    <t>KIRLOSENG</t>
  </si>
  <si>
    <t>Bata India Ltd</t>
  </si>
  <si>
    <t>BATAINDIA</t>
  </si>
  <si>
    <t>Zensar Technologies Ltd</t>
  </si>
  <si>
    <t>ZENSARTECH</t>
  </si>
  <si>
    <t>Gujarat State Petronet Ltd</t>
  </si>
  <si>
    <t>GSPL</t>
  </si>
  <si>
    <t>Mahanagar Gas Ltd</t>
  </si>
  <si>
    <t>MGL</t>
  </si>
  <si>
    <t>HBL Power Systems Ltd</t>
  </si>
  <si>
    <t>HBLPOWER</t>
  </si>
  <si>
    <t>Finolex Industries Ltd</t>
  </si>
  <si>
    <t>FINPIPE</t>
  </si>
  <si>
    <t>Karur Vysya Bank Ltd</t>
  </si>
  <si>
    <t>KARURVYSYA</t>
  </si>
  <si>
    <t>Tata Teleservices (Maharashtra) Ltd</t>
  </si>
  <si>
    <t>TTML</t>
  </si>
  <si>
    <t>Indian Energy Exchange Ltd</t>
  </si>
  <si>
    <t>IEX</t>
  </si>
  <si>
    <t>Power Trading &amp; Consultancy</t>
  </si>
  <si>
    <t>IDFC Ltd</t>
  </si>
  <si>
    <t>IDFC</t>
  </si>
  <si>
    <t>Kfin Technologies Ltd</t>
  </si>
  <si>
    <t>KFINTECH</t>
  </si>
  <si>
    <t>IIFL Finance Ltd</t>
  </si>
  <si>
    <t>IIFL</t>
  </si>
  <si>
    <t>Tbo Tek Ltd</t>
  </si>
  <si>
    <t>TBOTEK</t>
  </si>
  <si>
    <t>Tour &amp; Travel Services</t>
  </si>
  <si>
    <t>Concord Biotech Ltd</t>
  </si>
  <si>
    <t>CONCORDBIO</t>
  </si>
  <si>
    <t>Sonata Software Ltd</t>
  </si>
  <si>
    <t>SONATSOFTW</t>
  </si>
  <si>
    <t>Manappuram Finance Ltd</t>
  </si>
  <si>
    <t>MANAPPURAM</t>
  </si>
  <si>
    <t>Chalet Hotels Ltd</t>
  </si>
  <si>
    <t>CHALET</t>
  </si>
  <si>
    <t>Aadhar Housing Finance Ltd</t>
  </si>
  <si>
    <t>AADHARHFC</t>
  </si>
  <si>
    <t>Welspun Living Ltd</t>
  </si>
  <si>
    <t>WELSPUNLIV</t>
  </si>
  <si>
    <t>Ramkrishna Forgings Ltd</t>
  </si>
  <si>
    <t>RKFORGE</t>
  </si>
  <si>
    <t>Akums Drugs and Pharmaceuticals Ltd</t>
  </si>
  <si>
    <t>AKUMS</t>
  </si>
  <si>
    <t>DCM Shriram Ltd</t>
  </si>
  <si>
    <t>DCMSHRIRAM</t>
  </si>
  <si>
    <t>Capri Global Capital Ltd</t>
  </si>
  <si>
    <t>CGCL</t>
  </si>
  <si>
    <t>Clean Science and Technology Ltd</t>
  </si>
  <si>
    <t>CLEAN</t>
  </si>
  <si>
    <t>Jai Balaji Industries Ltd</t>
  </si>
  <si>
    <t>JAIBALAJI</t>
  </si>
  <si>
    <t>Birlasoft Ltd</t>
  </si>
  <si>
    <t>BSOFT</t>
  </si>
  <si>
    <t>Astrazeneca Pharma India Ltd</t>
  </si>
  <si>
    <t>ASTRAZEN</t>
  </si>
  <si>
    <t>Navin Fluorine International Ltd</t>
  </si>
  <si>
    <t>NAVINFLUOR</t>
  </si>
  <si>
    <t>Indiamart Intermesh Ltd</t>
  </si>
  <si>
    <t>INDIAMART</t>
  </si>
  <si>
    <t>Eris Lifesciences Ltd</t>
  </si>
  <si>
    <t>ERIS</t>
  </si>
  <si>
    <t>Data Patterns (India) Ltd</t>
  </si>
  <si>
    <t>DATAPATTNS</t>
  </si>
  <si>
    <t>Fine Organic Industries Ltd</t>
  </si>
  <si>
    <t>FINEORG</t>
  </si>
  <si>
    <t>Supreme Petrochem Ltd</t>
  </si>
  <si>
    <t>SPLPETRO</t>
  </si>
  <si>
    <t>Granules India Ltd</t>
  </si>
  <si>
    <t>GRANULES</t>
  </si>
  <si>
    <t>Lakshmi Machine Works Ltd</t>
  </si>
  <si>
    <t>LAXMIMACH</t>
  </si>
  <si>
    <t>Century Plyboards (India) Ltd</t>
  </si>
  <si>
    <t>CENTURYPLY</t>
  </si>
  <si>
    <t>Wood Products</t>
  </si>
  <si>
    <t>KSB Ltd</t>
  </si>
  <si>
    <t>KSB</t>
  </si>
  <si>
    <t>Bombay Burmah Trading Corporation Ltd</t>
  </si>
  <si>
    <t>BBTC</t>
  </si>
  <si>
    <t>Redington Ltd</t>
  </si>
  <si>
    <t>REDINGTON</t>
  </si>
  <si>
    <t>Technology Hardware</t>
  </si>
  <si>
    <t>Waaree Renewable Technologies Ltd</t>
  </si>
  <si>
    <t>WAAREERTL</t>
  </si>
  <si>
    <t>Kirloskar Brothers Ltd</t>
  </si>
  <si>
    <t>KIRLOSBROS</t>
  </si>
  <si>
    <t>NMDC Steel Ltd</t>
  </si>
  <si>
    <t>NSLNISP</t>
  </si>
  <si>
    <t>RITES Ltd</t>
  </si>
  <si>
    <t>RITES</t>
  </si>
  <si>
    <t>BEML Ltd</t>
  </si>
  <si>
    <t>BEML</t>
  </si>
  <si>
    <t>Asahi India Glass Ltd</t>
  </si>
  <si>
    <t>ASAHIINDIA</t>
  </si>
  <si>
    <t>G R Infraprojects Ltd</t>
  </si>
  <si>
    <t>GRINFRA</t>
  </si>
  <si>
    <t>UTI S&amp;P BSE Sensex ETF</t>
  </si>
  <si>
    <t>UTISENSETF</t>
  </si>
  <si>
    <t>Sanofi India Ltd</t>
  </si>
  <si>
    <t>SANOFI</t>
  </si>
  <si>
    <t>Sterling and Wilson Renewable Energy Ltd</t>
  </si>
  <si>
    <t>SWSOLAR</t>
  </si>
  <si>
    <t>Bls International Services Ltd</t>
  </si>
  <si>
    <t>BLS</t>
  </si>
  <si>
    <t>Godrej Agrovet Ltd</t>
  </si>
  <si>
    <t>GODREJAGRO</t>
  </si>
  <si>
    <t>Agro Products</t>
  </si>
  <si>
    <t>PCBL Ltd</t>
  </si>
  <si>
    <t>PCBL</t>
  </si>
  <si>
    <t>Railtel Corporation of India Ltd</t>
  </si>
  <si>
    <t>RAILTEL</t>
  </si>
  <si>
    <t>Communication &amp; Networking</t>
  </si>
  <si>
    <t>Newgen Software Technologies Ltd</t>
  </si>
  <si>
    <t>NEWGEN</t>
  </si>
  <si>
    <t>Aptus Value Housing Finance India Ltd</t>
  </si>
  <si>
    <t>APTUS</t>
  </si>
  <si>
    <t>Gravita India Ltd</t>
  </si>
  <si>
    <t>GRAVITA</t>
  </si>
  <si>
    <t>Metals - Lead</t>
  </si>
  <si>
    <t>Honasa Consumer Ltd</t>
  </si>
  <si>
    <t>HONASA</t>
  </si>
  <si>
    <t>Action Construction Equipment Ltd</t>
  </si>
  <si>
    <t>ACE</t>
  </si>
  <si>
    <t>Heavy Machinery</t>
  </si>
  <si>
    <t>MMTC Ltd</t>
  </si>
  <si>
    <t>MMTC</t>
  </si>
  <si>
    <t>Neuland Laboratories Ltd</t>
  </si>
  <si>
    <t>NEULANDLAB</t>
  </si>
  <si>
    <t>Anand Rathi Wealth Ltd</t>
  </si>
  <si>
    <t>ANANDRATHI</t>
  </si>
  <si>
    <t>PVR INOX Ltd</t>
  </si>
  <si>
    <t>PVRINOX</t>
  </si>
  <si>
    <t>Theatres</t>
  </si>
  <si>
    <t>Chennai Petroleum Corporation Ltd</t>
  </si>
  <si>
    <t>CHENNPETRO</t>
  </si>
  <si>
    <t>Akzo Nobel India Ltd</t>
  </si>
  <si>
    <t>AKZOINDIA</t>
  </si>
  <si>
    <t>Wockhardt Ltd</t>
  </si>
  <si>
    <t>WOCKPHARMA</t>
  </si>
  <si>
    <t>Vardhman Textiles Ltd</t>
  </si>
  <si>
    <t>VTL</t>
  </si>
  <si>
    <t>Zen Technologies Ltd</t>
  </si>
  <si>
    <t>ZENTEC</t>
  </si>
  <si>
    <t>Zydus Wellness Ltd</t>
  </si>
  <si>
    <t>ZYDUSWELL</t>
  </si>
  <si>
    <t>Voltamp Transformers Ltd</t>
  </si>
  <si>
    <t>VOLTAMP</t>
  </si>
  <si>
    <t>Amber Enterprises India Ltd</t>
  </si>
  <si>
    <t>AMBER</t>
  </si>
  <si>
    <t>Doms Industries Ltd</t>
  </si>
  <si>
    <t>DOMS</t>
  </si>
  <si>
    <t>Office Supplies</t>
  </si>
  <si>
    <t>Elecon Engineering Company Ltd</t>
  </si>
  <si>
    <t>ELECON</t>
  </si>
  <si>
    <t>Jubilant Pharmova Ltd</t>
  </si>
  <si>
    <t>JUBLPHARMA</t>
  </si>
  <si>
    <t>E I D-Parry (India) Ltd</t>
  </si>
  <si>
    <t>EIDPARRY</t>
  </si>
  <si>
    <t>Sugar</t>
  </si>
  <si>
    <t>Nava Limited</t>
  </si>
  <si>
    <t>NAVA</t>
  </si>
  <si>
    <t>Inox Wind Energy Ltd</t>
  </si>
  <si>
    <t>IWEL</t>
  </si>
  <si>
    <t>Aavas Financiers Ltd</t>
  </si>
  <si>
    <t>AAVAS</t>
  </si>
  <si>
    <t>UTI Asset Management Company Ltd</t>
  </si>
  <si>
    <t>UTIAMC</t>
  </si>
  <si>
    <t>Godawari Power and Ispat Ltd</t>
  </si>
  <si>
    <t>GPIL</t>
  </si>
  <si>
    <t>Olectra Greentech Ltd</t>
  </si>
  <si>
    <t>OLECTRA</t>
  </si>
  <si>
    <t>Indegene Ltd</t>
  </si>
  <si>
    <t>INDGN</t>
  </si>
  <si>
    <t>TTK Prestige Ltd</t>
  </si>
  <si>
    <t>TTKPRESTIG</t>
  </si>
  <si>
    <t>Intellect Design Arena Ltd</t>
  </si>
  <si>
    <t>INTELLECT</t>
  </si>
  <si>
    <t>Cera Sanitaryware Ltd</t>
  </si>
  <si>
    <t>CERA</t>
  </si>
  <si>
    <t>Praj Industries Ltd</t>
  </si>
  <si>
    <t>PRAJIND</t>
  </si>
  <si>
    <t>Netweb Technologies India Ltd</t>
  </si>
  <si>
    <t>NETWEB</t>
  </si>
  <si>
    <t>Craftsman Automation Ltd</t>
  </si>
  <si>
    <t>CRAFTSMAN</t>
  </si>
  <si>
    <t>RHI Magnesita India Ltd</t>
  </si>
  <si>
    <t>RHIM</t>
  </si>
  <si>
    <t>Zee Entertainment Enterprises Ltd</t>
  </si>
  <si>
    <t>ZEEL</t>
  </si>
  <si>
    <t>Cube Highways Trust</t>
  </si>
  <si>
    <t>CUBEINVIT</t>
  </si>
  <si>
    <t>Roads</t>
  </si>
  <si>
    <t>PG Electroplast Ltd</t>
  </si>
  <si>
    <t>PGEL</t>
  </si>
  <si>
    <t>Ingersoll-Rand (India) Ltd</t>
  </si>
  <si>
    <t>INGERRAND</t>
  </si>
  <si>
    <t>shipping corporation of India Ltd</t>
  </si>
  <si>
    <t>SCI</t>
  </si>
  <si>
    <t>RBL Bank Ltd</t>
  </si>
  <si>
    <t>RBLBANK</t>
  </si>
  <si>
    <t>Alok Industries Ltd</t>
  </si>
  <si>
    <t>ALOKINDS</t>
  </si>
  <si>
    <t>Reliance Power Ltd</t>
  </si>
  <si>
    <t>RPOWER</t>
  </si>
  <si>
    <t>Westlife Foodworld Ltd</t>
  </si>
  <si>
    <t>WESTLIFE</t>
  </si>
  <si>
    <t>Electrosteel Castings Ltd</t>
  </si>
  <si>
    <t>ELECTCAST</t>
  </si>
  <si>
    <t>Raymond Ltd</t>
  </si>
  <si>
    <t>RAYMOND</t>
  </si>
  <si>
    <t>City Union Bank Ltd</t>
  </si>
  <si>
    <t>CUB</t>
  </si>
  <si>
    <t>Tanla Platforms Ltd</t>
  </si>
  <si>
    <t>TANLA</t>
  </si>
  <si>
    <t>Minda Corporation Ltd</t>
  </si>
  <si>
    <t>MINDACORP</t>
  </si>
  <si>
    <t>Rainbow Children's Medicare Ltd</t>
  </si>
  <si>
    <t>RAINBOW</t>
  </si>
  <si>
    <t>CE Info Systems Ltd</t>
  </si>
  <si>
    <t>MAPMYINDIA</t>
  </si>
  <si>
    <t>Jaiprakash Power Ventures Ltd</t>
  </si>
  <si>
    <t>JPPOWER</t>
  </si>
  <si>
    <t>Engineers India Ltd</t>
  </si>
  <si>
    <t>ENGINERSIN</t>
  </si>
  <si>
    <t>Strides Pharma Science Ltd</t>
  </si>
  <si>
    <t>STAR</t>
  </si>
  <si>
    <t>KPI Green Energy Ltd</t>
  </si>
  <si>
    <t>KPIGREEN</t>
  </si>
  <si>
    <t>Caplin Point Laboratories Ltd</t>
  </si>
  <si>
    <t>CAPLIPOINT</t>
  </si>
  <si>
    <t>Jammu and Kashmir Bank Ltd</t>
  </si>
  <si>
    <t>J&amp;KBANK</t>
  </si>
  <si>
    <t>Deepak Fertilisers and Petrochemicals Corp Ltd</t>
  </si>
  <si>
    <t>DEEPAKFERT</t>
  </si>
  <si>
    <t>Aether Industries Ltd</t>
  </si>
  <si>
    <t>AETHER</t>
  </si>
  <si>
    <t>Glenmark Life Sciences Ltd</t>
  </si>
  <si>
    <t>GLS</t>
  </si>
  <si>
    <t>Sarda Energy &amp; Minerals Ltd</t>
  </si>
  <si>
    <t>SARDAEN</t>
  </si>
  <si>
    <t>Nuvoco Vistas Corporation Ltd</t>
  </si>
  <si>
    <t>NUVOCO</t>
  </si>
  <si>
    <t>Kirloskar Ferrous Industries Ltd</t>
  </si>
  <si>
    <t>KIRLFER</t>
  </si>
  <si>
    <t>Genus Power Infrastructures Ltd</t>
  </si>
  <si>
    <t>GENUSPOWER</t>
  </si>
  <si>
    <t>PNC Infratech Ltd</t>
  </si>
  <si>
    <t>PNCINFRA</t>
  </si>
  <si>
    <t>Safari Industries (India) Ltd</t>
  </si>
  <si>
    <t>SAFARI</t>
  </si>
  <si>
    <t>Eclerx Services Ltd</t>
  </si>
  <si>
    <t>ECLERX</t>
  </si>
  <si>
    <t>Symphony Ltd</t>
  </si>
  <si>
    <t>SYMPHONY</t>
  </si>
  <si>
    <t>Powergrid Infrastructure Investment Trust</t>
  </si>
  <si>
    <t>PGINVIT</t>
  </si>
  <si>
    <t>LT Foods Ltd</t>
  </si>
  <si>
    <t>LTFOODS</t>
  </si>
  <si>
    <t>Happiest Minds Technologies Ltd</t>
  </si>
  <si>
    <t>HAPPSTMNDS</t>
  </si>
  <si>
    <t>Gujarat Mineral Development Corporation Ltd</t>
  </si>
  <si>
    <t>GMDCLTD</t>
  </si>
  <si>
    <t>Happy Forgings Ltd</t>
  </si>
  <si>
    <t>HAPPYFORGE</t>
  </si>
  <si>
    <t>Auto, Truck &amp; Motorcycle Parts</t>
  </si>
  <si>
    <t>Bajaj Electricals Ltd</t>
  </si>
  <si>
    <t>BAJAJELEC</t>
  </si>
  <si>
    <t>India Cements Ltd</t>
  </si>
  <si>
    <t>INDIACEM</t>
  </si>
  <si>
    <t>Tega Industries Ltd</t>
  </si>
  <si>
    <t>TEGA</t>
  </si>
  <si>
    <t>Puravankara Ltd</t>
  </si>
  <si>
    <t>PURVA</t>
  </si>
  <si>
    <t>Can Fin Homes Ltd</t>
  </si>
  <si>
    <t>CANFINHOME</t>
  </si>
  <si>
    <t>Gujarat Pipavav Port Ltd</t>
  </si>
  <si>
    <t>GPPL</t>
  </si>
  <si>
    <t>Rattanindia Enterprises Ltd</t>
  </si>
  <si>
    <t>RTNINDIA</t>
  </si>
  <si>
    <t>Isgec Heavy Engineering Ltd</t>
  </si>
  <si>
    <t>ISGEC</t>
  </si>
  <si>
    <t>Force Motors Ltd</t>
  </si>
  <si>
    <t>FORCEMOT</t>
  </si>
  <si>
    <t>Just Dial Ltd</t>
  </si>
  <si>
    <t>JUSTDIAL</t>
  </si>
  <si>
    <t>Bengal &amp; Assam Company Ltd</t>
  </si>
  <si>
    <t>BENGALASM</t>
  </si>
  <si>
    <t>Inox India Ltd</t>
  </si>
  <si>
    <t>INOXINDIA</t>
  </si>
  <si>
    <t>Sea-Borne Tankers</t>
  </si>
  <si>
    <t>Bharat 22 ETF</t>
  </si>
  <si>
    <t>ICICIB22</t>
  </si>
  <si>
    <t>Valor Estate Ltd</t>
  </si>
  <si>
    <t>DBREALTY</t>
  </si>
  <si>
    <t>CEAT Ltd</t>
  </si>
  <si>
    <t>CEATLTD</t>
  </si>
  <si>
    <t>Nippon India ETF Nifty Bank BeES</t>
  </si>
  <si>
    <t>BANKBEES</t>
  </si>
  <si>
    <t>Metropolis Healthcare Ltd</t>
  </si>
  <si>
    <t>METROPOLIS</t>
  </si>
  <si>
    <t>Rashtriya Chemicals and Fertilizers Ltd</t>
  </si>
  <si>
    <t>RCF</t>
  </si>
  <si>
    <t>Prudent Corporate Advisory Services Ltd</t>
  </si>
  <si>
    <t>PRUDENT</t>
  </si>
  <si>
    <t>Balrampur Chini Mills Ltd</t>
  </si>
  <si>
    <t>BALRAMCHIN</t>
  </si>
  <si>
    <t>Maharashtra Scooters Ltd</t>
  </si>
  <si>
    <t>MAHSCOOTER</t>
  </si>
  <si>
    <t>Arvind Ltd</t>
  </si>
  <si>
    <t>ARVIND</t>
  </si>
  <si>
    <t>Quess Corp Ltd</t>
  </si>
  <si>
    <t>QUESS</t>
  </si>
  <si>
    <t>Employment Services</t>
  </si>
  <si>
    <t>Vesuvius India Ltd</t>
  </si>
  <si>
    <t>VESUVIUS</t>
  </si>
  <si>
    <t>JK Tyre &amp; Industries Ltd</t>
  </si>
  <si>
    <t>JKTYRE</t>
  </si>
  <si>
    <t>HMT Ltd</t>
  </si>
  <si>
    <t>HMT</t>
  </si>
  <si>
    <t>Graphite India Ltd</t>
  </si>
  <si>
    <t>GRAPHITE</t>
  </si>
  <si>
    <t>Transformers and Rectifiers (India) Ltd</t>
  </si>
  <si>
    <t>TRIL</t>
  </si>
  <si>
    <t>Alkyl Amines Chemicals Ltd</t>
  </si>
  <si>
    <t>ALKYLAMINE</t>
  </si>
  <si>
    <t>Latent View Analytics Ltd</t>
  </si>
  <si>
    <t>LATENTVIEW</t>
  </si>
  <si>
    <t>Jubilant Ingrevia Ltd</t>
  </si>
  <si>
    <t>JUBLINGREA</t>
  </si>
  <si>
    <t>HG Infra Engineering Ltd</t>
  </si>
  <si>
    <t>HGINFRA</t>
  </si>
  <si>
    <t>Sapphire Foods India Ltd</t>
  </si>
  <si>
    <t>SAPPHIRE</t>
  </si>
  <si>
    <t>Usha Martin Ltd</t>
  </si>
  <si>
    <t>USHAMART</t>
  </si>
  <si>
    <t>Network18 Media &amp; Investments Ltd</t>
  </si>
  <si>
    <t>NETWORK18</t>
  </si>
  <si>
    <t>Movies &amp; TV Serials</t>
  </si>
  <si>
    <t>Galaxy Surfactants Ltd</t>
  </si>
  <si>
    <t>GALAXYSURF</t>
  </si>
  <si>
    <t>Birla Corporation Ltd</t>
  </si>
  <si>
    <t>BIRLACORPN</t>
  </si>
  <si>
    <t>Shree Renuka Sugars Ltd</t>
  </si>
  <si>
    <t>RENUKA</t>
  </si>
  <si>
    <t>Saregama India Ltd</t>
  </si>
  <si>
    <t>SAREGAMA</t>
  </si>
  <si>
    <t>Sheela Foam Ltd</t>
  </si>
  <si>
    <t>SFL</t>
  </si>
  <si>
    <t>Home Furnishing</t>
  </si>
  <si>
    <t>Brookfield India Real Estate Trust</t>
  </si>
  <si>
    <t>BIRET</t>
  </si>
  <si>
    <t>Aurionpro Solutions Ltd</t>
  </si>
  <si>
    <t>AURIONPRO</t>
  </si>
  <si>
    <t>Route Mobile Ltd</t>
  </si>
  <si>
    <t>ROUTE</t>
  </si>
  <si>
    <t>Azad Engineering Ltd</t>
  </si>
  <si>
    <t>AZAD</t>
  </si>
  <si>
    <t>India Grid Trust</t>
  </si>
  <si>
    <t>INDIGRID</t>
  </si>
  <si>
    <t>KNR Constructions Ltd</t>
  </si>
  <si>
    <t>KNRCON</t>
  </si>
  <si>
    <t>Gujarat Narmada Valley Fertilizers &amp; Chemicals Ltd</t>
  </si>
  <si>
    <t>GNFC</t>
  </si>
  <si>
    <t>Tips Industries Ltd</t>
  </si>
  <si>
    <t>TIPSINDLTD</t>
  </si>
  <si>
    <t>ESAB India Ltd</t>
  </si>
  <si>
    <t>ESABINDIA</t>
  </si>
  <si>
    <t>Marksans Pharma Ltd</t>
  </si>
  <si>
    <t>MARKSANS</t>
  </si>
  <si>
    <t>Avanti Feeds Ltd</t>
  </si>
  <si>
    <t>AVANTIFEED</t>
  </si>
  <si>
    <t>Lemon Tree Hotels Ltd</t>
  </si>
  <si>
    <t>LEMONTREE</t>
  </si>
  <si>
    <t>Keystone Realtors Ltd</t>
  </si>
  <si>
    <t>RUSTOMJEE</t>
  </si>
  <si>
    <t>Equitas Small Finance Bank Ltd</t>
  </si>
  <si>
    <t>EQUITASBNK</t>
  </si>
  <si>
    <t>Power Mech Projects Ltd</t>
  </si>
  <si>
    <t>POWERMECH</t>
  </si>
  <si>
    <t>ITD Cementation India Ltd</t>
  </si>
  <si>
    <t>ITDCEM</t>
  </si>
  <si>
    <t>JK Lakshmi Cement Ltd</t>
  </si>
  <si>
    <t>JKLAKSHMI</t>
  </si>
  <si>
    <t>Archean Chemical Industries Ltd</t>
  </si>
  <si>
    <t>ACI</t>
  </si>
  <si>
    <t>CCL Products (India) Ltd</t>
  </si>
  <si>
    <t>CCL</t>
  </si>
  <si>
    <t>Mahindra Lifespace Developers Ltd</t>
  </si>
  <si>
    <t>MAHLIFE</t>
  </si>
  <si>
    <t>Electronics Mart India Ltd</t>
  </si>
  <si>
    <t>EMIL</t>
  </si>
  <si>
    <t>Sammaan Capital Ltd</t>
  </si>
  <si>
    <t>SAMMAANCAP</t>
  </si>
  <si>
    <t>Triveni Engineering and Industries Ltd</t>
  </si>
  <si>
    <t>TRIVENI</t>
  </si>
  <si>
    <t>SBFC Finance Ltd</t>
  </si>
  <si>
    <t>SBFC</t>
  </si>
  <si>
    <t>CMS Info Systems Ltd</t>
  </si>
  <si>
    <t>CMSINFO</t>
  </si>
  <si>
    <t>RedTape</t>
  </si>
  <si>
    <t>REDTAPE</t>
  </si>
  <si>
    <t>Home First Finance Company India Ltd</t>
  </si>
  <si>
    <t>HOMEFIRST</t>
  </si>
  <si>
    <t>ELANTAS Beck India Ltd</t>
  </si>
  <si>
    <t>ELANTAS</t>
  </si>
  <si>
    <t>Eureka Forbes Ltd</t>
  </si>
  <si>
    <t>EUREKAFORBE</t>
  </si>
  <si>
    <t>Household Appliances</t>
  </si>
  <si>
    <t>Shakti Pumps (India) Ltd</t>
  </si>
  <si>
    <t>SHAKTIPUMP</t>
  </si>
  <si>
    <t>Thomas Cook (India) Ltd</t>
  </si>
  <si>
    <t>THOMASCOOK</t>
  </si>
  <si>
    <t>Jupiter Life Line Hospitals Ltd</t>
  </si>
  <si>
    <t>JLHL</t>
  </si>
  <si>
    <t>Gujarat State Fertilizers &amp; Chemicals Ltd</t>
  </si>
  <si>
    <t>GSFC</t>
  </si>
  <si>
    <t>National Standard (India) Ltd</t>
  </si>
  <si>
    <t>NATIONSTD</t>
  </si>
  <si>
    <t>Ahluwalia Contracts (India) Ltd</t>
  </si>
  <si>
    <t>AHLUCONT</t>
  </si>
  <si>
    <t>Anupam Rasayan India Ltd</t>
  </si>
  <si>
    <t>ANURAS</t>
  </si>
  <si>
    <t>Kama Holdings Ltd</t>
  </si>
  <si>
    <t>KAMAHOLD</t>
  </si>
  <si>
    <t>Lloyds Engineering Works Ltd</t>
  </si>
  <si>
    <t>LLOYDSENGG</t>
  </si>
  <si>
    <t>Black Box Ltd</t>
  </si>
  <si>
    <t>BBOX</t>
  </si>
  <si>
    <t>Time Technoplast Ltd</t>
  </si>
  <si>
    <t>TIMETECHNO</t>
  </si>
  <si>
    <t>Rategain Travel Technologies Ltd</t>
  </si>
  <si>
    <t>RATEGAIN</t>
  </si>
  <si>
    <t>JM Financial Ltd</t>
  </si>
  <si>
    <t>JMFINANCIL</t>
  </si>
  <si>
    <t>Juniper Hotels Ltd</t>
  </si>
  <si>
    <t>JUNIPER</t>
  </si>
  <si>
    <t>Senco Gold Ltd</t>
  </si>
  <si>
    <t>SENCO</t>
  </si>
  <si>
    <t>Shriram Pistons &amp; Rings Ltd</t>
  </si>
  <si>
    <t>SHRIPISTON</t>
  </si>
  <si>
    <t>Kotak Nifty Bank ETF</t>
  </si>
  <si>
    <t>BANKNIFTY1</t>
  </si>
  <si>
    <t>Infibeam Avenues Ltd</t>
  </si>
  <si>
    <t>INFIBEAM</t>
  </si>
  <si>
    <t>Reliance Infrastructure Ltd</t>
  </si>
  <si>
    <t>RELINFRA</t>
  </si>
  <si>
    <t>Sunteck Realty Ltd</t>
  </si>
  <si>
    <t>SUNTECK</t>
  </si>
  <si>
    <t>Suprajit Engineering Ltd</t>
  </si>
  <si>
    <t>SUPRAJIT</t>
  </si>
  <si>
    <t>Mrs. Bectors Food Specialities Ltd</t>
  </si>
  <si>
    <t>BECTORFOOD</t>
  </si>
  <si>
    <t>Procter &amp; Gamble Health Ltd</t>
  </si>
  <si>
    <t>PGHL</t>
  </si>
  <si>
    <t>Star Cement Ltd</t>
  </si>
  <si>
    <t>STARCEMENT</t>
  </si>
  <si>
    <t>Rajesh Exports Ltd</t>
  </si>
  <si>
    <t>RAJESHEXPO</t>
  </si>
  <si>
    <t>Sandur Manganese and Iron Ores Ltd</t>
  </si>
  <si>
    <t>SANDUMA</t>
  </si>
  <si>
    <t>Campus Activewear Ltd</t>
  </si>
  <si>
    <t>CAMPUS</t>
  </si>
  <si>
    <t>Technocraft Industries (India) Ltd</t>
  </si>
  <si>
    <t>TIIL</t>
  </si>
  <si>
    <t>Mastek Ltd</t>
  </si>
  <si>
    <t>MASTEK</t>
  </si>
  <si>
    <t>Shoppers Stop Ltd</t>
  </si>
  <si>
    <t>SHOPERSTOP</t>
  </si>
  <si>
    <t>Allied Blenders and Distillers Ltd</t>
  </si>
  <si>
    <t>ABDL</t>
  </si>
  <si>
    <t>Vijaya Diagnostic Centre Ltd</t>
  </si>
  <si>
    <t>VIJAYA</t>
  </si>
  <si>
    <t>Max Estates Ltd</t>
  </si>
  <si>
    <t>MAXESTATES</t>
  </si>
  <si>
    <t>SBI Nifty 50 ETF</t>
  </si>
  <si>
    <t>SETFNIF50</t>
  </si>
  <si>
    <t>BHARAT Bond ETF-April 2023-Growth</t>
  </si>
  <si>
    <t>EBBETF0423</t>
  </si>
  <si>
    <t>Debt</t>
  </si>
  <si>
    <t>TVS Supply Chain Solutions Ltd</t>
  </si>
  <si>
    <t>TVSSCS</t>
  </si>
  <si>
    <t>Astra Microwave Products Ltd</t>
  </si>
  <si>
    <t>ASTRAMICRO</t>
  </si>
  <si>
    <t>Ethos Ltd</t>
  </si>
  <si>
    <t>ETHOSLTD</t>
  </si>
  <si>
    <t>Moil Ltd</t>
  </si>
  <si>
    <t>MOIL</t>
  </si>
  <si>
    <t>Mining - Manganese</t>
  </si>
  <si>
    <t>Gallantt Ispat Ltd</t>
  </si>
  <si>
    <t>GALLANTT</t>
  </si>
  <si>
    <t>Equinox India Developments Ltd</t>
  </si>
  <si>
    <t>EMBDL</t>
  </si>
  <si>
    <t>IFB Industries Ltd</t>
  </si>
  <si>
    <t>IFBIND</t>
  </si>
  <si>
    <t>ASK Automotive Ltd</t>
  </si>
  <si>
    <t>ASKAUTOLTD</t>
  </si>
  <si>
    <t>Va Tech Wabag Ltd</t>
  </si>
  <si>
    <t>WABAG</t>
  </si>
  <si>
    <t>Water Management</t>
  </si>
  <si>
    <t>RattanIndia Power Ltd</t>
  </si>
  <si>
    <t>RTNPOWER</t>
  </si>
  <si>
    <t>Ion Exchange (India) Ltd</t>
  </si>
  <si>
    <t>IONEXCHANG</t>
  </si>
  <si>
    <t>Environmental Services</t>
  </si>
  <si>
    <t>JK Paper Ltd</t>
  </si>
  <si>
    <t>JKPAPER</t>
  </si>
  <si>
    <t>Dhanuka Agritech Ltd</t>
  </si>
  <si>
    <t>DHANUKA</t>
  </si>
  <si>
    <t>Kirloskar Pneumatic Company Ltd</t>
  </si>
  <si>
    <t>KIRLPNU</t>
  </si>
  <si>
    <t>Varroc Engineering Ltd</t>
  </si>
  <si>
    <t>VARROC</t>
  </si>
  <si>
    <t>Karnataka Bank Ltd</t>
  </si>
  <si>
    <t>KTKBANK</t>
  </si>
  <si>
    <t>Ujjivan Small Finance Bank Ltd</t>
  </si>
  <si>
    <t>UJJIVANSFB</t>
  </si>
  <si>
    <t>India Shelter Finance Corporation Ltd</t>
  </si>
  <si>
    <t>INDIASHLTR</t>
  </si>
  <si>
    <t>Texmaco Rail &amp; Engineering Ltd</t>
  </si>
  <si>
    <t>TEXRAIL</t>
  </si>
  <si>
    <t>Mahindra Holidays and Resorts India Ltd</t>
  </si>
  <si>
    <t>MHRIL</t>
  </si>
  <si>
    <t>Maharashtra Seamless Ltd</t>
  </si>
  <si>
    <t>MAHSEAMLES</t>
  </si>
  <si>
    <t>Blue Jet Healthcare Ltd</t>
  </si>
  <si>
    <t>BLUEJET</t>
  </si>
  <si>
    <t>Hindustan Construction Company Ltd</t>
  </si>
  <si>
    <t>HCC</t>
  </si>
  <si>
    <t>Transport Corporation of India Ltd</t>
  </si>
  <si>
    <t>TCI</t>
  </si>
  <si>
    <t>EPL Ltd</t>
  </si>
  <si>
    <t>EPL</t>
  </si>
  <si>
    <t>Packaging</t>
  </si>
  <si>
    <t>Sansera Engineering Ltd</t>
  </si>
  <si>
    <t>SANSERA</t>
  </si>
  <si>
    <t>Mishra Dhatu Nigam Ltd</t>
  </si>
  <si>
    <t>MIDHANI</t>
  </si>
  <si>
    <t>TV18 Broadcast Ltd</t>
  </si>
  <si>
    <t>TV18BRDCST</t>
  </si>
  <si>
    <t>Prism Johnson Ltd</t>
  </si>
  <si>
    <t>PRSMJOHNSN</t>
  </si>
  <si>
    <t>Religare Enterprises Ltd</t>
  </si>
  <si>
    <t>RELIGARE</t>
  </si>
  <si>
    <t>F D C Ltd</t>
  </si>
  <si>
    <t>FDC</t>
  </si>
  <si>
    <t>Choice International Ltd</t>
  </si>
  <si>
    <t>CHOICEIN</t>
  </si>
  <si>
    <t>Chemplast Sanmar Ltd</t>
  </si>
  <si>
    <t>CHEMPLASTS</t>
  </si>
  <si>
    <t>Responsive Industries Ltd</t>
  </si>
  <si>
    <t>RESPONIND</t>
  </si>
  <si>
    <t>Building Products - Granite</t>
  </si>
  <si>
    <t>Protean eGov Technologies Ltd</t>
  </si>
  <si>
    <t>PROTEAN</t>
  </si>
  <si>
    <t>IT Consulting &amp; Other Services</t>
  </si>
  <si>
    <t>HEG Ltd</t>
  </si>
  <si>
    <t>HEG</t>
  </si>
  <si>
    <t>MedPlus Health Services Ltd</t>
  </si>
  <si>
    <t>MEDPLUS</t>
  </si>
  <si>
    <t>Edelweiss Financial Services Ltd</t>
  </si>
  <si>
    <t>EDELWEISS</t>
  </si>
  <si>
    <t>Welspun Enterprises Ltd</t>
  </si>
  <si>
    <t>WELENT</t>
  </si>
  <si>
    <t>Epigral Ltd</t>
  </si>
  <si>
    <t>EPIGRAL</t>
  </si>
  <si>
    <t>Sharda Motor Industries Ltd</t>
  </si>
  <si>
    <t>SHARDAMOTR</t>
  </si>
  <si>
    <t>Diamond Power Infrastructure Ltd</t>
  </si>
  <si>
    <t>DIACABS</t>
  </si>
  <si>
    <t>Garware Hi-Tech Films Ltd</t>
  </si>
  <si>
    <t>GRWRHITECH</t>
  </si>
  <si>
    <t>Laxmi Organic Industries Ltd</t>
  </si>
  <si>
    <t>LXCHEM</t>
  </si>
  <si>
    <t>Indo Count Industries Ltd</t>
  </si>
  <si>
    <t>ICIL</t>
  </si>
  <si>
    <t>GMR Power and Urban Infra Ltd</t>
  </si>
  <si>
    <t>GMRP&amp;UI</t>
  </si>
  <si>
    <t>PDS Limited</t>
  </si>
  <si>
    <t>PDSL</t>
  </si>
  <si>
    <t>Greenlam Industries Ltd</t>
  </si>
  <si>
    <t>GREENLAM</t>
  </si>
  <si>
    <t>Building Products - Laminates</t>
  </si>
  <si>
    <t>Dilip Buildcon Ltd</t>
  </si>
  <si>
    <t>DBL</t>
  </si>
  <si>
    <t>Garware Technical Fibres Ltd</t>
  </si>
  <si>
    <t>GARFIBRES</t>
  </si>
  <si>
    <t>Syrma SGS Technology Ltd</t>
  </si>
  <si>
    <t>SYRMA</t>
  </si>
  <si>
    <t>Ganesh Housing Corp Ltd</t>
  </si>
  <si>
    <t>GANESHHOUC</t>
  </si>
  <si>
    <t>V-mart Retail Ltd</t>
  </si>
  <si>
    <t>VMART</t>
  </si>
  <si>
    <t>JSW Holdings Ltd</t>
  </si>
  <si>
    <t>JSWHL</t>
  </si>
  <si>
    <t>Nazara Technologies Ltd</t>
  </si>
  <si>
    <t>NAZARA</t>
  </si>
  <si>
    <t>Theme Parks &amp; Gaming</t>
  </si>
  <si>
    <t>Dodla Dairy Ltd</t>
  </si>
  <si>
    <t>DODLA</t>
  </si>
  <si>
    <t>Tamilnad Mercantile Bank Ltd</t>
  </si>
  <si>
    <t>TMB</t>
  </si>
  <si>
    <t>Piccadily Agro Industries Ltd</t>
  </si>
  <si>
    <t>PICCADIL</t>
  </si>
  <si>
    <t>Surya Roshni Ltd</t>
  </si>
  <si>
    <t>SURYAROSNI</t>
  </si>
  <si>
    <t>Orchid Pharma Ltd</t>
  </si>
  <si>
    <t>ORCHPHARMA</t>
  </si>
  <si>
    <t>Balaji Amines Ltd</t>
  </si>
  <si>
    <t>BALAMINES</t>
  </si>
  <si>
    <t>Man Infraconstruction Ltd</t>
  </si>
  <si>
    <t>MANINFRA</t>
  </si>
  <si>
    <t>Gabriel India Ltd</t>
  </si>
  <si>
    <t>GABRIEL</t>
  </si>
  <si>
    <t>Jindal Worldwide Ltd</t>
  </si>
  <si>
    <t>JINDWORLD</t>
  </si>
  <si>
    <t>Paradeep Phosphates Ltd</t>
  </si>
  <si>
    <t>PARADEEP</t>
  </si>
  <si>
    <t>Orient Cement Ltd</t>
  </si>
  <si>
    <t>ORIENTCEM</t>
  </si>
  <si>
    <t>Magellanic Cloud Ltd</t>
  </si>
  <si>
    <t>MCLOUD</t>
  </si>
  <si>
    <t>Easy Trip Planners Ltd</t>
  </si>
  <si>
    <t>EASEMYTRIP</t>
  </si>
  <si>
    <t>Sun Pharma Advanced Research Co Ltd</t>
  </si>
  <si>
    <t>SPARC</t>
  </si>
  <si>
    <t>Ceigall India Ltd</t>
  </si>
  <si>
    <t>CEIGALL</t>
  </si>
  <si>
    <t>Lux Industries Ltd</t>
  </si>
  <si>
    <t>LUXIND</t>
  </si>
  <si>
    <t>Indigo Paints Ltd</t>
  </si>
  <si>
    <t>INDIGOPNTS</t>
  </si>
  <si>
    <t>Sudarshan Chemical Industries Ltd</t>
  </si>
  <si>
    <t>SUDARSCHEM</t>
  </si>
  <si>
    <t>Bondada Engineering Ltd</t>
  </si>
  <si>
    <t>BONDADA</t>
  </si>
  <si>
    <t>Kennametal India Ltd</t>
  </si>
  <si>
    <t>KENNAMET</t>
  </si>
  <si>
    <t>National Highways Infra Trust</t>
  </si>
  <si>
    <t>NHIT</t>
  </si>
  <si>
    <t>Inox Green Energy Services Ltd</t>
  </si>
  <si>
    <t>INOXGREEN</t>
  </si>
  <si>
    <t>KRBL Ltd</t>
  </si>
  <si>
    <t>KRBL</t>
  </si>
  <si>
    <t>Insolation Energy Ltd</t>
  </si>
  <si>
    <t>INA</t>
  </si>
  <si>
    <t>Semiconductors</t>
  </si>
  <si>
    <t>Borosil Renewables Ltd</t>
  </si>
  <si>
    <t>BORORENEW</t>
  </si>
  <si>
    <t>Housewares</t>
  </si>
  <si>
    <t>BHARAT Bond ETF-April 2030-Growth</t>
  </si>
  <si>
    <t>EBBETF0430</t>
  </si>
  <si>
    <t>Prince Pipes and Fittings Ltd</t>
  </si>
  <si>
    <t>PRINCEPIPE</t>
  </si>
  <si>
    <t>eMudhra Ltd</t>
  </si>
  <si>
    <t>EMUDHRA</t>
  </si>
  <si>
    <t>Gulf Oil Lubricants India Ltd</t>
  </si>
  <si>
    <t>GULFOILLUB</t>
  </si>
  <si>
    <t>Shilpa Medicare Ltd</t>
  </si>
  <si>
    <t>SHILPAMED</t>
  </si>
  <si>
    <t>TD Power Systems Ltd</t>
  </si>
  <si>
    <t>TDPOWERSYS</t>
  </si>
  <si>
    <t>Hindustan Foods Ltd</t>
  </si>
  <si>
    <t>HNDFDS</t>
  </si>
  <si>
    <t>Ashoka Buildcon Ltd</t>
  </si>
  <si>
    <t>ASHOKA</t>
  </si>
  <si>
    <t>Tarc Ltd</t>
  </si>
  <si>
    <t>TARC</t>
  </si>
  <si>
    <t>Rallis India Ltd</t>
  </si>
  <si>
    <t>RALLIS</t>
  </si>
  <si>
    <t>South Indian Bank Ltd</t>
  </si>
  <si>
    <t>SOUTHBANK</t>
  </si>
  <si>
    <t>IIFL Securities Ltd</t>
  </si>
  <si>
    <t>IIFLSEC</t>
  </si>
  <si>
    <t>National Fertilizers Ltd</t>
  </si>
  <si>
    <t>NFL</t>
  </si>
  <si>
    <t>BHARAT Bond ETF-April 2032</t>
  </si>
  <si>
    <t>BBETF0432</t>
  </si>
  <si>
    <t>Sterlite Technologies Ltd</t>
  </si>
  <si>
    <t>STLTECH</t>
  </si>
  <si>
    <t>J Kumar Infraprojects Ltd</t>
  </si>
  <si>
    <t>JKIL</t>
  </si>
  <si>
    <t>Gokaldas Exports Ltd</t>
  </si>
  <si>
    <t>GOKEX</t>
  </si>
  <si>
    <t>Kesoram Industries Ltd</t>
  </si>
  <si>
    <t>KESORAMIND</t>
  </si>
  <si>
    <t>VST Industries Ltd</t>
  </si>
  <si>
    <t>VSTIND</t>
  </si>
  <si>
    <t>India Infrastructure Trust</t>
  </si>
  <si>
    <t>INFRATRUST</t>
  </si>
  <si>
    <t>Arvind Fashions Ltd</t>
  </si>
  <si>
    <t>ARVINDFASN</t>
  </si>
  <si>
    <t>Niit Learning Systems Ltd</t>
  </si>
  <si>
    <t>NIITMTS</t>
  </si>
  <si>
    <t>Education Services</t>
  </si>
  <si>
    <t>Nesco Ltd</t>
  </si>
  <si>
    <t>NESCO</t>
  </si>
  <si>
    <t>Indinfravit Trust</t>
  </si>
  <si>
    <t>INDINFR</t>
  </si>
  <si>
    <t>Sundaram Finance Holdings Ltd</t>
  </si>
  <si>
    <t>SUNDARMHLD</t>
  </si>
  <si>
    <t>Pricol Ltd</t>
  </si>
  <si>
    <t>PRICOLLTD</t>
  </si>
  <si>
    <t>Cyient DLM Ltd</t>
  </si>
  <si>
    <t>CYIENTDLM</t>
  </si>
  <si>
    <t>V I P Industries Ltd</t>
  </si>
  <si>
    <t>VIPIND</t>
  </si>
  <si>
    <t>Jai Corp Ltd</t>
  </si>
  <si>
    <t>JAICORPLTD</t>
  </si>
  <si>
    <t>PTC India Ltd</t>
  </si>
  <si>
    <t>PTC</t>
  </si>
  <si>
    <t>Aditya Vision Ltd</t>
  </si>
  <si>
    <t>AVL</t>
  </si>
  <si>
    <t>Retail - Speciality</t>
  </si>
  <si>
    <t>Go Fashion (India) Ltd</t>
  </si>
  <si>
    <t>GOCOLORS</t>
  </si>
  <si>
    <t>Rolex Rings Ltd</t>
  </si>
  <si>
    <t>ROLEXRINGS</t>
  </si>
  <si>
    <t>GHCL Ltd</t>
  </si>
  <si>
    <t>GHCL</t>
  </si>
  <si>
    <t>India Tourism Development Corp Ltd</t>
  </si>
  <si>
    <t>ITDC</t>
  </si>
  <si>
    <t>Share India Securities Ltd</t>
  </si>
  <si>
    <t>SHAREINDIA</t>
  </si>
  <si>
    <t>Le Travenues Technology Ltd</t>
  </si>
  <si>
    <t>IXIGO</t>
  </si>
  <si>
    <t>Balu Forge Industries Ltd</t>
  </si>
  <si>
    <t>BALUFORGE</t>
  </si>
  <si>
    <t>SIS Ltd</t>
  </si>
  <si>
    <t>SIS</t>
  </si>
  <si>
    <t>DB Corp Ltd</t>
  </si>
  <si>
    <t>DBCORP</t>
  </si>
  <si>
    <t>Publishing</t>
  </si>
  <si>
    <t>Allcargo Logistics Ltd</t>
  </si>
  <si>
    <t>ALLCARGO</t>
  </si>
  <si>
    <t>Paisalo Digital Ltd</t>
  </si>
  <si>
    <t>PAISALO</t>
  </si>
  <si>
    <t>Gujarat Ambuja Exports Ltd</t>
  </si>
  <si>
    <t>GAEL</t>
  </si>
  <si>
    <t>Network People Services Technologies Ltd</t>
  </si>
  <si>
    <t>NPST</t>
  </si>
  <si>
    <t>Kirloskar Industries Ltd</t>
  </si>
  <si>
    <t>KIRLOSIND</t>
  </si>
  <si>
    <t>Jana Small Finance Bank Ltd</t>
  </si>
  <si>
    <t>JSFB</t>
  </si>
  <si>
    <t>GMM Pfaudler Ltd</t>
  </si>
  <si>
    <t>GMMPFAUDLR</t>
  </si>
  <si>
    <t>MSTC Ltd</t>
  </si>
  <si>
    <t>MSTCLTD</t>
  </si>
  <si>
    <t>Orient Electric Ltd</t>
  </si>
  <si>
    <t>ORIENTELEC</t>
  </si>
  <si>
    <t>Hemisphere Properties India Ltd</t>
  </si>
  <si>
    <t>HEMIPROP</t>
  </si>
  <si>
    <t>Privi Speciality Chemicals Ltd</t>
  </si>
  <si>
    <t>PRIVISCL</t>
  </si>
  <si>
    <t>ICRA Ltd</t>
  </si>
  <si>
    <t>ICRA</t>
  </si>
  <si>
    <t>AGI Greenpac Ltd</t>
  </si>
  <si>
    <t>AGI</t>
  </si>
  <si>
    <t>Bharat Rasayan Ltd</t>
  </si>
  <si>
    <t>BHARATRAS</t>
  </si>
  <si>
    <t>R Systems International Ltd</t>
  </si>
  <si>
    <t>RSYSTEMS</t>
  </si>
  <si>
    <t>Bharat Bijlee Ltd</t>
  </si>
  <si>
    <t>BBL</t>
  </si>
  <si>
    <t>Kovai Medical Center and Hospital Ltd</t>
  </si>
  <si>
    <t>KOVAI</t>
  </si>
  <si>
    <t>CSB Bank Ltd</t>
  </si>
  <si>
    <t>CSBBANK</t>
  </si>
  <si>
    <t>Entero Healthcare Solutions Ltd</t>
  </si>
  <si>
    <t>ENTERO</t>
  </si>
  <si>
    <t>Pilani Investment And Industries Corporation Ltd</t>
  </si>
  <si>
    <t>PILANIINVS</t>
  </si>
  <si>
    <t>Restaurant Brands Asia Ltd</t>
  </si>
  <si>
    <t>RBA</t>
  </si>
  <si>
    <t>Aarti Pharmalabs Ltd</t>
  </si>
  <si>
    <t>AARTIPHARM</t>
  </si>
  <si>
    <t>Kaveri Seed Company Ltd</t>
  </si>
  <si>
    <t>KSCL</t>
  </si>
  <si>
    <t>Seeds</t>
  </si>
  <si>
    <t>Utkarsh Small Finance Bank Ltd</t>
  </si>
  <si>
    <t>UTKARSHBNK</t>
  </si>
  <si>
    <t>Gujarat Alkalies And Chemicals Ltd</t>
  </si>
  <si>
    <t>GUJALKALI</t>
  </si>
  <si>
    <t>LS Industries Ltd</t>
  </si>
  <si>
    <t>LSIND</t>
  </si>
  <si>
    <t>MTAR Technologies Ltd</t>
  </si>
  <si>
    <t>MTARTECH</t>
  </si>
  <si>
    <t>Bansal Wire Industries Ltd</t>
  </si>
  <si>
    <t>BANSALWIRE</t>
  </si>
  <si>
    <t>Rain Industries Ltd</t>
  </si>
  <si>
    <t>RAIN</t>
  </si>
  <si>
    <t>TeamLease Services Ltd</t>
  </si>
  <si>
    <t>TEAMLEASE</t>
  </si>
  <si>
    <t>Nippon India ETF Gold BeES</t>
  </si>
  <si>
    <t>GOLDBEES</t>
  </si>
  <si>
    <t>Gold</t>
  </si>
  <si>
    <t>Ami Organics Ltd</t>
  </si>
  <si>
    <t>AMIORG</t>
  </si>
  <si>
    <t>Sharda Cropchem Ltd</t>
  </si>
  <si>
    <t>SHARDACROP</t>
  </si>
  <si>
    <t>Jamna Auto Industries Ltd</t>
  </si>
  <si>
    <t>JAMNAAUTO</t>
  </si>
  <si>
    <t>MAS Financial Services Ltd</t>
  </si>
  <si>
    <t>MASFIN</t>
  </si>
  <si>
    <t>Johnson Controls-Hitachi Air Conditioning India Ltd</t>
  </si>
  <si>
    <t>JCHAC</t>
  </si>
  <si>
    <t>Heritage Foods Ltd</t>
  </si>
  <si>
    <t>HERITGFOOD</t>
  </si>
  <si>
    <t>Vaibhav Global Ltd</t>
  </si>
  <si>
    <t>VAIBHAVGBL</t>
  </si>
  <si>
    <t>Bajaj Hindusthan Sugar Ltd</t>
  </si>
  <si>
    <t>BAJAJHIND</t>
  </si>
  <si>
    <t>Rossari Biotech Ltd</t>
  </si>
  <si>
    <t>ROSSARI</t>
  </si>
  <si>
    <t>Awfis Space Solutions Ltd</t>
  </si>
  <si>
    <t>AWFIS</t>
  </si>
  <si>
    <t>Gateway Distriparks Ltd</t>
  </si>
  <si>
    <t>GATEWAY</t>
  </si>
  <si>
    <t>Heidelbergcement India Ltd</t>
  </si>
  <si>
    <t>HEIDELBERG</t>
  </si>
  <si>
    <t>Healthcare Global Enterprises Ltd</t>
  </si>
  <si>
    <t>HCG</t>
  </si>
  <si>
    <t>Imagicaaworld Entertainment Ltd</t>
  </si>
  <si>
    <t>IMAGICAA</t>
  </si>
  <si>
    <t>Blue Cloud Softech Solutions Ltd</t>
  </si>
  <si>
    <t>BLUECLOUDS</t>
  </si>
  <si>
    <t>Thangamayil Jewellery Ltd</t>
  </si>
  <si>
    <t>THANGAMAYL</t>
  </si>
  <si>
    <t>Borosil Ltd</t>
  </si>
  <si>
    <t>BOROLTD</t>
  </si>
  <si>
    <t>Uflex Ltd</t>
  </si>
  <si>
    <t>UFLEX</t>
  </si>
  <si>
    <t>Harsha Engineers International Ltd</t>
  </si>
  <si>
    <t>HARSHA</t>
  </si>
  <si>
    <t>Manorama Industries Ltd</t>
  </si>
  <si>
    <t>MANORAMA</t>
  </si>
  <si>
    <t>Subros Ltd</t>
  </si>
  <si>
    <t>SUBROS</t>
  </si>
  <si>
    <t>Pitti Engineering Ltd</t>
  </si>
  <si>
    <t>PITTIENG</t>
  </si>
  <si>
    <t>Banco Products (India) Ltd</t>
  </si>
  <si>
    <t>BANCOINDIA</t>
  </si>
  <si>
    <t>Nocil Ltd</t>
  </si>
  <si>
    <t>NOCIL</t>
  </si>
  <si>
    <t>EMS Ltd</t>
  </si>
  <si>
    <t>EMSLIMITED</t>
  </si>
  <si>
    <t>Advanced Enzyme Technologies Ltd</t>
  </si>
  <si>
    <t>ADVENZYMES</t>
  </si>
  <si>
    <t>Exicom Tele-Systems Ltd</t>
  </si>
  <si>
    <t>EXICOM</t>
  </si>
  <si>
    <t>Ujaas Energy Ltd</t>
  </si>
  <si>
    <t>UEL</t>
  </si>
  <si>
    <t>Paras Defence and Space Technologies Ltd</t>
  </si>
  <si>
    <t>PARAS</t>
  </si>
  <si>
    <t>Shilchar Technologies Ltd</t>
  </si>
  <si>
    <t>SHILCTECH</t>
  </si>
  <si>
    <t>Ramky Infrastructure Ltd</t>
  </si>
  <si>
    <t>RAMKY</t>
  </si>
  <si>
    <t>VRL Logistics Ltd</t>
  </si>
  <si>
    <t>VRLLOG</t>
  </si>
  <si>
    <t>Thyrocare Technologies Ltd</t>
  </si>
  <si>
    <t>THYROCARE</t>
  </si>
  <si>
    <t>Lloyds Enterprises Ltd</t>
  </si>
  <si>
    <t>LLOYDSENT</t>
  </si>
  <si>
    <t>Trading Companies &amp; Distributors</t>
  </si>
  <si>
    <t>Moschip Technologies Ltd</t>
  </si>
  <si>
    <t>MOSCHIP</t>
  </si>
  <si>
    <t>Greenply Industries Ltd</t>
  </si>
  <si>
    <t>GREENPLY</t>
  </si>
  <si>
    <t>Shaily Engineering Plastics Ltd</t>
  </si>
  <si>
    <t>SHAILY</t>
  </si>
  <si>
    <t>Zaggle Prepaid Ocean Services Ltd</t>
  </si>
  <si>
    <t>ZAGGLE</t>
  </si>
  <si>
    <t>Aarti Drugs Ltd</t>
  </si>
  <si>
    <t>AARTIDRUGS</t>
  </si>
  <si>
    <t>Dynamatic Technologies Ltd</t>
  </si>
  <si>
    <t>DYNAMATECH</t>
  </si>
  <si>
    <t>Skipper Ltd</t>
  </si>
  <si>
    <t>SKIPPER</t>
  </si>
  <si>
    <t>Hawkins Cookers Ltd</t>
  </si>
  <si>
    <t>HAWKINCOOK</t>
  </si>
  <si>
    <t>Wonderla Holidays Ltd</t>
  </si>
  <si>
    <t>WONDERLA</t>
  </si>
  <si>
    <t>Jain Irrigation Systems Ltd</t>
  </si>
  <si>
    <t>JISLJALEQS</t>
  </si>
  <si>
    <t>Agricultural &amp; Farm Machinery</t>
  </si>
  <si>
    <t>Tinplate Company of India Ltd</t>
  </si>
  <si>
    <t>TINPLATE</t>
  </si>
  <si>
    <t>Shanthi Gears Ltd</t>
  </si>
  <si>
    <t>SHANTIGEAR</t>
  </si>
  <si>
    <t>Balmer Lawrie and Company Ltd</t>
  </si>
  <si>
    <t>BALMLAWRIE</t>
  </si>
  <si>
    <t>Ganesha Ecosphere Ltd</t>
  </si>
  <si>
    <t>GANECOS</t>
  </si>
  <si>
    <t>Orissa Minerals Development Company Ltd</t>
  </si>
  <si>
    <t>ORISSAMINE</t>
  </si>
  <si>
    <t>Styrenix Performance Materials Ltd</t>
  </si>
  <si>
    <t>STYRENIX</t>
  </si>
  <si>
    <t>Pearl Global Industries Ltd</t>
  </si>
  <si>
    <t>PGIL</t>
  </si>
  <si>
    <t>Nippon India ETF Nifty 50 BeES</t>
  </si>
  <si>
    <t>NIFTYBEES</t>
  </si>
  <si>
    <t>Bhagiradha Chemicals and Industries Ltd</t>
  </si>
  <si>
    <t>BHAGCHEM</t>
  </si>
  <si>
    <t>Patel Engineering Ltd</t>
  </si>
  <si>
    <t>PATELENG</t>
  </si>
  <si>
    <t>Spicejet Ltd</t>
  </si>
  <si>
    <t>SPICEJET</t>
  </si>
  <si>
    <t>Bombay Dyeing and Mfg Co Ltd</t>
  </si>
  <si>
    <t>BOMDYEING</t>
  </si>
  <si>
    <t>Jayaswal Neco Industries Ltd</t>
  </si>
  <si>
    <t>JAYNECOIND</t>
  </si>
  <si>
    <t>JTEKT India Ltd</t>
  </si>
  <si>
    <t>JTEKTINDIA</t>
  </si>
  <si>
    <t>WPIL Ltd</t>
  </si>
  <si>
    <t>WPIL</t>
  </si>
  <si>
    <t>Avantel Ltd</t>
  </si>
  <si>
    <t>AVANTEL</t>
  </si>
  <si>
    <t>Tilaknagar Industries Ltd</t>
  </si>
  <si>
    <t>TI</t>
  </si>
  <si>
    <t>Fedbank Financial Services Ltd</t>
  </si>
  <si>
    <t>FEDFINA</t>
  </si>
  <si>
    <t>PC Jeweller Ltd</t>
  </si>
  <si>
    <t>PCJEWELLER</t>
  </si>
  <si>
    <t>Greenpanel Industries Ltd</t>
  </si>
  <si>
    <t>GREENPANEL</t>
  </si>
  <si>
    <t>Samhi Hotels Ltd</t>
  </si>
  <si>
    <t>SAMHI</t>
  </si>
  <si>
    <t>Shipping Corporation of India Land and Assets Ltd</t>
  </si>
  <si>
    <t>SCILAL</t>
  </si>
  <si>
    <t>Spright Agro Ltd</t>
  </si>
  <si>
    <t>SPRIGHT</t>
  </si>
  <si>
    <t>Grauer And Weil (India) Ltd</t>
  </si>
  <si>
    <t>GRAUWEIL</t>
  </si>
  <si>
    <t>Optiemus Infracom Ltd</t>
  </si>
  <si>
    <t>OPTIEMUS</t>
  </si>
  <si>
    <t>Neogen Chemicals Ltd</t>
  </si>
  <si>
    <t>NEOGEN</t>
  </si>
  <si>
    <t>Spandana Sphoorty Financial Ltd</t>
  </si>
  <si>
    <t>SPANDANA</t>
  </si>
  <si>
    <t>Gopal Snacks Ltd</t>
  </si>
  <si>
    <t>GOPAL</t>
  </si>
  <si>
    <t>Prime Focus Ltd</t>
  </si>
  <si>
    <t>PFOCUS</t>
  </si>
  <si>
    <t>Animation</t>
  </si>
  <si>
    <t>Cartrade Tech Ltd</t>
  </si>
  <si>
    <t>CARTRADE</t>
  </si>
  <si>
    <t>Venus Pipes and Tubes Ltd</t>
  </si>
  <si>
    <t>VENUSPIPES</t>
  </si>
  <si>
    <t>Supriya Lifescience Ltd</t>
  </si>
  <si>
    <t>SUPRIYA</t>
  </si>
  <si>
    <t>JTL Industries Ltd</t>
  </si>
  <si>
    <t>JTLIND</t>
  </si>
  <si>
    <t>JNK India Ltd</t>
  </si>
  <si>
    <t>JNKINDIA</t>
  </si>
  <si>
    <t>KDDL Ltd</t>
  </si>
  <si>
    <t>KDDL</t>
  </si>
  <si>
    <t>Oriana Power Ltd</t>
  </si>
  <si>
    <t>ORIANA</t>
  </si>
  <si>
    <t>Fineotex Chemical Ltd</t>
  </si>
  <si>
    <t>FCL</t>
  </si>
  <si>
    <t>Polyplex Corp Ltd</t>
  </si>
  <si>
    <t>POLYPLEX</t>
  </si>
  <si>
    <t>Shrem InvIT</t>
  </si>
  <si>
    <t>SHREMINVIT</t>
  </si>
  <si>
    <t>Sula Vineyards Ltd</t>
  </si>
  <si>
    <t>SULA</t>
  </si>
  <si>
    <t>Tide Water Oil Co India Ltd</t>
  </si>
  <si>
    <t>TIDEWATER</t>
  </si>
  <si>
    <t>SG Mart Ltd</t>
  </si>
  <si>
    <t>SGMART</t>
  </si>
  <si>
    <t>Renewable Electricity</t>
  </si>
  <si>
    <t>LG Balakrishnan &amp; Bros Ltd</t>
  </si>
  <si>
    <t>LGBBROSLTD</t>
  </si>
  <si>
    <t>TCI Express Ltd</t>
  </si>
  <si>
    <t>TCIEXP</t>
  </si>
  <si>
    <t>Savita Oil Technologies Ltd</t>
  </si>
  <si>
    <t>SOTL</t>
  </si>
  <si>
    <t>Unichem Laboratories Ltd</t>
  </si>
  <si>
    <t>UNICHEMLAB</t>
  </si>
  <si>
    <t>HPL Electric &amp; Power Ltd</t>
  </si>
  <si>
    <t>HPL</t>
  </si>
  <si>
    <t>Yatharth Hospital &amp; Trauma Care Services Ltd</t>
  </si>
  <si>
    <t>YATHARTH</t>
  </si>
  <si>
    <t>Hikal Ltd</t>
  </si>
  <si>
    <t>HIKAL</t>
  </si>
  <si>
    <t>Medi Assist Healthcare Services Ltd</t>
  </si>
  <si>
    <t>MEDIASSIST</t>
  </si>
  <si>
    <t>Bajaj Consumer Care Ltd</t>
  </si>
  <si>
    <t>BAJAJCON</t>
  </si>
  <si>
    <t>India Glycols Ltd</t>
  </si>
  <si>
    <t>INDIAGLYCO</t>
  </si>
  <si>
    <t>Gujarat Themis Biosyn Ltd</t>
  </si>
  <si>
    <t>GUJTHEM</t>
  </si>
  <si>
    <t>Jindal Poly Films Ltd</t>
  </si>
  <si>
    <t>JINDALPOLY</t>
  </si>
  <si>
    <t>West Coast Paper Mills Ltd</t>
  </si>
  <si>
    <t>WSTCSTPAPR</t>
  </si>
  <si>
    <t>Sunflag Iron and Steel Co Ltd</t>
  </si>
  <si>
    <t>SUNFLAG</t>
  </si>
  <si>
    <t>Bannari Amman Sugars Ltd</t>
  </si>
  <si>
    <t>BANARISUG</t>
  </si>
  <si>
    <t>Greaves Cotton Ltd</t>
  </si>
  <si>
    <t>GREAVESCOT</t>
  </si>
  <si>
    <t>Seamec Ltd</t>
  </si>
  <si>
    <t>SEAMECLTD</t>
  </si>
  <si>
    <t>Oil &amp; Gas - Equipment &amp; Services</t>
  </si>
  <si>
    <t>Nirlon Ltd</t>
  </si>
  <si>
    <t>NIRLON</t>
  </si>
  <si>
    <t>MPS Ltd</t>
  </si>
  <si>
    <t>MPSLTD</t>
  </si>
  <si>
    <t>Kewal Kiran Clothing Ltd</t>
  </si>
  <si>
    <t>KKCL</t>
  </si>
  <si>
    <t>Innova Captab Ltd</t>
  </si>
  <si>
    <t>INNOVACAP</t>
  </si>
  <si>
    <t>DCB Bank Ltd</t>
  </si>
  <si>
    <t>DCBBANK</t>
  </si>
  <si>
    <t>Anup Engineering Ltd</t>
  </si>
  <si>
    <t>ANUP</t>
  </si>
  <si>
    <t>Mahanagar Telephone Nigam Ltd</t>
  </si>
  <si>
    <t>MTNL</t>
  </si>
  <si>
    <t>IRB InvIT Fund</t>
  </si>
  <si>
    <t>IRBINVIT</t>
  </si>
  <si>
    <t>Motilal Oswal NASDAQ 100 ETF</t>
  </si>
  <si>
    <t>MON100</t>
  </si>
  <si>
    <t>Cigniti Technologies Ltd</t>
  </si>
  <si>
    <t>CIGNITITEC</t>
  </si>
  <si>
    <t>Apeejay Surrendra Park Hotels Ltd</t>
  </si>
  <si>
    <t>PARKHOTELS</t>
  </si>
  <si>
    <t>Honda India Power Products Ltd</t>
  </si>
  <si>
    <t>HONDAPOWER</t>
  </si>
  <si>
    <t>Sandhar Technologies Ltd</t>
  </si>
  <si>
    <t>SANDHAR</t>
  </si>
  <si>
    <t>Hathway Cable and Datacom Ltd</t>
  </si>
  <si>
    <t>HATHWAY</t>
  </si>
  <si>
    <t>Cable &amp; D2H</t>
  </si>
  <si>
    <t>Indian Metals and Ferro Alloys Ltd</t>
  </si>
  <si>
    <t>IMFA</t>
  </si>
  <si>
    <t>Alembic Ltd</t>
  </si>
  <si>
    <t>ALEMBICLTD</t>
  </si>
  <si>
    <t>Gensol Engineering Ltd</t>
  </si>
  <si>
    <t>GENSOL</t>
  </si>
  <si>
    <t>Muthoot Microfin Ltd</t>
  </si>
  <si>
    <t>MUTHOOTMF</t>
  </si>
  <si>
    <t>Microfinancing</t>
  </si>
  <si>
    <t>DCX Systems Ltd</t>
  </si>
  <si>
    <t>DCXINDIA</t>
  </si>
  <si>
    <t>Navneet Education Ltd</t>
  </si>
  <si>
    <t>NAVNETEDUL</t>
  </si>
  <si>
    <t>TCNS Clothing Co Ltd</t>
  </si>
  <si>
    <t>TCNSBRANDS</t>
  </si>
  <si>
    <t>SeQuent Scientific Ltd</t>
  </si>
  <si>
    <t>SEQUENT</t>
  </si>
  <si>
    <t>Sanghvi Movers Ltd</t>
  </si>
  <si>
    <t>SANGHVIMOV</t>
  </si>
  <si>
    <t>Bhansali Engg Polymers Ltd</t>
  </si>
  <si>
    <t>BEPL</t>
  </si>
  <si>
    <t>Suraj Estate Developers Ltd</t>
  </si>
  <si>
    <t>SURAJEST</t>
  </si>
  <si>
    <t>Real Estate Rental, Development &amp; Operations</t>
  </si>
  <si>
    <t>Lumax AutoTechnologies Ltd</t>
  </si>
  <si>
    <t>LUMAXTECH</t>
  </si>
  <si>
    <t>Swaraj Engines Ltd</t>
  </si>
  <si>
    <t>SWARAJENG</t>
  </si>
  <si>
    <t>Marine Electricals (India) Ltd</t>
  </si>
  <si>
    <t>MARINE</t>
  </si>
  <si>
    <t>Websol Energy System Ltd</t>
  </si>
  <si>
    <t>WEBELSOLAR</t>
  </si>
  <si>
    <t>Fischer Medical Ventures Ltd</t>
  </si>
  <si>
    <t>FISCHER</t>
  </si>
  <si>
    <t>Kingfa Science and Technology (India) Ltd</t>
  </si>
  <si>
    <t>KINGFA</t>
  </si>
  <si>
    <t>GTL Infrastructure Ltd</t>
  </si>
  <si>
    <t>GTLINFRA</t>
  </si>
  <si>
    <t>PTC India Financial Services Ltd</t>
  </si>
  <si>
    <t>PFS</t>
  </si>
  <si>
    <t>Steel Strips Wheels Ltd</t>
  </si>
  <si>
    <t>SSWL</t>
  </si>
  <si>
    <t>Mahindra Logistics Ltd</t>
  </si>
  <si>
    <t>MAHLOG</t>
  </si>
  <si>
    <t>Ashiana Housing Ltd</t>
  </si>
  <si>
    <t>ASHIANA</t>
  </si>
  <si>
    <t>Fiem Industries Ltd</t>
  </si>
  <si>
    <t>FIEMIND</t>
  </si>
  <si>
    <t>Gufic Biosciences Ltd</t>
  </si>
  <si>
    <t>GUFICBIO</t>
  </si>
  <si>
    <t>RPG Life Sciences Limited</t>
  </si>
  <si>
    <t>RPGLIFE</t>
  </si>
  <si>
    <t>Ddev Plastiks Industries Ltd</t>
  </si>
  <si>
    <t>DDEVPLASTIK</t>
  </si>
  <si>
    <t>La Opala R G Ltd</t>
  </si>
  <si>
    <t>LAOPALA</t>
  </si>
  <si>
    <t>Sundaram Clayton Ltd</t>
  </si>
  <si>
    <t>SUNCLAY</t>
  </si>
  <si>
    <t>Shivalik Bimetal Controls Ltd</t>
  </si>
  <si>
    <t>SBCL</t>
  </si>
  <si>
    <t>Eveready Industries India Ltd</t>
  </si>
  <si>
    <t>EVEREADY</t>
  </si>
  <si>
    <t>TVS Srichakra Ltd</t>
  </si>
  <si>
    <t>TVSSRICHAK</t>
  </si>
  <si>
    <t>Hinduja Global Solutions Ltd</t>
  </si>
  <si>
    <t>HGS</t>
  </si>
  <si>
    <t>Sky Gold Ltd</t>
  </si>
  <si>
    <t>SKYGOLD</t>
  </si>
  <si>
    <t>Datamatics Global Services Ltd</t>
  </si>
  <si>
    <t>DATAMATICS</t>
  </si>
  <si>
    <t>Artemis Medicare Services Ltd</t>
  </si>
  <si>
    <t>ARTEMISMED</t>
  </si>
  <si>
    <t>Delta Corp Ltd</t>
  </si>
  <si>
    <t>DELTACORP</t>
  </si>
  <si>
    <t>Apollo Micro Systems Ltd</t>
  </si>
  <si>
    <t>APOLLO</t>
  </si>
  <si>
    <t>Morepen Laboratories Ltd</t>
  </si>
  <si>
    <t>MOREPENLAB</t>
  </si>
  <si>
    <t>Prakash Industries Ltd</t>
  </si>
  <si>
    <t>PRAKASH</t>
  </si>
  <si>
    <t>Hindustan Oil Exploration Company Ltd</t>
  </si>
  <si>
    <t>HINDOILEXP</t>
  </si>
  <si>
    <t>Kalyani Steels Ltd</t>
  </si>
  <si>
    <t>KSL</t>
  </si>
  <si>
    <t>Jeena Sikho Lifecare Ltd</t>
  </si>
  <si>
    <t>JSLL</t>
  </si>
  <si>
    <t>Thirumalai Chemicals Ltd</t>
  </si>
  <si>
    <t>TIRUMALCHM</t>
  </si>
  <si>
    <t>Dalmia Bharat Sugar and Industries Ltd</t>
  </si>
  <si>
    <t>DALMIASUG</t>
  </si>
  <si>
    <t>V2 Retail Ltd</t>
  </si>
  <si>
    <t>V2RETAIL</t>
  </si>
  <si>
    <t>Rajoo Engineers Ltd</t>
  </si>
  <si>
    <t>RAJOOENG</t>
  </si>
  <si>
    <t>Refex Industries Ltd</t>
  </si>
  <si>
    <t>REFEX</t>
  </si>
  <si>
    <t>Huhtamaki India Ltd</t>
  </si>
  <si>
    <t>HUHTAMAKI</t>
  </si>
  <si>
    <t>Sindhu Trade Links Ltd</t>
  </si>
  <si>
    <t>SINDHUTRAD</t>
  </si>
  <si>
    <t>Gujarat Industries Power Company Ltd</t>
  </si>
  <si>
    <t>GIPCL</t>
  </si>
  <si>
    <t>VST Tillers Tractors Ltd</t>
  </si>
  <si>
    <t>VSTTILLERS</t>
  </si>
  <si>
    <t>IndoStar Capital Finance Ltd</t>
  </si>
  <si>
    <t>INDOSTAR</t>
  </si>
  <si>
    <t>Stylam Industries Ltd</t>
  </si>
  <si>
    <t>STYLAMIND</t>
  </si>
  <si>
    <t>Nucleus Software Exports Ltd</t>
  </si>
  <si>
    <t>NUCLEUS</t>
  </si>
  <si>
    <t>Avalon Technologies Ltd</t>
  </si>
  <si>
    <t>AVALON</t>
  </si>
  <si>
    <t>Arvind Smartspaces Ltd</t>
  </si>
  <si>
    <t>ARVSMART</t>
  </si>
  <si>
    <t>Max Ventures and Industries Ltd</t>
  </si>
  <si>
    <t>MAXVIL</t>
  </si>
  <si>
    <t>Hi-Tech Pipes Ltd</t>
  </si>
  <si>
    <t>HITECH</t>
  </si>
  <si>
    <t>Ashapura Minechem Ltd</t>
  </si>
  <si>
    <t>ASHAPURMIN</t>
  </si>
  <si>
    <t>Quick Heal Technologies Ltd</t>
  </si>
  <si>
    <t>QUICKHEAL</t>
  </si>
  <si>
    <t>Venky's (India) Ltd</t>
  </si>
  <si>
    <t>VENKEYS</t>
  </si>
  <si>
    <t>Gokul Agro Resources Ltd</t>
  </si>
  <si>
    <t>GOKULAGRO</t>
  </si>
  <si>
    <t>Foseco India Ltd</t>
  </si>
  <si>
    <t>FOSECOIND</t>
  </si>
  <si>
    <t>Bajel Projects Ltd</t>
  </si>
  <si>
    <t>BAJEL</t>
  </si>
  <si>
    <t>Electric Utilities</t>
  </si>
  <si>
    <t>Thejo Engineering Ltd</t>
  </si>
  <si>
    <t>THEJO</t>
  </si>
  <si>
    <t>Suven Life Sciences Ltd</t>
  </si>
  <si>
    <t>SUVEN</t>
  </si>
  <si>
    <t>Premier Explosives Ltd</t>
  </si>
  <si>
    <t>PREMEXPLN</t>
  </si>
  <si>
    <t>Wendt (India) Limited</t>
  </si>
  <si>
    <t>WENDT</t>
  </si>
  <si>
    <t>SJS Enterprises Ltd</t>
  </si>
  <si>
    <t>SJS</t>
  </si>
  <si>
    <t>Flair Writing Industries Ltd</t>
  </si>
  <si>
    <t>FLAIR</t>
  </si>
  <si>
    <t>Indraprastha Medical Corporation Ltd</t>
  </si>
  <si>
    <t>INDRAMEDCO</t>
  </si>
  <si>
    <t>NRB Bearings Ltd</t>
  </si>
  <si>
    <t>NRBBEARING</t>
  </si>
  <si>
    <t>Maithan Alloys Ltd</t>
  </si>
  <si>
    <t>MAITHANALL</t>
  </si>
  <si>
    <t>Indoco Remedies Ltd</t>
  </si>
  <si>
    <t>INDOCO</t>
  </si>
  <si>
    <t>Repco Home Finance Ltd</t>
  </si>
  <si>
    <t>REPCOHOME</t>
  </si>
  <si>
    <t>Stanley Lifestyles Ltd</t>
  </si>
  <si>
    <t>STANLEY</t>
  </si>
  <si>
    <t>E2E Networks Ltd</t>
  </si>
  <si>
    <t>E2E</t>
  </si>
  <si>
    <t>Fino Payments Bank Ltd</t>
  </si>
  <si>
    <t>FINOPB</t>
  </si>
  <si>
    <t>Tinna Rubber and Infrastructure Ltd</t>
  </si>
  <si>
    <t>TINNARUBR</t>
  </si>
  <si>
    <t>Sagar Cements Ltd</t>
  </si>
  <si>
    <t>SAGCEM</t>
  </si>
  <si>
    <t>BF Utilities Ltd</t>
  </si>
  <si>
    <t>BFUTILITIE</t>
  </si>
  <si>
    <t>Vadilal Industries Ltd</t>
  </si>
  <si>
    <t>VADILALIND</t>
  </si>
  <si>
    <t>Vishnu Prakash R Punglia Ltd</t>
  </si>
  <si>
    <t>VPRPL</t>
  </si>
  <si>
    <t>Vindhya Telelinks Ltd</t>
  </si>
  <si>
    <t>VINDHYATEL</t>
  </si>
  <si>
    <t>Abans Holdings Ltd</t>
  </si>
  <si>
    <t>AHL</t>
  </si>
  <si>
    <t>ideaForge Technology Ltd</t>
  </si>
  <si>
    <t>IDEAFORGE</t>
  </si>
  <si>
    <t>Rajratan Global Wire Ltd</t>
  </si>
  <si>
    <t>RAJRATAN</t>
  </si>
  <si>
    <t>Goodluck India Ltd</t>
  </si>
  <si>
    <t>GOODLUCK</t>
  </si>
  <si>
    <t>S H Kelkar and Company Ltd</t>
  </si>
  <si>
    <t>SHK</t>
  </si>
  <si>
    <t>Salasar Techno Engineering Ltd</t>
  </si>
  <si>
    <t>SALASAR</t>
  </si>
  <si>
    <t>Somany Ceramics Ltd</t>
  </si>
  <si>
    <t>SOMANYCERA</t>
  </si>
  <si>
    <t>CARE Ratings Ltd</t>
  </si>
  <si>
    <t>CARERATING</t>
  </si>
  <si>
    <t>D P Abhushan Ltd</t>
  </si>
  <si>
    <t>DPABHUSHAN</t>
  </si>
  <si>
    <t>Servotech Power Systems Ltd</t>
  </si>
  <si>
    <t>SERVOTECH</t>
  </si>
  <si>
    <t>Automotive Axles Ltd</t>
  </si>
  <si>
    <t>AUTOAXLES</t>
  </si>
  <si>
    <t>SML Isuzu Ltd</t>
  </si>
  <si>
    <t>SMLISUZU</t>
  </si>
  <si>
    <t>Dhani Services Ltd</t>
  </si>
  <si>
    <t>DHANI</t>
  </si>
  <si>
    <t>Capacite Infraprojects Ltd</t>
  </si>
  <si>
    <t>CAPACITE</t>
  </si>
  <si>
    <t>Mayur Uniquoters Ltd</t>
  </si>
  <si>
    <t>MAYURUNIQ</t>
  </si>
  <si>
    <t>Man Industries (India) Ltd</t>
  </si>
  <si>
    <t>MANINDS</t>
  </si>
  <si>
    <t>Marathon Nextgen Realty Ltd</t>
  </si>
  <si>
    <t>MARATHON</t>
  </si>
  <si>
    <t>MM Forgings Ltd</t>
  </si>
  <si>
    <t>MMFL</t>
  </si>
  <si>
    <t>Ge Power India Ltd</t>
  </si>
  <si>
    <t>GEPIL</t>
  </si>
  <si>
    <t>Vishnu Chemicals Ltd</t>
  </si>
  <si>
    <t>VISHNU</t>
  </si>
  <si>
    <t>SEPC Ltd</t>
  </si>
  <si>
    <t>SEPC</t>
  </si>
  <si>
    <t>Fusion Finance Ltd</t>
  </si>
  <si>
    <t>FUSION</t>
  </si>
  <si>
    <t>Saksoft Ltd</t>
  </si>
  <si>
    <t>SAKSOFT</t>
  </si>
  <si>
    <t>Jash Engineering Ltd</t>
  </si>
  <si>
    <t>JASH</t>
  </si>
  <si>
    <t>Shalby Ltd</t>
  </si>
  <si>
    <t>SHALBY</t>
  </si>
  <si>
    <t>Pokarna Ltd</t>
  </si>
  <si>
    <t>POKARNA</t>
  </si>
  <si>
    <t>KCP Ltd</t>
  </si>
  <si>
    <t>KCP</t>
  </si>
  <si>
    <t>Genesys International Corporation Ltd</t>
  </si>
  <si>
    <t>GENESYS</t>
  </si>
  <si>
    <t>HLE Glascoat Ltd</t>
  </si>
  <si>
    <t>HLEGLAS</t>
  </si>
  <si>
    <t>Vertoz Advertising Ltd</t>
  </si>
  <si>
    <t>VERTOZ</t>
  </si>
  <si>
    <t>DISA India Ltd</t>
  </si>
  <si>
    <t>DISAQ</t>
  </si>
  <si>
    <t>Tasty Bite Eatables Ltd</t>
  </si>
  <si>
    <t>TASTYBITE</t>
  </si>
  <si>
    <t>TCPL Packaging Ltd</t>
  </si>
  <si>
    <t>TCPLPACK</t>
  </si>
  <si>
    <t>Spectrum Electrical Industries Ltd</t>
  </si>
  <si>
    <t>SPECTRUM</t>
  </si>
  <si>
    <t>Dishman Carbogen Amcis Ltd</t>
  </si>
  <si>
    <t>DCAL</t>
  </si>
  <si>
    <t>Dollar Industries Ltd</t>
  </si>
  <si>
    <t>DOLLAR</t>
  </si>
  <si>
    <t>Kolte-Patil Developers Ltd</t>
  </si>
  <si>
    <t>KOLTEPATIL</t>
  </si>
  <si>
    <t>Nilkamal Ltd</t>
  </si>
  <si>
    <t>NILKAMAL</t>
  </si>
  <si>
    <t>Confidence Petroleum India Ltd</t>
  </si>
  <si>
    <t>CONFIPET</t>
  </si>
  <si>
    <t>Indian Hume Pipe Company Ltd</t>
  </si>
  <si>
    <t>INDIANHUME</t>
  </si>
  <si>
    <t>Novartis India Ltd</t>
  </si>
  <si>
    <t>NOVARTIND</t>
  </si>
  <si>
    <t>PSP Projects Ltd</t>
  </si>
  <si>
    <t>PSPPROJECT</t>
  </si>
  <si>
    <t>Goodyear India Ltd</t>
  </si>
  <si>
    <t>GOODYEAR</t>
  </si>
  <si>
    <t>Dish TV India Ltd</t>
  </si>
  <si>
    <t>DISHTV</t>
  </si>
  <si>
    <t>JITF Infralogistics Ltd</t>
  </si>
  <si>
    <t>JITFINFRA</t>
  </si>
  <si>
    <t>Dolphin Offshore Enterprises (India) Ltd</t>
  </si>
  <si>
    <t>DOLPHIN</t>
  </si>
  <si>
    <t>SBI Gold ETF</t>
  </si>
  <si>
    <t>SETFGOLD</t>
  </si>
  <si>
    <t>Hindware Home Innovation Ltd</t>
  </si>
  <si>
    <t>HINDWAREAP</t>
  </si>
  <si>
    <t>Precision Wires India Ltd</t>
  </si>
  <si>
    <t>PRECWIRE</t>
  </si>
  <si>
    <t>Dolat Algotech Ltd</t>
  </si>
  <si>
    <t>DOLATALGO</t>
  </si>
  <si>
    <t>Cupid Ltd</t>
  </si>
  <si>
    <t>CUPID</t>
  </si>
  <si>
    <t>Insecticides (India) Ltd</t>
  </si>
  <si>
    <t>INSECTICID</t>
  </si>
  <si>
    <t>Dredging Corporation of India Ltd</t>
  </si>
  <si>
    <t>DREDGECORP</t>
  </si>
  <si>
    <t>Dredging</t>
  </si>
  <si>
    <t>NIBE Ltd</t>
  </si>
  <si>
    <t>NIBE</t>
  </si>
  <si>
    <t>RPSG Ventures Ltd</t>
  </si>
  <si>
    <t>RPSGVENT</t>
  </si>
  <si>
    <t>Rashi Peripherals Ltd</t>
  </si>
  <si>
    <t>RPTECH</t>
  </si>
  <si>
    <t>Mold-Tek Packaging Ltd</t>
  </si>
  <si>
    <t>MOLDTKPAC</t>
  </si>
  <si>
    <t>EFC (I) Ltd</t>
  </si>
  <si>
    <t>EFCIL</t>
  </si>
  <si>
    <t>Distributors</t>
  </si>
  <si>
    <t>Andrew Yule &amp; Co Ltd</t>
  </si>
  <si>
    <t>ANDREWYU</t>
  </si>
  <si>
    <t>ESAF Small Finance Bank Limited</t>
  </si>
  <si>
    <t>ESAFSFB</t>
  </si>
  <si>
    <t>Nippon India ETF Nifty 1D Rate Liquid BeES</t>
  </si>
  <si>
    <t>LIQUIDBEES</t>
  </si>
  <si>
    <t>Accelya Solutions India Ltd</t>
  </si>
  <si>
    <t>ACCELYA</t>
  </si>
  <si>
    <t>EIH Associated Hotels Ltd</t>
  </si>
  <si>
    <t>EIHAHOTELS</t>
  </si>
  <si>
    <t>KP Green Engineering Ltd</t>
  </si>
  <si>
    <t>KPGEL</t>
  </si>
  <si>
    <t>Heavy Electrical Equipment</t>
  </si>
  <si>
    <t>Mangalam Cement Ltd</t>
  </si>
  <si>
    <t>MANGLMCEM</t>
  </si>
  <si>
    <t>Solara Active Pharma Sciences Ltd</t>
  </si>
  <si>
    <t>SOLARA</t>
  </si>
  <si>
    <t>Unitech Ltd</t>
  </si>
  <si>
    <t>UNITECH</t>
  </si>
  <si>
    <t>B L Kashyap and Sons Ltd</t>
  </si>
  <si>
    <t>BLKASHYAP</t>
  </si>
  <si>
    <t>Federal-Mogul Goetze (India) Ltd</t>
  </si>
  <si>
    <t>FMGOETZE</t>
  </si>
  <si>
    <t>Lumax Industries Ltd</t>
  </si>
  <si>
    <t>LUMAXIND</t>
  </si>
  <si>
    <t>Orient Green Power Company Ltd</t>
  </si>
  <si>
    <t>GREENPOWER</t>
  </si>
  <si>
    <t>Lotus Chocolate Company Ltd</t>
  </si>
  <si>
    <t>LOTUSCHO</t>
  </si>
  <si>
    <t>Xpro India Ltd</t>
  </si>
  <si>
    <t>XPROINDIA</t>
  </si>
  <si>
    <t>K.P. Energy Ltd</t>
  </si>
  <si>
    <t>KPEL</t>
  </si>
  <si>
    <t>Raghav Productivity Enhancers Ltd</t>
  </si>
  <si>
    <t>RPEL</t>
  </si>
  <si>
    <t>Goldiam International Ltd</t>
  </si>
  <si>
    <t>GOLDIAM</t>
  </si>
  <si>
    <t>DEE Development Engineers Ltd</t>
  </si>
  <si>
    <t>DEEDEV</t>
  </si>
  <si>
    <t>Ajmera Realty &amp; Infra India Ltd</t>
  </si>
  <si>
    <t>AJMERA</t>
  </si>
  <si>
    <t>Jubilant Industries Ltd</t>
  </si>
  <si>
    <t>JUBLINDS</t>
  </si>
  <si>
    <t>HMA Agro Industries Ltd</t>
  </si>
  <si>
    <t>HMAAGRO</t>
  </si>
  <si>
    <t>TIL Ltd</t>
  </si>
  <si>
    <t>TIL</t>
  </si>
  <si>
    <t>SMS Pharmaceuticals Ltd</t>
  </si>
  <si>
    <t>SMSPHARMA</t>
  </si>
  <si>
    <t>Barbeque-Nation Hospitality Ltd</t>
  </si>
  <si>
    <t>BARBEQUE</t>
  </si>
  <si>
    <t>Globus Spirits Ltd</t>
  </si>
  <si>
    <t>GLOBUSSPR</t>
  </si>
  <si>
    <t>Rane Holdings Ltd</t>
  </si>
  <si>
    <t>RANEHOLDIN</t>
  </si>
  <si>
    <t>ADF Foods Ltd</t>
  </si>
  <si>
    <t>ADFFOODS</t>
  </si>
  <si>
    <t>Geojit Financial Services Ltd</t>
  </si>
  <si>
    <t>GEOJITFSL</t>
  </si>
  <si>
    <t>Oriental Hotels Ltd</t>
  </si>
  <si>
    <t>ORIENTHOT</t>
  </si>
  <si>
    <t>Welspun Specialty Solutions Ltd</t>
  </si>
  <si>
    <t>WELSPLSOL</t>
  </si>
  <si>
    <t>Panama Petrochem Ltd</t>
  </si>
  <si>
    <t>PANAMAPET</t>
  </si>
  <si>
    <t>Kalyani Investment Company Ltd</t>
  </si>
  <si>
    <t>KICL</t>
  </si>
  <si>
    <t>Monarch Networth Capital Ltd</t>
  </si>
  <si>
    <t>MONARCH</t>
  </si>
  <si>
    <t>Owais Metal and Mineral Processing Ltd</t>
  </si>
  <si>
    <t>OWAIS</t>
  </si>
  <si>
    <t>Themis Medicare Ltd</t>
  </si>
  <si>
    <t>THEMISMED</t>
  </si>
  <si>
    <t>Paramount Communications Ltd</t>
  </si>
  <si>
    <t>PARACABLES</t>
  </si>
  <si>
    <t>Stove Kraft Ltd</t>
  </si>
  <si>
    <t>STOVEKRAFT</t>
  </si>
  <si>
    <t>Rupa &amp; Company Ltd</t>
  </si>
  <si>
    <t>RUPA</t>
  </si>
  <si>
    <t>India Pesticides Ltd</t>
  </si>
  <si>
    <t>IPL</t>
  </si>
  <si>
    <t>Veritas (India) Ltd</t>
  </si>
  <si>
    <t>VERITAS</t>
  </si>
  <si>
    <t>DEN Networks Ltd</t>
  </si>
  <si>
    <t>DEN</t>
  </si>
  <si>
    <t>Cosmo First Ltd</t>
  </si>
  <si>
    <t>COSMOFIRST</t>
  </si>
  <si>
    <t>Meghmani Organics Ltd</t>
  </si>
  <si>
    <t>MOL</t>
  </si>
  <si>
    <t>Sasken Technologies Ltd</t>
  </si>
  <si>
    <t>SASKEN</t>
  </si>
  <si>
    <t>Dreamfolks Services Ltd</t>
  </si>
  <si>
    <t>DREAMFOLKS</t>
  </si>
  <si>
    <t>Nitin Spinners Ltd</t>
  </si>
  <si>
    <t>NITINSPIN</t>
  </si>
  <si>
    <t>Parag Milk Foods Ltd</t>
  </si>
  <si>
    <t>PARAGMILK</t>
  </si>
  <si>
    <t>Universal Cables Ltd</t>
  </si>
  <si>
    <t>UNIVCABLES</t>
  </si>
  <si>
    <t>Carysil Ltd</t>
  </si>
  <si>
    <t>CARYSIL</t>
  </si>
  <si>
    <t>Kody Technolab Ltd</t>
  </si>
  <si>
    <t>KODYTECH</t>
  </si>
  <si>
    <t>GRP Ltd</t>
  </si>
  <si>
    <t>GRPLTD</t>
  </si>
  <si>
    <t>John Cockerill India Ltd</t>
  </si>
  <si>
    <t>COCKERILL</t>
  </si>
  <si>
    <t>Industrial Machinery &amp; Supplies &amp; Components</t>
  </si>
  <si>
    <t>Sanghi Industries Ltd</t>
  </si>
  <si>
    <t>SANGHIIND</t>
  </si>
  <si>
    <t>IOL Chemicals and Pharmaceuticals Ltd</t>
  </si>
  <si>
    <t>IOLCP</t>
  </si>
  <si>
    <t>DCW Ltd</t>
  </si>
  <si>
    <t>DCW</t>
  </si>
  <si>
    <t>Pennar Industries Ltd</t>
  </si>
  <si>
    <t>PENIND</t>
  </si>
  <si>
    <t>Vakrangee Limited</t>
  </si>
  <si>
    <t>VAKRANGEE</t>
  </si>
  <si>
    <t>Astec Lifesciences Ltd</t>
  </si>
  <si>
    <t>ASTEC</t>
  </si>
  <si>
    <t>Landmark Cars Ltd</t>
  </si>
  <si>
    <t>LANDMARK</t>
  </si>
  <si>
    <t>GKW Ltd</t>
  </si>
  <si>
    <t>GKWLIMITED</t>
  </si>
  <si>
    <t>Tatva Chintan Pharma Chem Ltd</t>
  </si>
  <si>
    <t>TATVA</t>
  </si>
  <si>
    <t>Jyoti Structures Ltd</t>
  </si>
  <si>
    <t>JYOTISTRUC</t>
  </si>
  <si>
    <t>Jaiprakash Associates Ltd</t>
  </si>
  <si>
    <t>JPASSOCIAT</t>
  </si>
  <si>
    <t>Tarsons Products Ltd</t>
  </si>
  <si>
    <t>TARSONS</t>
  </si>
  <si>
    <t>TTK Healthcare Ltd</t>
  </si>
  <si>
    <t>TTKHLTCARE</t>
  </si>
  <si>
    <t>Satin Creditcare Network Ltd</t>
  </si>
  <si>
    <t>SATIN</t>
  </si>
  <si>
    <t>Sai Silks (Kalamandir) Ltd</t>
  </si>
  <si>
    <t>KALAMANDIR</t>
  </si>
  <si>
    <t>Ugro Capital Ltd</t>
  </si>
  <si>
    <t>UGROCAP</t>
  </si>
  <si>
    <t>Epack Durable Ltd</t>
  </si>
  <si>
    <t>EPACK</t>
  </si>
  <si>
    <t>IKIO Lighting Ltd</t>
  </si>
  <si>
    <t>IKIO</t>
  </si>
  <si>
    <t>Suratwwala Business Group Ltd</t>
  </si>
  <si>
    <t>SBGLP</t>
  </si>
  <si>
    <t>Apollo Pipes Ltd</t>
  </si>
  <si>
    <t>APOLLOPIPE</t>
  </si>
  <si>
    <t>Siyaram Silk Mills Ltd</t>
  </si>
  <si>
    <t>SIYSIL</t>
  </si>
  <si>
    <t>Cantabil Retail India Ltd</t>
  </si>
  <si>
    <t>CANTABIL</t>
  </si>
  <si>
    <t>Hariom Pipe Industries Ltd</t>
  </si>
  <si>
    <t>HARIOMPIPE</t>
  </si>
  <si>
    <t>S.P.Apparels Ltd</t>
  </si>
  <si>
    <t>SPAL</t>
  </si>
  <si>
    <t>Nalwa Sons Investments Ltd</t>
  </si>
  <si>
    <t>NSIL</t>
  </si>
  <si>
    <t>Vidhi Specialty Food Ingredients Ltd</t>
  </si>
  <si>
    <t>VIDHIING</t>
  </si>
  <si>
    <t>ICICI Prudential Nifty 50 ETF</t>
  </si>
  <si>
    <t>NIFTYIETF</t>
  </si>
  <si>
    <t>Rossell India Ltd</t>
  </si>
  <si>
    <t>ROSSELLIND</t>
  </si>
  <si>
    <t>Gocl Corporation Ltd</t>
  </si>
  <si>
    <t>GOCLCORP</t>
  </si>
  <si>
    <t>Apcotex Industries Ltd</t>
  </si>
  <si>
    <t>APCOTEXIND</t>
  </si>
  <si>
    <t>Amrutanjan Health Care Ltd</t>
  </si>
  <si>
    <t>AMRUTANJAN</t>
  </si>
  <si>
    <t>TechNVision Ventures Ltd</t>
  </si>
  <si>
    <t>TECHNVISN</t>
  </si>
  <si>
    <t>Mukand Ltd</t>
  </si>
  <si>
    <t>MUKANDLTD</t>
  </si>
  <si>
    <t>Kitex Garments Ltd</t>
  </si>
  <si>
    <t>KITEX</t>
  </si>
  <si>
    <t>Hester Biosciences Ltd</t>
  </si>
  <si>
    <t>HESTERBIO</t>
  </si>
  <si>
    <t>Som Distilleries and Breweries Ltd</t>
  </si>
  <si>
    <t>SDBL</t>
  </si>
  <si>
    <t>63 Moons Technologies Ltd</t>
  </si>
  <si>
    <t>63MOONS</t>
  </si>
  <si>
    <t>Pnb Gilts Ltd</t>
  </si>
  <si>
    <t>PNBGILTS</t>
  </si>
  <si>
    <t>Talbros Automotive Components Ltd</t>
  </si>
  <si>
    <t>TALBROAUTO</t>
  </si>
  <si>
    <t>Axiscades Technologies Ltd</t>
  </si>
  <si>
    <t>AXISCADES</t>
  </si>
  <si>
    <t>SG Finserve Ltd</t>
  </si>
  <si>
    <t>SGFIN</t>
  </si>
  <si>
    <t>Updater Services Ltd</t>
  </si>
  <si>
    <t>UDS</t>
  </si>
  <si>
    <t>Omaxe Ltd</t>
  </si>
  <si>
    <t>OMAXE</t>
  </si>
  <si>
    <t>Prataap Snacks Ltd</t>
  </si>
  <si>
    <t>DIAMONDYD</t>
  </si>
  <si>
    <t>Tanfac Industries Ltd</t>
  </si>
  <si>
    <t>TANFACIND</t>
  </si>
  <si>
    <t>Uniparts India Ltd</t>
  </si>
  <si>
    <t>UNIPARTS</t>
  </si>
  <si>
    <t>IFGL Refractories Ltd</t>
  </si>
  <si>
    <t>IFGLEXPOR</t>
  </si>
  <si>
    <t>Seshasayee Paper and Boards Ltd</t>
  </si>
  <si>
    <t>SESHAPAPER</t>
  </si>
  <si>
    <t>Krsnaa Diagnostics Ltd</t>
  </si>
  <si>
    <t>KRSNAA</t>
  </si>
  <si>
    <t>GPT Infraprojects Ltd</t>
  </si>
  <si>
    <t>GPTINFRA</t>
  </si>
  <si>
    <t>BF Investment Ltd</t>
  </si>
  <si>
    <t>BFINVEST</t>
  </si>
  <si>
    <t>Yasho Industries Ltd</t>
  </si>
  <si>
    <t>YASHO</t>
  </si>
  <si>
    <t>Praveg Ltd</t>
  </si>
  <si>
    <t>PRAVEG</t>
  </si>
  <si>
    <t>PIX Transmissions Ltd</t>
  </si>
  <si>
    <t>PIXTRANS</t>
  </si>
  <si>
    <t>Antony Waste Handling Cell Ltd</t>
  </si>
  <si>
    <t>AWHCL</t>
  </si>
  <si>
    <t>Agro Tech Foods Ltd</t>
  </si>
  <si>
    <t>ATFL</t>
  </si>
  <si>
    <t>JISLDVREQS</t>
  </si>
  <si>
    <t>Alicon Castalloy Ltd</t>
  </si>
  <si>
    <t>ALICON</t>
  </si>
  <si>
    <t>Andhra Paper Ltd</t>
  </si>
  <si>
    <t>ANDHRAPAP</t>
  </si>
  <si>
    <t>Summit Securities Ltd</t>
  </si>
  <si>
    <t>SUMMITSEC</t>
  </si>
  <si>
    <t>Hubtown Ltd</t>
  </si>
  <si>
    <t>HUBTOWN</t>
  </si>
  <si>
    <t>Nelco Ltd</t>
  </si>
  <si>
    <t>NELCO</t>
  </si>
  <si>
    <t>Deccan Gold Mines Ltd</t>
  </si>
  <si>
    <t>DECNGOLD</t>
  </si>
  <si>
    <t>Vardhman Special Steels Ltd</t>
  </si>
  <si>
    <t>VSSL</t>
  </si>
  <si>
    <t>Sanstar Ltd</t>
  </si>
  <si>
    <t>SANSTAR</t>
  </si>
  <si>
    <t>Aeroflex Industries Ltd</t>
  </si>
  <si>
    <t>AEROFLEX</t>
  </si>
  <si>
    <t>Navkar Corporation Ltd</t>
  </si>
  <si>
    <t>NAVKARCORP</t>
  </si>
  <si>
    <t>Gandhar Oil Refinery (INDIA) Ltd</t>
  </si>
  <si>
    <t>GANDHAR</t>
  </si>
  <si>
    <t>Master Trust Ltd</t>
  </si>
  <si>
    <t>MASTERTR</t>
  </si>
  <si>
    <t>Advait Infratech Ltd</t>
  </si>
  <si>
    <t>ADVAIT</t>
  </si>
  <si>
    <t>Electrical Components &amp; Equipment</t>
  </si>
  <si>
    <t>HIL Ltd</t>
  </si>
  <si>
    <t>HIL</t>
  </si>
  <si>
    <t>Sangam (India) Ltd</t>
  </si>
  <si>
    <t>SANGAMIND</t>
  </si>
  <si>
    <t>Igarashi Motors India Ltd</t>
  </si>
  <si>
    <t>IGARASHI</t>
  </si>
  <si>
    <t>Centum Electronics Ltd</t>
  </si>
  <si>
    <t>CENTUM</t>
  </si>
  <si>
    <t>Yatra Online Ltd</t>
  </si>
  <si>
    <t>YATRA</t>
  </si>
  <si>
    <t>Veranda Learning Solutions Ltd</t>
  </si>
  <si>
    <t>VERANDA</t>
  </si>
  <si>
    <t>Deep Industries Ltd</t>
  </si>
  <si>
    <t>DEEPINDS</t>
  </si>
  <si>
    <t>Mufin Green Finance Ltd</t>
  </si>
  <si>
    <t>MUFIN</t>
  </si>
  <si>
    <t>Bombay Super Hybrid Seeds Ltd</t>
  </si>
  <si>
    <t>BSHSL</t>
  </si>
  <si>
    <t>Ram Ratna Wires Ltd</t>
  </si>
  <si>
    <t>RAMRAT</t>
  </si>
  <si>
    <t>Suryoday Small Finance Bank Ltd</t>
  </si>
  <si>
    <t>SURYODAY</t>
  </si>
  <si>
    <t>Kotak Gold Etf</t>
  </si>
  <si>
    <t>GOLD1</t>
  </si>
  <si>
    <t>Indo Tech Transformers Ltd</t>
  </si>
  <si>
    <t>INDOTECH</t>
  </si>
  <si>
    <t>Alpex Solar Ltd</t>
  </si>
  <si>
    <t>ALPEXSOLAR</t>
  </si>
  <si>
    <t>Expleo Solutions Ltd</t>
  </si>
  <si>
    <t>EXPLEOSOL</t>
  </si>
  <si>
    <t>Walchandnagar Industries Ltd</t>
  </si>
  <si>
    <t>WALCHANNAG</t>
  </si>
  <si>
    <t>Divgi TorqTransfer Systems Ltd</t>
  </si>
  <si>
    <t>DIVGIITTS</t>
  </si>
  <si>
    <t>BLS E-Services Ltd</t>
  </si>
  <si>
    <t>BLSE</t>
  </si>
  <si>
    <t>Balmer Lawrie Investments Ltd</t>
  </si>
  <si>
    <t>BLIL</t>
  </si>
  <si>
    <t>Sigachi Industries Ltd</t>
  </si>
  <si>
    <t>SIGACHI</t>
  </si>
  <si>
    <t>Jagran Prakashan Ltd</t>
  </si>
  <si>
    <t>JAGRAN</t>
  </si>
  <si>
    <t>Oriental Rail Infrastructure Ltd</t>
  </si>
  <si>
    <t>ORIRAIL</t>
  </si>
  <si>
    <t>Ramco Industries Ltd</t>
  </si>
  <si>
    <t>RAMCOIND</t>
  </si>
  <si>
    <t>Wheels India Ltd</t>
  </si>
  <si>
    <t>WHEELS</t>
  </si>
  <si>
    <t>Unicommerce eSolutions Ltd</t>
  </si>
  <si>
    <t>UNIECOM</t>
  </si>
  <si>
    <t>Platinum Industries Ltd</t>
  </si>
  <si>
    <t>PLATIND</t>
  </si>
  <si>
    <t>Wonder Electricals Ltd</t>
  </si>
  <si>
    <t>WEL</t>
  </si>
  <si>
    <t>TAJ GVK Hotels and Resorts Ltd</t>
  </si>
  <si>
    <t>TAJGVK</t>
  </si>
  <si>
    <t>D Link (India) Limited</t>
  </si>
  <si>
    <t>DLINKINDIA</t>
  </si>
  <si>
    <t>Madhya Bharat Agro Products Ltd</t>
  </si>
  <si>
    <t>MBAPL</t>
  </si>
  <si>
    <t>Kilburn Engineering Ltd</t>
  </si>
  <si>
    <t>KLBRENG-B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</si>
  <si>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</si>
  <si>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</si>
  <si>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</si>
  <si>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</si>
  <si>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</si>
  <si>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</si>
  <si>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Everest Kanto Cylinder Ltd</t>
  </si>
  <si>
    <t>EKC</t>
  </si>
  <si>
    <t>Udaipur Cement Works Ltd</t>
  </si>
  <si>
    <t>UDAICEMENT</t>
  </si>
  <si>
    <t>India Power Corporation Ltd</t>
  </si>
  <si>
    <t>DPSCLTD</t>
  </si>
  <si>
    <t>Fratelli Vineyards Ltd</t>
  </si>
  <si>
    <t>TINNATFL</t>
  </si>
  <si>
    <t>Hercules Hoists Ltd</t>
  </si>
  <si>
    <t>HERCULES</t>
  </si>
  <si>
    <t>Excel Industries Ltd</t>
  </si>
  <si>
    <t>EXCELINDUS</t>
  </si>
  <si>
    <t>I G Petrochemicals Ltd</t>
  </si>
  <si>
    <t>IGPL</t>
  </si>
  <si>
    <t>Dr Agarwal's Eye Hospital Ltd</t>
  </si>
  <si>
    <t>DRAGARWQ</t>
  </si>
  <si>
    <t>Om Infra Ltd</t>
  </si>
  <si>
    <t>OMINFRAL</t>
  </si>
  <si>
    <t>Jindal Drilling and Industries Ltd</t>
  </si>
  <si>
    <t>JINDRILL</t>
  </si>
  <si>
    <t>Agarwal Industrial Corporation Ltd</t>
  </si>
  <si>
    <t>AGARIND</t>
  </si>
  <si>
    <t>Heranba Industries Ltd</t>
  </si>
  <si>
    <t>HERANBA</t>
  </si>
  <si>
    <t>Eco Recycling Ltd</t>
  </si>
  <si>
    <t>ECORECO</t>
  </si>
  <si>
    <t>Fedders Holding Ltd</t>
  </si>
  <si>
    <t>FEDDERSHOL</t>
  </si>
  <si>
    <t>Automobile Corp Of Goa Ltd</t>
  </si>
  <si>
    <t>ACGL</t>
  </si>
  <si>
    <t>Madras Fertilizers Ltd</t>
  </si>
  <si>
    <t>MADRASFERT</t>
  </si>
  <si>
    <t>Kiri Industries Ltd</t>
  </si>
  <si>
    <t>KIRIINDUS</t>
  </si>
  <si>
    <t>Dynacons Systems and Solutions Ltd</t>
  </si>
  <si>
    <t>DSSL</t>
  </si>
  <si>
    <t>Atul Auto Ltd</t>
  </si>
  <si>
    <t>ATULAUTO</t>
  </si>
  <si>
    <t>Three Wheelers</t>
  </si>
  <si>
    <t>Southern Petrochemical Industries Corporation Ltd</t>
  </si>
  <si>
    <t>SPIC</t>
  </si>
  <si>
    <t>Sirca Paints India Ltd</t>
  </si>
  <si>
    <t>SIRCA</t>
  </si>
  <si>
    <t>GTPL Hathway Ltd</t>
  </si>
  <si>
    <t>GTPL</t>
  </si>
  <si>
    <t>Roto Pumps Ltd</t>
  </si>
  <si>
    <t>ROTO</t>
  </si>
  <si>
    <t>MIC Electronics Ltd</t>
  </si>
  <si>
    <t>MICEL</t>
  </si>
  <si>
    <t>BCL Industries Ltd</t>
  </si>
  <si>
    <t>BCLIND</t>
  </si>
  <si>
    <t>Arman Financial Services Ltd</t>
  </si>
  <si>
    <t>ARMANFIN</t>
  </si>
  <si>
    <t>Reliance Industrial Infrastructure Ltd</t>
  </si>
  <si>
    <t>RIIL</t>
  </si>
  <si>
    <t>Fairchem Organics Ltd</t>
  </si>
  <si>
    <t>FAIRCHEMOR</t>
  </si>
  <si>
    <t>Shanti Educational Initiatives Ltd</t>
  </si>
  <si>
    <t>SEIL</t>
  </si>
  <si>
    <t>G M Breweries Ltd</t>
  </si>
  <si>
    <t>GMBREW</t>
  </si>
  <si>
    <t>Motisons Jewellers Ltd</t>
  </si>
  <si>
    <t>MOTISONS</t>
  </si>
  <si>
    <t>Apparel &amp; Accessories Retailers</t>
  </si>
  <si>
    <t>Hi-Tech Gears Ltd</t>
  </si>
  <si>
    <t>HITECHGEAR</t>
  </si>
  <si>
    <t>Precision Camshafts Ltd</t>
  </si>
  <si>
    <t>PRECAM</t>
  </si>
  <si>
    <t>Windlas Biotech Ltd</t>
  </si>
  <si>
    <t>WINDLAS</t>
  </si>
  <si>
    <t>Ador Welding Ltd</t>
  </si>
  <si>
    <t>ADORWELD</t>
  </si>
  <si>
    <t>Elpro International Ltd</t>
  </si>
  <si>
    <t>ELPROINTL</t>
  </si>
  <si>
    <t>Sadhana Nitro Chem Ltd</t>
  </si>
  <si>
    <t>SADHNANIQ</t>
  </si>
  <si>
    <t>Media Matrix Worldwide Ltd</t>
  </si>
  <si>
    <t>MMWL</t>
  </si>
  <si>
    <t>GNA Axles Ltd</t>
  </si>
  <si>
    <t>GNA</t>
  </si>
  <si>
    <t>Salzer Electronics Ltd</t>
  </si>
  <si>
    <t>SALZERELEC</t>
  </si>
  <si>
    <t>Kesar India Ltd</t>
  </si>
  <si>
    <t>KESAR</t>
  </si>
  <si>
    <t>Real Estate Development</t>
  </si>
  <si>
    <t>Amines and Plasticizers Ltd</t>
  </si>
  <si>
    <t>AMNPLST</t>
  </si>
  <si>
    <t>Camlin Fine Sciences Ltd</t>
  </si>
  <si>
    <t>CAMLINFINE</t>
  </si>
  <si>
    <t>Bigbloc Construction Ltd</t>
  </si>
  <si>
    <t>BIGBLOC</t>
  </si>
  <si>
    <t>Zota Health Care Ltd</t>
  </si>
  <si>
    <t>ZOTA</t>
  </si>
  <si>
    <t>India Nippon Electricals Ltd</t>
  </si>
  <si>
    <t>INDNIPPON</t>
  </si>
  <si>
    <t>Dcm Shriram Industries Ltd</t>
  </si>
  <si>
    <t>DCMSRIND</t>
  </si>
  <si>
    <t>KKRRAFTON Developers Limited</t>
  </si>
  <si>
    <t>KDL</t>
  </si>
  <si>
    <t>Pondy Oxides and Chemicals Ltd</t>
  </si>
  <si>
    <t>POCL</t>
  </si>
  <si>
    <t>Paushak Ltd</t>
  </si>
  <si>
    <t>PAUSHAKLTD</t>
  </si>
  <si>
    <t>Kokuyo Camlin Ltd</t>
  </si>
  <si>
    <t>KOKUYOCMLN</t>
  </si>
  <si>
    <t>Sportking India Ltd</t>
  </si>
  <si>
    <t>SPORTKING</t>
  </si>
  <si>
    <t>Filatex India Ltd</t>
  </si>
  <si>
    <t>FILATEX</t>
  </si>
  <si>
    <t>Borosil Scientific Ltd</t>
  </si>
  <si>
    <t>BOROSCI</t>
  </si>
  <si>
    <t>Last Mile Enterprises Ltd</t>
  </si>
  <si>
    <t>LASTMILE</t>
  </si>
  <si>
    <t>Everest Industries Ltd</t>
  </si>
  <si>
    <t>EVERESTIND</t>
  </si>
  <si>
    <t>Building Products - Prefab Structures</t>
  </si>
  <si>
    <t>Shriram Properties Ltd</t>
  </si>
  <si>
    <t>SHRIRAMPPS</t>
  </si>
  <si>
    <t>Irm Energy Ltd</t>
  </si>
  <si>
    <t>IRMENERGY</t>
  </si>
  <si>
    <t>Peninsula Land Ltd</t>
  </si>
  <si>
    <t>PENINLAND</t>
  </si>
  <si>
    <t>Yamuna Syndicate Ltd</t>
  </si>
  <si>
    <t>YSL</t>
  </si>
  <si>
    <t>ASM Technologies Ltd</t>
  </si>
  <si>
    <t>ASMTEC</t>
  </si>
  <si>
    <t>Subex Ltd</t>
  </si>
  <si>
    <t>SUBEXLTD</t>
  </si>
  <si>
    <t>Jyoti Resins and Adhesives Ltd</t>
  </si>
  <si>
    <t>JYOTIRES</t>
  </si>
  <si>
    <t>Rama Steel Tubes Ltd</t>
  </si>
  <si>
    <t>RAMASTEEL</t>
  </si>
  <si>
    <t>Tourism Finance Corporation of India Ltd</t>
  </si>
  <si>
    <t>TFCILTD</t>
  </si>
  <si>
    <t>Yuken India Ltd</t>
  </si>
  <si>
    <t>YUKEN</t>
  </si>
  <si>
    <t>Popular Vehicles and Services Ltd</t>
  </si>
  <si>
    <t>PVSL</t>
  </si>
  <si>
    <t>Oriental Aromatics Ltd</t>
  </si>
  <si>
    <t>OAL</t>
  </si>
  <si>
    <t>Century Enka Ltd</t>
  </si>
  <si>
    <t>CENTENKA</t>
  </si>
  <si>
    <t>Rico Auto Industries Ltd</t>
  </si>
  <si>
    <t>RICOAUTO</t>
  </si>
  <si>
    <t>Krishana Phoschem Ltd</t>
  </si>
  <si>
    <t>KRISHANA</t>
  </si>
  <si>
    <t>Vascon Engineers Ltd</t>
  </si>
  <si>
    <t>VASCONEQ</t>
  </si>
  <si>
    <t>Mishtann Foods Ltd</t>
  </si>
  <si>
    <t>MISHTANN</t>
  </si>
  <si>
    <t>Rane (Madras) Ltd</t>
  </si>
  <si>
    <t>RML</t>
  </si>
  <si>
    <t>TV Today Network Limited</t>
  </si>
  <si>
    <t>TVTODAY</t>
  </si>
  <si>
    <t>Mangalore Chemicals and Fertilisers Ltd</t>
  </si>
  <si>
    <t>MANGCHEFER</t>
  </si>
  <si>
    <t>BMW Industries Ltd</t>
  </si>
  <si>
    <t>BMW</t>
  </si>
  <si>
    <t>Tamilnadu Newsprint &amp; Papers Ltd</t>
  </si>
  <si>
    <t>TNPL</t>
  </si>
  <si>
    <t>Texmaco Infrastructure &amp; Holdings Ltd</t>
  </si>
  <si>
    <t>TEXINFRA</t>
  </si>
  <si>
    <t>Bharat Wire Ropes Ltd</t>
  </si>
  <si>
    <t>BHARATWIRE</t>
  </si>
  <si>
    <t>Eimco Elecon (India) Ltd</t>
  </si>
  <si>
    <t>EIMCOELECO</t>
  </si>
  <si>
    <t>Dhunseri Ventures Ltd</t>
  </si>
  <si>
    <t>DVL</t>
  </si>
  <si>
    <t>Suyog Telematics Ltd</t>
  </si>
  <si>
    <t>SUYOG</t>
  </si>
  <si>
    <t>India Motor Parts &amp; Accessories Ltd</t>
  </si>
  <si>
    <t>IMPAL</t>
  </si>
  <si>
    <t>Shiva Cement Ltd</t>
  </si>
  <si>
    <t>SHIVACEM</t>
  </si>
  <si>
    <t>Allsec Technologies Ltd</t>
  </si>
  <si>
    <t>ALLSEC</t>
  </si>
  <si>
    <t>Forbes Precision Tools and Machine Parts Ltd</t>
  </si>
  <si>
    <t>TOTEM</t>
  </si>
  <si>
    <t>Steel Exchange India Ltd</t>
  </si>
  <si>
    <t>STEELXIND</t>
  </si>
  <si>
    <t>Sterling Tools Ltd</t>
  </si>
  <si>
    <t>STERTOOLS</t>
  </si>
  <si>
    <t>Swelect Energy Systems Ltd</t>
  </si>
  <si>
    <t>SWELECTES</t>
  </si>
  <si>
    <t>Manali Petrochemicals Ltd</t>
  </si>
  <si>
    <t>MANALIPETC</t>
  </si>
  <si>
    <t>Systematix Corporate Services Ltd</t>
  </si>
  <si>
    <t>SYSTMTXC</t>
  </si>
  <si>
    <t>Butterfly Gandhimathi Appliances Ltd</t>
  </si>
  <si>
    <t>BUTTERFLY</t>
  </si>
  <si>
    <t>AMIC Forging Ltd</t>
  </si>
  <si>
    <t>AMIC</t>
  </si>
  <si>
    <t>Steel</t>
  </si>
  <si>
    <t>Solex Energy Ltd</t>
  </si>
  <si>
    <t>SOLEX</t>
  </si>
  <si>
    <t>SMC Global Securities Ltd</t>
  </si>
  <si>
    <t>SMCGLOBAL</t>
  </si>
  <si>
    <t>NIIT Ltd</t>
  </si>
  <si>
    <t>NIITLTD</t>
  </si>
  <si>
    <t>Taneja Aerospace and Aviation Ltd</t>
  </si>
  <si>
    <t>TANAA</t>
  </si>
  <si>
    <t>Polo Queen Industrial and Fintech Ltd</t>
  </si>
  <si>
    <t>PQIF</t>
  </si>
  <si>
    <t>Kotak Nifty 50 ETF</t>
  </si>
  <si>
    <t>NIFTY1</t>
  </si>
  <si>
    <t>Aaswa Trading and Exports Ltd</t>
  </si>
  <si>
    <t>TCC</t>
  </si>
  <si>
    <t>Real Estate Services</t>
  </si>
  <si>
    <t>Likhitha Infrastructure Ltd</t>
  </si>
  <si>
    <t>LIKHITHA</t>
  </si>
  <si>
    <t>Kellton Tech Solutions Ltd</t>
  </si>
  <si>
    <t>KELLTONTEC</t>
  </si>
  <si>
    <t>5Paisa Capital Ltd</t>
  </si>
  <si>
    <t>5PAISA</t>
  </si>
  <si>
    <t>Punjab Chemicals and Crop Protection Ltd</t>
  </si>
  <si>
    <t>PUNJABCHEM</t>
  </si>
  <si>
    <t>ULTRAMARINE &amp; PIGMENTS Ltd</t>
  </si>
  <si>
    <t>ULTRAMAR</t>
  </si>
  <si>
    <t>Centrum Capital Ltd</t>
  </si>
  <si>
    <t>CENTRUM</t>
  </si>
  <si>
    <t>Ngl Fine Chem Ltd</t>
  </si>
  <si>
    <t>NGLFINE</t>
  </si>
  <si>
    <t>Andhra Sugars Ltd</t>
  </si>
  <si>
    <t>ANDHRSUGAR</t>
  </si>
  <si>
    <t>Syncom Formulations (India) Ltd</t>
  </si>
  <si>
    <t>SYNCOMF</t>
  </si>
  <si>
    <t>Ramco Systems Ltd</t>
  </si>
  <si>
    <t>RAMCOSYS</t>
  </si>
  <si>
    <t>Brightcom Group Ltd</t>
  </si>
  <si>
    <t>BCG</t>
  </si>
  <si>
    <t>One Point One Solutions Ltd</t>
  </si>
  <si>
    <t>ONEPOINT</t>
  </si>
  <si>
    <t>Rishabh Instruments Ltd</t>
  </si>
  <si>
    <t>RISHABH</t>
  </si>
  <si>
    <t>Shree Digvijay Cement Co Ltd</t>
  </si>
  <si>
    <t>SHREDIGCEM</t>
  </si>
  <si>
    <t>Kirloskar Electric Company Ltd</t>
  </si>
  <si>
    <t>KECL</t>
  </si>
  <si>
    <t>Signpost India Ltd</t>
  </si>
  <si>
    <t>SIGNPOST</t>
  </si>
  <si>
    <t>Aurum Proptech Ltd</t>
  </si>
  <si>
    <t>AURUM</t>
  </si>
  <si>
    <t>Sakuma Exports Ltd</t>
  </si>
  <si>
    <t>SAKUMA</t>
  </si>
  <si>
    <t>Timex Group India Ltd</t>
  </si>
  <si>
    <t>TIMEX</t>
  </si>
  <si>
    <t>Wardwizard Innovations &amp; Mobility Ltd</t>
  </si>
  <si>
    <t>WARDINMOBI</t>
  </si>
  <si>
    <t>Associated Alcohols &amp; Breweries Ltd</t>
  </si>
  <si>
    <t>ASALCBR</t>
  </si>
  <si>
    <t>Shankara Building Products Ltd</t>
  </si>
  <si>
    <t>SHANKARA</t>
  </si>
  <si>
    <t>Selan Exploration Technology Ltd</t>
  </si>
  <si>
    <t>SELAN</t>
  </si>
  <si>
    <t>GPT Healthcare Ltd</t>
  </si>
  <si>
    <t>GPTHEALTH</t>
  </si>
  <si>
    <t>Himatsingka Seide Ltd</t>
  </si>
  <si>
    <t>HIMATSEIDE</t>
  </si>
  <si>
    <t>Ester Industries Ltd</t>
  </si>
  <si>
    <t>ESTER</t>
  </si>
  <si>
    <t>Wealth First Portfolio Managers Ltd</t>
  </si>
  <si>
    <t>WEALTH</t>
  </si>
  <si>
    <t>Kernex Microsystems (India) Ltd</t>
  </si>
  <si>
    <t>KERNEX</t>
  </si>
  <si>
    <t>Hind Rectifiers Ltd</t>
  </si>
  <si>
    <t>HIRECT</t>
  </si>
  <si>
    <t>Macpower CNC Machines Ltd</t>
  </si>
  <si>
    <t>MACPOWER</t>
  </si>
  <si>
    <t>Mukka Proteins Ltd</t>
  </si>
  <si>
    <t>MUKKA</t>
  </si>
  <si>
    <t>CFF Fluid Control Ltd</t>
  </si>
  <si>
    <t>CFF</t>
  </si>
  <si>
    <t>Aerospace &amp; Defense</t>
  </si>
  <si>
    <t>Marsons Ltd</t>
  </si>
  <si>
    <t>MARSONS</t>
  </si>
  <si>
    <t>Allcargo Gati Ltd</t>
  </si>
  <si>
    <t>ACLGATI</t>
  </si>
  <si>
    <t>Prakash Pipes Ltd</t>
  </si>
  <si>
    <t>PPL</t>
  </si>
  <si>
    <t>Hexa Tradex Ltd</t>
  </si>
  <si>
    <t>HEXATRADEX</t>
  </si>
  <si>
    <t>Matrimony.Com Ltd</t>
  </si>
  <si>
    <t>MATRIMONY</t>
  </si>
  <si>
    <t>Spacenet Enterprises India Ltd</t>
  </si>
  <si>
    <t>SPCENET</t>
  </si>
  <si>
    <t>Basilic Fly Studio Ltd</t>
  </si>
  <si>
    <t>BASILIC</t>
  </si>
  <si>
    <t>RIR Power Electronics Ltd</t>
  </si>
  <si>
    <t>RIR</t>
  </si>
  <si>
    <t>Xchanging Solutions Ltd</t>
  </si>
  <si>
    <t>XCHANGING</t>
  </si>
  <si>
    <t>Kamdhenu Ltd</t>
  </si>
  <si>
    <t>KAMDHENU</t>
  </si>
  <si>
    <t>Remus Pharmaceuticals Ltd</t>
  </si>
  <si>
    <t>REMUS</t>
  </si>
  <si>
    <t>Saurashtra Cement Ltd</t>
  </si>
  <si>
    <t>SAURASHCEM</t>
  </si>
  <si>
    <t>Monte Carlo Fashions Ltd</t>
  </si>
  <si>
    <t>MONTECARLO</t>
  </si>
  <si>
    <t>Capital Small Finance Bank Ltd</t>
  </si>
  <si>
    <t>CAPITALSFB</t>
  </si>
  <si>
    <t>Kabra Extrusion Technik Ltd</t>
  </si>
  <si>
    <t>KABRAEXTRU</t>
  </si>
  <si>
    <t>Dhampur Sugar Mills Ltd</t>
  </si>
  <si>
    <t>DHAMPURSUG</t>
  </si>
  <si>
    <t>Dwarikesh Sugar Industries Ltd</t>
  </si>
  <si>
    <t>DWARKESH</t>
  </si>
  <si>
    <t>Beta Drugs Ltd</t>
  </si>
  <si>
    <t>BETA</t>
  </si>
  <si>
    <t>Cosmic CRF Ltd</t>
  </si>
  <si>
    <t>COSMICCRF</t>
  </si>
  <si>
    <t>Avadh Sugar &amp; Energy Ltd</t>
  </si>
  <si>
    <t>AVADHSUGAR</t>
  </si>
  <si>
    <t>Kopran Ltd</t>
  </si>
  <si>
    <t>KOPRAN</t>
  </si>
  <si>
    <t>Automotive Stampings and Assemblies Ltd</t>
  </si>
  <si>
    <t>ASAL</t>
  </si>
  <si>
    <t>Alphalogic Techsys Ltd</t>
  </si>
  <si>
    <t>ALPHALOGIC</t>
  </si>
  <si>
    <t>Panorama Studios International Ltd</t>
  </si>
  <si>
    <t>PANORAMA</t>
  </si>
  <si>
    <t>Chaman Lal Setia Exports Ltd</t>
  </si>
  <si>
    <t>CLSEL</t>
  </si>
  <si>
    <t>Lincoln Pharmaceuticals Ltd</t>
  </si>
  <si>
    <t>LINCOLN</t>
  </si>
  <si>
    <t>NDR Auto Components Ltd</t>
  </si>
  <si>
    <t>NDRAUTO</t>
  </si>
  <si>
    <t>Asian Star Co Ltd</t>
  </si>
  <si>
    <t>ASTAR</t>
  </si>
  <si>
    <t>Mercury Ev-Tech Ltd</t>
  </si>
  <si>
    <t>MERCURYEV</t>
  </si>
  <si>
    <t>KMC Speciality Hospitals (India) Ltd</t>
  </si>
  <si>
    <t>KMCSHIL</t>
  </si>
  <si>
    <t>Kuantum Papers Ltd</t>
  </si>
  <si>
    <t>KUANTUM</t>
  </si>
  <si>
    <t>New Delhi Television Ltd</t>
  </si>
  <si>
    <t>NDTV</t>
  </si>
  <si>
    <t>Best Agrolife Ltd</t>
  </si>
  <si>
    <t>BESTAGRO</t>
  </si>
  <si>
    <t>Sunshine Capital Ltd</t>
  </si>
  <si>
    <t>SCL</t>
  </si>
  <si>
    <t>AVT Natural Products Ltd</t>
  </si>
  <si>
    <t>AVTNPL</t>
  </si>
  <si>
    <t>MSP Steel &amp; Power Ltd</t>
  </si>
  <si>
    <t>MSPL</t>
  </si>
  <si>
    <t>Beekay Steel Industries Ltd</t>
  </si>
  <si>
    <t>BEEKAY</t>
  </si>
  <si>
    <t>Max India Ltd</t>
  </si>
  <si>
    <t>MAXIND</t>
  </si>
  <si>
    <t>Steelcast Ltd</t>
  </si>
  <si>
    <t>STEELCAS</t>
  </si>
  <si>
    <t>R K Swamy Ltd</t>
  </si>
  <si>
    <t>RKSWAMY</t>
  </si>
  <si>
    <t>Crest Ventures Ltd</t>
  </si>
  <si>
    <t>CREST</t>
  </si>
  <si>
    <t>Dynamic Cables Ltd</t>
  </si>
  <si>
    <t>DYCL</t>
  </si>
  <si>
    <t>Asian Energy Services Ltd</t>
  </si>
  <si>
    <t>ASIANENE</t>
  </si>
  <si>
    <t>JG Chemicals Ltd</t>
  </si>
  <si>
    <t>JGCHEM</t>
  </si>
  <si>
    <t>Control Print Ltd</t>
  </si>
  <si>
    <t>CONTROLPR</t>
  </si>
  <si>
    <t>Chemfab Alkalis Ltd</t>
  </si>
  <si>
    <t>CHEMFAB</t>
  </si>
  <si>
    <t>HLV Ltd</t>
  </si>
  <si>
    <t>HLVLTD</t>
  </si>
  <si>
    <t>Arihant Superstructures Ltd</t>
  </si>
  <si>
    <t>ARIHANTSUP</t>
  </si>
  <si>
    <t>Knowledge Marine &amp; Engineering Works Ltd</t>
  </si>
  <si>
    <t>KMEW</t>
  </si>
  <si>
    <t>Marine Transportation</t>
  </si>
  <si>
    <t>Saint-Gobain Sekurit India Ltd</t>
  </si>
  <si>
    <t>SAINTGOBAIN</t>
  </si>
  <si>
    <t>GIC Housing Finance Ltd</t>
  </si>
  <si>
    <t>GICHSGFIN</t>
  </si>
  <si>
    <t>Snowman Logistics Ltd</t>
  </si>
  <si>
    <t>SNOWMAN</t>
  </si>
  <si>
    <t>VLS Finance Ltd</t>
  </si>
  <si>
    <t>VLSFINANCE</t>
  </si>
  <si>
    <t>Trident Techlabs Ltd</t>
  </si>
  <si>
    <t>TECHLABS</t>
  </si>
  <si>
    <t>Arrow Greentech Ltd</t>
  </si>
  <si>
    <t>ARROWGREEN</t>
  </si>
  <si>
    <t>AGI Infra Ltd</t>
  </si>
  <si>
    <t>AGIIL</t>
  </si>
  <si>
    <t>Aptech Ltd</t>
  </si>
  <si>
    <t>APTECHT</t>
  </si>
  <si>
    <t>Nelcast Ltd</t>
  </si>
  <si>
    <t>NELCAST</t>
  </si>
  <si>
    <t>Vardhman Holdings Ltd</t>
  </si>
  <si>
    <t>VHL</t>
  </si>
  <si>
    <t>Khazanchi Jewellers Ltd</t>
  </si>
  <si>
    <t>KHAZANCHI</t>
  </si>
  <si>
    <t>Apparel, Accessories &amp; Luxury Goods</t>
  </si>
  <si>
    <t>Raj Rayon Industries Ltd</t>
  </si>
  <si>
    <t>RAJRILTD</t>
  </si>
  <si>
    <t>Ganesh Green Bharat Ltd</t>
  </si>
  <si>
    <t>GGBL</t>
  </si>
  <si>
    <t>Uttam Sugar Mills Ltd</t>
  </si>
  <si>
    <t>UTTAMSUGAR</t>
  </si>
  <si>
    <t>Pakka Limited</t>
  </si>
  <si>
    <t>PAKKA</t>
  </si>
  <si>
    <t>Mafatlal Industries Ltd</t>
  </si>
  <si>
    <t>MAFATIND</t>
  </si>
  <si>
    <t>SPML Infra Ltd</t>
  </si>
  <si>
    <t>SPMLINFRA</t>
  </si>
  <si>
    <t>Sika Interplant Systems Ltd</t>
  </si>
  <si>
    <t>SIKA</t>
  </si>
  <si>
    <t>Sahana System Ltd</t>
  </si>
  <si>
    <t>SAHANA</t>
  </si>
  <si>
    <t>Eraaya Lifespaces Ltd</t>
  </si>
  <si>
    <t>ERAAYA</t>
  </si>
  <si>
    <t>Sandesh Ltd</t>
  </si>
  <si>
    <t>SANDESH</t>
  </si>
  <si>
    <t>Faze Three Ltd</t>
  </si>
  <si>
    <t>FAZE3Q</t>
  </si>
  <si>
    <t>Ksolves India Ltd</t>
  </si>
  <si>
    <t>KSOLVES</t>
  </si>
  <si>
    <t>Sat Industries Ltd</t>
  </si>
  <si>
    <t>SATINDLTD</t>
  </si>
  <si>
    <t>NACL Industries Ltd</t>
  </si>
  <si>
    <t>NACLIND</t>
  </si>
  <si>
    <t>Enkei Wheels (India) Ltd</t>
  </si>
  <si>
    <t>ENKEIWHEL</t>
  </si>
  <si>
    <t>Dharmaj Crop Guard Ltd</t>
  </si>
  <si>
    <t>DHARMAJ</t>
  </si>
  <si>
    <t>Satia Industries Ltd</t>
  </si>
  <si>
    <t>SATIA</t>
  </si>
  <si>
    <t>3B Blackbio DX Ltd</t>
  </si>
  <si>
    <t>3BBLACKBIO</t>
  </si>
  <si>
    <t>Fertilizers &amp; Agricultural Chemicals</t>
  </si>
  <si>
    <t>Sri Adhikari Brothers Television Network Ltd</t>
  </si>
  <si>
    <t>SABTNL</t>
  </si>
  <si>
    <t>Electrotherm (India) Ltd</t>
  </si>
  <si>
    <t>ELECTHERM</t>
  </si>
  <si>
    <t>Allied Digital Services Ltd</t>
  </si>
  <si>
    <t>ADSL</t>
  </si>
  <si>
    <t>Transindia Real Estate Ltd</t>
  </si>
  <si>
    <t>TREL</t>
  </si>
  <si>
    <t>BEML Land Assets Ltd</t>
  </si>
  <si>
    <t>BLAL</t>
  </si>
  <si>
    <t>IST Ltd</t>
  </si>
  <si>
    <t>ISTLTD</t>
  </si>
  <si>
    <t>Bliss GVS Pharma Ltd</t>
  </si>
  <si>
    <t>BLISSGVS</t>
  </si>
  <si>
    <t>Vashu Bhagnani Industries Ltd</t>
  </si>
  <si>
    <t>POOJAENT</t>
  </si>
  <si>
    <t>Jay Bharat Maruti Ltd</t>
  </si>
  <si>
    <t>JAYBARMARU</t>
  </si>
  <si>
    <t>Ceinsys Tech Ltd</t>
  </si>
  <si>
    <t>CEINSYSTECH</t>
  </si>
  <si>
    <t>Gulshan Polyols Ltd</t>
  </si>
  <si>
    <t>GULPOLY</t>
  </si>
  <si>
    <t>Tribhovandas Bhimji Zaveri Ltd</t>
  </si>
  <si>
    <t>TBZ</t>
  </si>
  <si>
    <t>Lancer Container Lines Ltd</t>
  </si>
  <si>
    <t>LANCER</t>
  </si>
  <si>
    <t>State Trading Corporation of India Ltd</t>
  </si>
  <si>
    <t>STCINDIA</t>
  </si>
  <si>
    <t>Indo Rama Synthetics (India) Ltd</t>
  </si>
  <si>
    <t>INDORAMA</t>
  </si>
  <si>
    <t>Nahar Spinning Mills Ltd</t>
  </si>
  <si>
    <t>NAHARSPING</t>
  </si>
  <si>
    <t>Indo Amines Ltd</t>
  </si>
  <si>
    <t>INDOAMIN</t>
  </si>
  <si>
    <t>Bharat Parenterals Ltd</t>
  </si>
  <si>
    <t>BPLPHARMA</t>
  </si>
  <si>
    <t>Vilas Transcore Ltd</t>
  </si>
  <si>
    <t>VILAS</t>
  </si>
  <si>
    <t>Kamdhenu Ventures Ltd</t>
  </si>
  <si>
    <t>KAMOPAINTS</t>
  </si>
  <si>
    <t>Kriti Industries (India) Limited</t>
  </si>
  <si>
    <t>KRITI</t>
  </si>
  <si>
    <t>Oswal Greentech Ltd</t>
  </si>
  <si>
    <t>OSWALGREEN</t>
  </si>
  <si>
    <t>Ganesh Benzoplast Ltd</t>
  </si>
  <si>
    <t>GANESHBE</t>
  </si>
  <si>
    <t>Manoj Vaibhav Gems N Jewellers Ltd</t>
  </si>
  <si>
    <t>MVGJL</t>
  </si>
  <si>
    <t>Filatex Fashions Ltd</t>
  </si>
  <si>
    <t>FILATFASH</t>
  </si>
  <si>
    <t>Ice Make Refrigeration Ltd</t>
  </si>
  <si>
    <t>ICEMAKE</t>
  </si>
  <si>
    <t>Z F Steering Gear (India) Ltd</t>
  </si>
  <si>
    <t>ZFSTEERING</t>
  </si>
  <si>
    <t>Shalimar Paints Ltd</t>
  </si>
  <si>
    <t>SHALPAINTS</t>
  </si>
  <si>
    <t>Allcargo Terminals Ltd</t>
  </si>
  <si>
    <t>ATL</t>
  </si>
  <si>
    <t>Credo Brands Marketing Ltd</t>
  </si>
  <si>
    <t>MUFTI</t>
  </si>
  <si>
    <t>Men's Clothing</t>
  </si>
  <si>
    <t>Veefin Solutions Ltd</t>
  </si>
  <si>
    <t>VEEFIN</t>
  </si>
  <si>
    <t>Application Software</t>
  </si>
  <si>
    <t>Vinyas Innovative Technologies Ltd</t>
  </si>
  <si>
    <t>VINYAS</t>
  </si>
  <si>
    <t>VL E-Governance &amp; IT Solutions Ltd</t>
  </si>
  <si>
    <t>VLEGOV</t>
  </si>
  <si>
    <t>Windsor Machines Ltd</t>
  </si>
  <si>
    <t>WINDMACHIN</t>
  </si>
  <si>
    <t>Bajaj Healthcare Ltd</t>
  </si>
  <si>
    <t>BAJAJHCARE</t>
  </si>
  <si>
    <t>Saraswati Commercial (India) Ltd</t>
  </si>
  <si>
    <t>ZSARACOM</t>
  </si>
  <si>
    <t>RACL Geartech Ltd</t>
  </si>
  <si>
    <t>RACLGEAR</t>
  </si>
  <si>
    <t>Waaree Technologies Ltd</t>
  </si>
  <si>
    <t>WAAREE</t>
  </si>
  <si>
    <t>Zodiac Energy Ltd</t>
  </si>
  <si>
    <t>ZODIAC</t>
  </si>
  <si>
    <t>Vimta Labs Ltd</t>
  </si>
  <si>
    <t>VIMTALABS</t>
  </si>
  <si>
    <t>AGS Transact Technologies Ltd</t>
  </si>
  <si>
    <t>AGSTRA</t>
  </si>
  <si>
    <t>Uniphos Enterprises Ltd</t>
  </si>
  <si>
    <t>UNIENTER</t>
  </si>
  <si>
    <t>Pudumjee Paper Products Ltd</t>
  </si>
  <si>
    <t>PDMJEPAPER</t>
  </si>
  <si>
    <t>Valiant Organics Ltd</t>
  </si>
  <si>
    <t>VALIANTORG</t>
  </si>
  <si>
    <t>Jaybharat Textiles and Real Estate Ltd</t>
  </si>
  <si>
    <t>JAYTEX</t>
  </si>
  <si>
    <t>Sutlej Textiles and Industries Ltd</t>
  </si>
  <si>
    <t>SUTLEJTEX</t>
  </si>
  <si>
    <t>Ravindra Energy Ltd</t>
  </si>
  <si>
    <t>RELTD</t>
  </si>
  <si>
    <t>Innovana Thinklabs Ltd</t>
  </si>
  <si>
    <t>INNOVANA</t>
  </si>
  <si>
    <t>Jaykay Enterprises Ltd</t>
  </si>
  <si>
    <t>JAYKAY</t>
  </si>
  <si>
    <t>Urja Global Ltd</t>
  </si>
  <si>
    <t>URJA</t>
  </si>
  <si>
    <t>Bajaj Steel Industries Ltd</t>
  </si>
  <si>
    <t>BAJAJST</t>
  </si>
  <si>
    <t>Industrial and Prudential Investment Co Ltd</t>
  </si>
  <si>
    <t>INDPRUD</t>
  </si>
  <si>
    <t>20 Microns Ltd</t>
  </si>
  <si>
    <t>20MICRONS</t>
  </si>
  <si>
    <t>Magadh Sugar &amp; Energy Ltd</t>
  </si>
  <si>
    <t>MAGADSUGAR</t>
  </si>
  <si>
    <t>Finkurve Financial Services Ltd</t>
  </si>
  <si>
    <t>FINKURVE</t>
  </si>
  <si>
    <t>Kothari Petrochemicals Ltd</t>
  </si>
  <si>
    <t>KOTHARIPET</t>
  </si>
  <si>
    <t>TGV SRAAC Ltd</t>
  </si>
  <si>
    <t>TGVSL</t>
  </si>
  <si>
    <t>Benares Hotels Ltd</t>
  </si>
  <si>
    <t>BENARAS</t>
  </si>
  <si>
    <t>Elin Electronics Ltd</t>
  </si>
  <si>
    <t>ELIN</t>
  </si>
  <si>
    <t>RSWM Ltd</t>
  </si>
  <si>
    <t>RSWM</t>
  </si>
  <si>
    <t>Heubach Colorants India Ltd</t>
  </si>
  <si>
    <t>HEUBACHIND</t>
  </si>
  <si>
    <t>Voith Paper Fabrics India Ltd</t>
  </si>
  <si>
    <t>VOITHPAPR</t>
  </si>
  <si>
    <t>Dhanlaxmi Bank Ltd</t>
  </si>
  <si>
    <t>DHANBANK</t>
  </si>
  <si>
    <t>Vintage Coffee and Beverages Ltd</t>
  </si>
  <si>
    <t>VINCOFE</t>
  </si>
  <si>
    <t>Asian Granito India Ltd</t>
  </si>
  <si>
    <t>ASIANTILES</t>
  </si>
  <si>
    <t>Algoquant Fintech Ltd</t>
  </si>
  <si>
    <t>AQFINTECH</t>
  </si>
  <si>
    <t>Panacea Biotec Ltd</t>
  </si>
  <si>
    <t>PANACEABIO</t>
  </si>
  <si>
    <t>Orient Paper and Industries Ltd</t>
  </si>
  <si>
    <t>ORIENTPPR</t>
  </si>
  <si>
    <t>Infobeans Technologies Ltd</t>
  </si>
  <si>
    <t>INFOBEAN</t>
  </si>
  <si>
    <t>Krystal Integrated Services Ltd</t>
  </si>
  <si>
    <t>KRYSTAL</t>
  </si>
  <si>
    <t>Meson Valves India Ltd</t>
  </si>
  <si>
    <t>MESON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</si>
  <si>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</si>
  <si>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</si>
  <si>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</si>
  <si>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</si>
  <si>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</si>
  <si>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</si>
  <si>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</si>
  <si>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</si>
  <si>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</si>
  <si>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</si>
  <si>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Metals &amp; Mining</t>
  </si>
  <si>
    <t>Consumer Services</t>
  </si>
  <si>
    <t>Construction Materials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</si>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</sst>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1CF281-8365-4486-B0E9-E26951A0A4A1}" name="Table3" displayName="Table3" ref="A1:Z122" totalsRowShown="0">
  <autoFilter ref="A1:Z122" xr:uid="{AA1CF281-8365-4486-B0E9-E26951A0A4A1}"/>
  <sortState xmlns:xlrd2="http://schemas.microsoft.com/office/spreadsheetml/2017/richdata2" ref="A2:Z122">
    <sortCondition ref="Z1:Z122"/>
  </sortState>
  <tableColumns count="26">
    <tableColumn id="1" xr3:uid="{1D3E9AF8-4ABC-496A-BD84-3F0CE224F749}" name="Sub-Sector"/>
    <tableColumn id="2" xr3:uid="{9448FB96-7A28-4BFA-8C7A-0C2777A23093}" name="Count" dataDxfId="56">
      <calculatedColumnFormula>COUNTIFS(Table2[Sub-Sector],Table3[[#This Row],[Sub-Sector]])</calculatedColumnFormula>
    </tableColumn>
    <tableColumn id="3" xr3:uid="{09C7F17F-F297-4167-B5A5-009465C8B98A}" name="Uptrend" dataDxfId="55">
      <calculatedColumnFormula>COUNTIFS(Table2[Sub-Sector],Table3[[#This Row],[Sub-Sector]],Table2[Uptrend],"Uptrend")/Table3[[#This Row],[Count]]</calculatedColumnFormula>
    </tableColumn>
    <tableColumn id="4" xr3:uid="{C1B63D73-8494-4DF8-B648-3E0C620E249A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13635D2-6485-4403-A871-8B88D975957E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36D84EFE-EC01-4D89-8521-68DC43349401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C513C793-7236-44B1-8D09-9CCA3CA2FB8D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3224A0B0-FD69-4155-BA98-AB943C6F9BB9}" name="RSI" dataDxfId="50">
      <calculatedColumnFormula>COUNTIFS(Table2[Sub-Sector],Table3[[#This Row],[Sub-Sector]],Table2[RSI Exponential â€“ 14D],"&gt;=50")/Table3[[#This Row],[Count]]</calculatedColumnFormula>
    </tableColumn>
    <tableColumn id="9" xr3:uid="{2C6766FC-DAE0-4B10-B6A2-7092CA40563C}" name="Relative Volume" dataDxfId="49">
      <calculatedColumnFormula>COUNTIFS(Table2[Sub-Sector],Table3[[#This Row],[Sub-Sector]],Table2[Relative Volume],"&gt;=1")/Table3[[#This Row],[Count]]</calculatedColumnFormula>
    </tableColumn>
    <tableColumn id="10" xr3:uid="{0C2D1E6A-ECD3-4AB0-9B1B-66EF54E60865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C2704FC2-D91D-4F29-8CB6-E4B2104DA2B5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C85AC924-7DF1-4396-AE12-64F004EF0F1E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F4E37FBD-E380-4F8D-ACD6-F605E29B7483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55F60B4E-67CB-4C64-BBAC-F75F866F70A8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1D610D5C-BE57-4064-A958-3948014C647B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15B2558A-6986-4757-91C0-218C9F448DAC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BE74E290-7176-44CF-B7B8-349CB56306FB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AB4220BA-BA46-411D-8A59-34D6F0025E08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E290DC9A-43CE-4E15-8A1A-67FA545660D2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8C6828DE-96CA-4AB9-B4FC-5F0DF2864809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DFD93FEC-8900-4848-8996-31796B00D9B9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2B1AC385-E825-477E-B816-374D4D7820CA}" name="Sharpe Ratio" dataDxfId="36">
      <calculatedColumnFormula>COUNTIFS(Table2[Sub-Sector],Table3[[#This Row],[Sub-Sector]],Table2[Sharpe Ratio],"&gt;=0.10")/Table3[[#This Row],[Count]]</calculatedColumnFormula>
    </tableColumn>
    <tableColumn id="23" xr3:uid="{6F9958A1-A9E6-41E6-BE27-B0C3822A06C1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4C560F35-FC02-4E85-956C-15FC811858CF}" name="Rank" dataDxfId="34">
      <calculatedColumnFormula>_xlfn.RANK.AVG(Table3[[#This Row],[Score]],Table3[Score],1)</calculatedColumnFormula>
    </tableColumn>
    <tableColumn id="25" xr3:uid="{07EE1481-86B2-485A-B16A-E40CB72DB7FA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55FA59D4-6D99-40F6-9CA7-A7BE8BC6B887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A99B09-250B-4E45-B375-478973EA03A1}" name="Table2" displayName="Table2" ref="A1:AV735" totalsRowShown="0">
  <sortState xmlns:xlrd2="http://schemas.microsoft.com/office/spreadsheetml/2017/richdata2" ref="A2:AV735">
    <sortCondition ref="AV1:AV735"/>
  </sortState>
  <tableColumns count="48">
    <tableColumn id="1" xr3:uid="{1916F470-BE00-40AF-94E1-023EE7954C49}" name="Name"/>
    <tableColumn id="2" xr3:uid="{19CFA2A9-EC8D-44CC-87C1-C970FA28C357}" name="Ticker"/>
    <tableColumn id="3" xr3:uid="{BBFB5FAF-C004-46E4-B45E-2BEDFD23C05C}" name="Industry"/>
    <tableColumn id="4" xr3:uid="{B7B41D6D-1E34-4E30-967C-E53AD3415325}" name="Sub-Sector"/>
    <tableColumn id="5" xr3:uid="{6EA42C81-9999-4B81-851F-1F84B4F6651F}" name="Market Cap"/>
    <tableColumn id="6" xr3:uid="{4692A677-EE4F-4AB2-944C-7B475FD0665F}" name="Close Price"/>
    <tableColumn id="7" xr3:uid="{5F839FD3-1D41-48FF-A3DB-F03A38C782A3}" name="1Y Return vs Nifty"/>
    <tableColumn id="18" xr3:uid="{4DF55EC9-65E1-4CDF-83E8-72B8D6128469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6B64FC49-B4D0-4021-9F54-BE11B5932CCA}" name="1M Return vs Nifty"/>
    <tableColumn id="19" xr3:uid="{4B0A4A91-F29B-4939-BF3D-D6955ABFB75F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C3EFDC99-A72E-424F-A8CE-967CA8EE9B75}" name="6M Return vs Nifty"/>
    <tableColumn id="20" xr3:uid="{796C8918-24BD-4624-B82C-6F018749A249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79DD464B-5258-4525-BAD0-EEBDDDC03ADC}" name="1W Return vs Nifty"/>
    <tableColumn id="22" xr3:uid="{8CEBF2B8-5515-4335-B4E5-CEC60404E122}" name="1W Return vs Nifty Z-Score" dataDxfId="28">
      <calculatedColumnFormula>(Table2[[#This Row],[1W Return vs Nifty]]-AVERAGE(Table2[1W Return vs Nifty]))/_xlfn.STDEV.P(Table2[1W Return vs Nifty])</calculatedColumnFormula>
    </tableColumn>
    <tableColumn id="21" xr3:uid="{6800D1A3-63C9-4510-95E3-01201015F9F5}" name="20D EMA" dataDxfId="27"/>
    <tableColumn id="11" xr3:uid="{1D86C1A0-0D0F-45CF-AB20-26A4724727C6}" name="50D EMA"/>
    <tableColumn id="12" xr3:uid="{D55F5B26-1E09-4DEE-8FD2-B583C0FAA4B7}" name="200D EMA"/>
    <tableColumn id="13" xr3:uid="{8F837F77-6877-426D-8F2B-E68263D0895F}" name="RSI Exponential â€“ 14D"/>
    <tableColumn id="25" xr3:uid="{9747926B-BBC8-41F8-90DC-3EEE6C9FF90E}" name="% Price above 20 EMA" dataDxfId="26">
      <calculatedColumnFormula>(Table2[[#This Row],[Close Price]]-Table2[[#This Row],[20D EMA]])/Table2[[#This Row],[20D EMA]]</calculatedColumnFormula>
    </tableColumn>
    <tableColumn id="24" xr3:uid="{1AE6E767-0FB1-4C23-94C0-30D5FEEB9050}" name="% Price above 50 EMA" dataDxfId="25">
      <calculatedColumnFormula>(Table2[[#This Row],[Close Price]]-Table2[[#This Row],[50D EMA]])/Table2[[#This Row],[50D EMA]]</calculatedColumnFormula>
    </tableColumn>
    <tableColumn id="23" xr3:uid="{0C132C8A-FD75-4E5B-B918-0E3AE3B927CF}" name="% Price above 200 EMA" dataDxfId="24">
      <calculatedColumnFormula>(Table2[[#This Row],[Close Price]]-Table2[[#This Row],[200D EMA]])/Table2[[#This Row],[200D EMA]]</calculatedColumnFormula>
    </tableColumn>
    <tableColumn id="14" xr3:uid="{A1C2D50B-C52A-422E-9F02-84937FE5DFD7}" name="Relative Volume"/>
    <tableColumn id="37" xr3:uid="{A1F2C55C-0941-4502-A0D4-4B57CB80C254}" name="Day Low" dataDxfId="23"/>
    <tableColumn id="36" xr3:uid="{E1E60361-9EB9-443F-AC3B-1062477499CD}" name="Day High" dataDxfId="22"/>
    <tableColumn id="35" xr3:uid="{93002E1F-7C42-4547-9F49-36F5230B3B18}" name="Current Week Low" dataDxfId="21"/>
    <tableColumn id="34" xr3:uid="{B14D92A8-8CF3-49B8-867D-5243BA6B1053}" name="Current Week High" dataDxfId="20"/>
    <tableColumn id="33" xr3:uid="{FE45186C-41BE-4506-A7DA-A0D770720D39}" name="Current Month Low" dataDxfId="19"/>
    <tableColumn id="32" xr3:uid="{C018F485-4728-4CBA-BFD4-C57B6A0E0DBB}" name="Current Month High" dataDxfId="18"/>
    <tableColumn id="31" xr3:uid="{6FEDAB14-A233-4FFE-B45D-014ED7613D67}" name="% Away From Day Low" dataDxfId="17">
      <calculatedColumnFormula>(Table2[[#This Row],[Close Price]]/Table2[[#This Row],[Day Low]])-1</calculatedColumnFormula>
    </tableColumn>
    <tableColumn id="30" xr3:uid="{688573B7-1708-414F-AEB0-17255C5BF121}" name="% Away From Day High" dataDxfId="16">
      <calculatedColumnFormula>(Table2[[#This Row],[Day High]]/Table2[[#This Row],[Close Price]])-1</calculatedColumnFormula>
    </tableColumn>
    <tableColumn id="29" xr3:uid="{B51C5FAC-24B7-4372-B07D-D8EA8349EBB4}" name="% Away From Current Week Low" dataDxfId="15">
      <calculatedColumnFormula>(Table2[[#This Row],[Close Price]]/Table2[[#This Row],[Current Week Low]])-1</calculatedColumnFormula>
    </tableColumn>
    <tableColumn id="28" xr3:uid="{8B3A71C4-C3D8-4C7B-B988-DEE4AA5D3F03}" name="% Away From Current Week High" dataDxfId="14">
      <calculatedColumnFormula>(Table2[[#This Row],[Current Week High]]/Table2[[#This Row],[Close Price]])-1</calculatedColumnFormula>
    </tableColumn>
    <tableColumn id="27" xr3:uid="{F7BBA64F-C9F7-4647-B5B2-5CC77CD5F004}" name="% Away From Current Month Low" dataDxfId="13">
      <calculatedColumnFormula>(Table2[[#This Row],[Close Price]]/Table2[[#This Row],[Current Month Low]])-1</calculatedColumnFormula>
    </tableColumn>
    <tableColumn id="26" xr3:uid="{9D3266FF-62C0-4D95-8EDE-ED5BC6C333EF}" name="% Away From Current Month High" dataDxfId="12">
      <calculatedColumnFormula>(Table2[[#This Row],[Current Month High]]/Table2[[#This Row],[Close Price]])-1</calculatedColumnFormula>
    </tableColumn>
    <tableColumn id="15" xr3:uid="{237EB5A7-0CB3-43C1-BDC6-7608F0CEBC24}" name="% Away From 52W High"/>
    <tableColumn id="16" xr3:uid="{8ECEEE1B-3D51-4C37-ACD9-34C27A26F15F}" name="% Away From 52W Low"/>
    <tableColumn id="42" xr3:uid="{3BF181B6-DBCB-4118-998C-08711E9882F3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AB10794F-7C4E-4140-9465-B7D56D7D8D48}" name="Relative Strength Sector Index" dataDxfId="10"/>
    <tableColumn id="40" xr3:uid="{689B757F-3EE6-48D1-8A46-B4673A368B99}" name="Relative Strength Sector Index - Zone" dataDxfId="9"/>
    <tableColumn id="39" xr3:uid="{E19DA9A2-D361-4F20-ABB4-246CC2F879F5}" name="Rate of Change" dataDxfId="8"/>
    <tableColumn id="38" xr3:uid="{CA7271EE-1025-49FF-9D0D-BAD2176489DB}" name="Rate of Change - Zone" dataDxfId="7"/>
    <tableColumn id="17" xr3:uid="{142F067C-8E8E-41BA-8DA4-DE1D9A6E05D0}" name="Sharpe Ratio"/>
    <tableColumn id="43" xr3:uid="{E9BDF57F-7ADA-46A1-AF11-2D41B90E5F96}" name="Sharpe Ratio Z-Score" dataDxfId="6">
      <calculatedColumnFormula>(Table2[[#This Row],[Sharpe Ratio]]-AVERAGE(Table2[Sharpe Ratio]))/_xlfn.STDEV.P(Table2[Sharpe Ratio])</calculatedColumnFormula>
    </tableColumn>
    <tableColumn id="44" xr3:uid="{B3724DA4-4592-4A07-A8A5-D7DB7C8C70C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DE194D65-6D95-41EC-8A36-3BDC25B74C7C}" name="Rank 1Y" dataDxfId="4">
      <calculatedColumnFormula>_xlfn.RANK.AVG(Table2[[#This Row],[1Y Return vs Nifty Z-Score]],Table2[1Y Return vs Nifty Z-Score])</calculatedColumnFormula>
    </tableColumn>
    <tableColumn id="46" xr3:uid="{1EF6CAE7-171E-45B7-966A-B3F6AD250830}" name="Rank 6M" dataDxfId="3">
      <calculatedColumnFormula>_xlfn.RANK.AVG(Table2[[#This Row],[6M Return vs Nifty Z-Score]],Table2[6M Return vs Nifty Z-Score])</calculatedColumnFormula>
    </tableColumn>
    <tableColumn id="47" xr3:uid="{AC6921BF-ACEF-42AC-AA94-263863C412F5}" name="Rank Sharpe" dataDxfId="2">
      <calculatedColumnFormula>_xlfn.RANK.AVG(Table2[[#This Row],[Sharpe Ratio Z-Score]],Table2[Sharpe Ratio Z-Score])</calculatedColumnFormula>
    </tableColumn>
    <tableColumn id="48" xr3:uid="{486C0BAB-BF66-4E5E-8A23-1C4CC69C66DD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3A19B-0750-4E90-96EA-35B7ECAEE450}" name="Table1" displayName="Table1" ref="A1:Q1446" totalsRowShown="0">
  <autoFilter ref="A1:Q1446" xr:uid="{D503A19B-0750-4E90-96EA-35B7ECAEE450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20AAD748-E413-418D-9F22-7C94B706B573}" name="Name"/>
    <tableColumn id="2" xr3:uid="{A8D1F1CF-D0CA-4DA9-BC52-E5E29C5AA274}" name="Ticker"/>
    <tableColumn id="17" xr3:uid="{52FECD91-94B9-4CF6-8428-1358692F13A0}" name="Industry" dataDxfId="0">
      <calculatedColumnFormula>IFERROR(VLOOKUP(Table1[[#This Row],[Ticker]],[1]!Table2[[Symbol]:[Industry]],2,FALSE),"-")</calculatedColumnFormula>
    </tableColumn>
    <tableColumn id="3" xr3:uid="{604920AA-F446-43E0-B75A-B3C2303658A4}" name="Sub-Sector"/>
    <tableColumn id="4" xr3:uid="{78C5F45D-35BC-4BBE-A101-8AFD8E56CD3D}" name="Market Cap"/>
    <tableColumn id="5" xr3:uid="{2C223094-774B-4C6E-BE5F-D10161DEC7FB}" name="Close Price"/>
    <tableColumn id="6" xr3:uid="{EAA882C6-204F-4ED1-A8E3-72C45E964B2B}" name="1Y Return vs Nifty"/>
    <tableColumn id="7" xr3:uid="{13D7CD4B-1786-418F-8409-189AF62407CA}" name="1M Return vs Nifty"/>
    <tableColumn id="8" xr3:uid="{78EEE09B-A37D-408B-AB7D-D6195A75701B}" name="6M Return vs Nifty"/>
    <tableColumn id="9" xr3:uid="{57E5A59A-2AA1-4EC0-8DDE-D280C891ADF3}" name="1W Return vs Nifty"/>
    <tableColumn id="10" xr3:uid="{2E8A03A9-BE0E-4653-B531-3F26787C27D5}" name="50D EMA"/>
    <tableColumn id="11" xr3:uid="{4532C6A5-EE4B-45F1-B719-96A596806FFB}" name="200D EMA"/>
    <tableColumn id="12" xr3:uid="{9EC87288-6999-44F8-8268-EDDC750C7555}" name="RSI Exponential â€“ 14D"/>
    <tableColumn id="13" xr3:uid="{184EF872-FC6B-4F5B-B2D0-85CFDCEA9E77}" name="Relative Volume"/>
    <tableColumn id="14" xr3:uid="{98D2C467-D99C-4430-AE68-5EF1F6B6BD13}" name="% Away From 52W High"/>
    <tableColumn id="15" xr3:uid="{67E9B879-F586-4BA6-8071-8F59B63B44E9}" name="% Away From 52W Low"/>
    <tableColumn id="16" xr3:uid="{4CFA2A95-4795-4F0A-983E-2A3835A8C78C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4FFD-6AEA-4F42-B4C2-788EBA93EFFF}">
  <dimension ref="A1:Z122"/>
  <sheetViews>
    <sheetView topLeftCell="P1" workbookViewId="0">
      <selection activeCell="Z2" sqref="Z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6640625" bestFit="1" customWidth="1"/>
    <col min="26" max="26" width="8.88671875" bestFit="1" customWidth="1"/>
  </cols>
  <sheetData>
    <row r="1" spans="1:26" x14ac:dyDescent="0.3">
      <c r="A1" t="s">
        <v>2</v>
      </c>
      <c r="B1" t="s">
        <v>3117</v>
      </c>
      <c r="C1" t="s">
        <v>3103</v>
      </c>
      <c r="D1" t="s">
        <v>3118</v>
      </c>
      <c r="E1" t="s">
        <v>3119</v>
      </c>
      <c r="F1" t="s">
        <v>7</v>
      </c>
      <c r="G1" t="s">
        <v>5</v>
      </c>
      <c r="H1" t="s">
        <v>3120</v>
      </c>
      <c r="I1" t="s">
        <v>12</v>
      </c>
      <c r="J1" t="s">
        <v>3097</v>
      </c>
      <c r="K1" t="s">
        <v>3098</v>
      </c>
      <c r="L1" t="s">
        <v>3099</v>
      </c>
      <c r="M1" t="s">
        <v>3100</v>
      </c>
      <c r="N1" t="s">
        <v>3101</v>
      </c>
      <c r="O1" t="s">
        <v>3102</v>
      </c>
      <c r="P1" t="s">
        <v>13</v>
      </c>
      <c r="Q1" t="s">
        <v>14</v>
      </c>
      <c r="R1" t="s">
        <v>3121</v>
      </c>
      <c r="S1" t="s">
        <v>3089</v>
      </c>
      <c r="T1" t="s">
        <v>3090</v>
      </c>
      <c r="U1" t="s">
        <v>3107</v>
      </c>
      <c r="V1" t="s">
        <v>15</v>
      </c>
      <c r="W1" t="s">
        <v>3112</v>
      </c>
      <c r="X1" t="s">
        <v>3122</v>
      </c>
      <c r="Y1" t="s">
        <v>3123</v>
      </c>
      <c r="Z1" t="s">
        <v>3124</v>
      </c>
    </row>
    <row r="2" spans="1:26" x14ac:dyDescent="0.3">
      <c r="A2" t="s">
        <v>962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1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</v>
      </c>
      <c r="Z2">
        <f>_xlfn.RANK.AVG(Table3[[#This Row],[Score 2 ]],Table3[[Score 2 ]],1)</f>
        <v>1.5</v>
      </c>
    </row>
    <row r="3" spans="1:26" x14ac:dyDescent="0.3">
      <c r="A3" t="s">
        <v>747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126.5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</v>
      </c>
      <c r="Z3">
        <f>_xlfn.RANK.AVG(Table3[[#This Row],[Score 2 ]],Table3[[Score 2 ]],1)</f>
        <v>1.5</v>
      </c>
    </row>
    <row r="4" spans="1:26" x14ac:dyDescent="0.3">
      <c r="A4" t="s">
        <v>153</v>
      </c>
      <c r="B4">
        <f>COUNTIFS(Table2[Sub-Sector],Table3[[#This Row],[Sub-Sector]])</f>
        <v>10</v>
      </c>
      <c r="C4" s="1">
        <f>COUNTIFS(Table2[Sub-Sector],Table3[[#This Row],[Sub-Sector]],Table2[Uptrend],"Uptrend")/Table3[[#This Row],[Count]]</f>
        <v>0.7</v>
      </c>
      <c r="D4" s="1">
        <f>COUNTIFS(Table2[Sub-Sector],Table3[[#This Row],[Sub-Sector]],Table2[1W Return vs Nifty],"&gt;=5")/Table3[[#This Row],[Count]]</f>
        <v>0.2</v>
      </c>
      <c r="E4" s="1">
        <f>COUNTIFS(Table2[Sub-Sector],Table3[[#This Row],[Sub-Sector]],Table2[1M Return vs Nifty],"&gt;=5")/Table3[[#This Row],[Count]]</f>
        <v>0.3</v>
      </c>
      <c r="F4" s="1">
        <f>COUNTIFS(Table2[Sub-Sector],Table3[[#This Row],[Sub-Sector]],Table2[6M Return vs Nifty],"&gt;=10")/Table3[[#This Row],[Count]]</f>
        <v>0.9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0.9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0.3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0.8</v>
      </c>
      <c r="M4" s="1">
        <f>COUNTIFS(Table2[Sub-Sector],Table3[[#This Row],[Sub-Sector]],Table2[% Away From Current Week High],"&lt;=0.05")/Table3[[#This Row],[Count]]</f>
        <v>0.9</v>
      </c>
      <c r="N4" s="1">
        <f>COUNTIFS(Table2[Sub-Sector],Table3[[#This Row],[Sub-Sector]],Table2[% Away From Current Month Low],"&gt;=0.05")/Table3[[#This Row],[Count]]</f>
        <v>0.9</v>
      </c>
      <c r="O4" s="1">
        <f>COUNTIFS(Table2[Sub-Sector],Table3[[#This Row],[Sub-Sector]],Table2[% Away From Current Month High],"&lt;=0.05")/Table3[[#This Row],[Count]]</f>
        <v>0.6</v>
      </c>
      <c r="P4" s="1">
        <f>COUNTIFS(Table2[Sub-Sector],Table3[[#This Row],[Sub-Sector]],Table2[% Away From 52W High],"&lt;=10")/Table3[[#This Row],[Count]]</f>
        <v>0.4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0.8</v>
      </c>
      <c r="S4" s="1">
        <f>COUNTIFS(Table2[Sub-Sector],Table3[[#This Row],[Sub-Sector]],Table2[% Price above 50 EMA],"&gt;=0")/Table3[[#This Row],[Count]]</f>
        <v>0.8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</v>
      </c>
      <c r="V4" s="1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4">
        <f>_xlfn.RANK.AVG(Table3[[#This Row],[Score]],Table3[Score],1)</f>
        <v>4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82.5</v>
      </c>
      <c r="Z4">
        <f>_xlfn.RANK.AVG(Table3[[#This Row],[Score 2 ]],Table3[[Score 2 ]],1)</f>
        <v>3</v>
      </c>
    </row>
    <row r="5" spans="1:26" x14ac:dyDescent="0.3">
      <c r="A5" t="s">
        <v>1181</v>
      </c>
      <c r="B5">
        <f>COUNTIFS(Table2[Sub-Sector],Table3[[#This Row],[Sub-Sector]])</f>
        <v>3</v>
      </c>
      <c r="C5" s="1">
        <f>COUNTIFS(Table2[Sub-Sector],Table3[[#This Row],[Sub-Sector]],Table2[Uptrend],"Uptrend")/Table3[[#This Row],[Count]]</f>
        <v>0.66666666666666663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0.66666666666666663</v>
      </c>
      <c r="G5" s="1">
        <f>COUNTIFS(Table2[Sub-Sector],Table3[[#This Row],[Sub-Sector]],Table2[1Y Return vs Nifty],"&gt;=10")/Table3[[#This Row],[Count]]</f>
        <v>0.66666666666666663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0.66666666666666663</v>
      </c>
      <c r="M5" s="1">
        <f>COUNTIFS(Table2[Sub-Sector],Table3[[#This Row],[Sub-Sector]],Table2[% Away From Current Week High],"&lt;=0.05")/Table3[[#This Row],[Count]]</f>
        <v>0.66666666666666663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0.33333333333333331</v>
      </c>
      <c r="P5" s="1">
        <f>COUNTIFS(Table2[Sub-Sector],Table3[[#This Row],[Sub-Sector]],Table2[% Away From 52W High],"&lt;=10")/Table3[[#This Row],[Count]]</f>
        <v>0.33333333333333331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0.66666666666666663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0.66666666666666663</v>
      </c>
      <c r="V5" s="1">
        <f>COUNTIFS(Table2[Sub-Sector],Table3[[#This Row],[Sub-Sector]],Table2[Sharpe Ratio],"&gt;=0.10")/Table3[[#This Row],[Count]]</f>
        <v>0.33333333333333331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</v>
      </c>
      <c r="X5">
        <f>_xlfn.RANK.AVG(Table3[[#This Row],[Score]],Table3[Score],1)</f>
        <v>12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92</v>
      </c>
      <c r="Z5">
        <f>_xlfn.RANK.AVG(Table3[[#This Row],[Score 2 ]],Table3[[Score 2 ]],1)</f>
        <v>4</v>
      </c>
    </row>
    <row r="6" spans="1:26" x14ac:dyDescent="0.3">
      <c r="A6" t="s">
        <v>124</v>
      </c>
      <c r="B6">
        <f>COUNTIFS(Table2[Sub-Sector],Table3[[#This Row],[Sub-Sector]])</f>
        <v>3</v>
      </c>
      <c r="C6" s="1">
        <f>COUNTIFS(Table2[Sub-Sector],Table3[[#This Row],[Sub-Sector]],Table2[Uptrend],"Uptrend")/Table3[[#This Row],[Count]]</f>
        <v>0.66666666666666663</v>
      </c>
      <c r="D6" s="1">
        <f>COUNTIFS(Table2[Sub-Sector],Table3[[#This Row],[Sub-Sector]],Table2[1W Return vs Nifty],"&gt;=5")/Table3[[#This Row],[Count]]</f>
        <v>0.33333333333333331</v>
      </c>
      <c r="E6" s="1">
        <f>COUNTIFS(Table2[Sub-Sector],Table3[[#This Row],[Sub-Sector]],Table2[1M Return vs Nifty],"&gt;=5")/Table3[[#This Row],[Count]]</f>
        <v>0.33333333333333331</v>
      </c>
      <c r="F6" s="1">
        <f>COUNTIFS(Table2[Sub-Sector],Table3[[#This Row],[Sub-Sector]],Table2[6M Return vs Nifty],"&gt;=10")/Table3[[#This Row],[Count]]</f>
        <v>0.66666666666666663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0.33333333333333331</v>
      </c>
      <c r="I6" s="1">
        <f>COUNTIFS(Table2[Sub-Sector],Table3[[#This Row],[Sub-Sector]],Table2[Relative Volume],"&gt;=1")/Table3[[#This Row],[Count]]</f>
        <v>0.66666666666666663</v>
      </c>
      <c r="J6" s="1">
        <f>COUNTIFS(Table2[Sub-Sector],Table3[[#This Row],[Sub-Sector]],Table2[% Away From Day Low],"&gt;=0.05")/Table3[[#This Row],[Count]]</f>
        <v>0.33333333333333331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0.33333333333333331</v>
      </c>
      <c r="M6" s="1">
        <f>COUNTIFS(Table2[Sub-Sector],Table3[[#This Row],[Sub-Sector]],Table2[% Away From Current Week High],"&lt;=0.05")/Table3[[#This Row],[Count]]</f>
        <v>0.66666666666666663</v>
      </c>
      <c r="N6" s="1">
        <f>COUNTIFS(Table2[Sub-Sector],Table3[[#This Row],[Sub-Sector]],Table2[% Away From Current Month Low],"&gt;=0.05")/Table3[[#This Row],[Count]]</f>
        <v>0.66666666666666663</v>
      </c>
      <c r="O6" s="1">
        <f>COUNTIFS(Table2[Sub-Sector],Table3[[#This Row],[Sub-Sector]],Table2[% Away From Current Month High],"&lt;=0.05")/Table3[[#This Row],[Count]]</f>
        <v>0.33333333333333331</v>
      </c>
      <c r="P6" s="1">
        <f>COUNTIFS(Table2[Sub-Sector],Table3[[#This Row],[Sub-Sector]],Table2[% Away From 52W High],"&lt;=10")/Table3[[#This Row],[Count]]</f>
        <v>0.66666666666666663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0.33333333333333331</v>
      </c>
      <c r="S6" s="1">
        <f>COUNTIFS(Table2[Sub-Sector],Table3[[#This Row],[Sub-Sector]],Table2[% Price above 50 EMA],"&gt;=0")/Table3[[#This Row],[Count]]</f>
        <v>0.66666666666666663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0.33333333333333331</v>
      </c>
      <c r="V6" s="1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194.5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101</v>
      </c>
      <c r="Z6">
        <f>_xlfn.RANK.AVG(Table3[[#This Row],[Score 2 ]],Table3[[Score 2 ]],1)</f>
        <v>5</v>
      </c>
    </row>
    <row r="7" spans="1:26" x14ac:dyDescent="0.3">
      <c r="A7" t="s">
        <v>764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0.33333333333333331</v>
      </c>
      <c r="F7" s="1">
        <f>COUNTIFS(Table2[Sub-Sector],Table3[[#This Row],[Sub-Sector]],Table2[6M Return vs Nifty],"&gt;=10")/Table3[[#This Row],[Count]]</f>
        <v>0.33333333333333331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0.66666666666666663</v>
      </c>
      <c r="J7" s="1">
        <f>COUNTIFS(Table2[Sub-Sector],Table3[[#This Row],[Sub-Sector]],Table2[% Away From Day Low],"&gt;=0.05")/Table3[[#This Row],[Count]]</f>
        <v>0</v>
      </c>
      <c r="K7" s="1">
        <f>COUNTIFS(Table2[Sub-Sector],Table3[[#This Row],[Sub-Sector]],Table2[% Away From Day High],"&lt;=0.05")/Table3[[#This Row],[Count]]</f>
        <v>0.66666666666666663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0.66666666666666663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0.33333333333333331</v>
      </c>
      <c r="P7" s="1">
        <f>COUNTIFS(Table2[Sub-Sector],Table3[[#This Row],[Sub-Sector]],Table2[% Away From 52W High],"&lt;=10")/Table3[[#This Row],[Count]]</f>
        <v>0.33333333333333331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226.5</v>
      </c>
      <c r="X7">
        <f>_xlfn.RANK.AVG(Table3[[#This Row],[Score]],Table3[Score],1)</f>
        <v>10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104.5</v>
      </c>
      <c r="Z7">
        <f>_xlfn.RANK.AVG(Table3[[#This Row],[Score 2 ]],Table3[[Score 2 ]],1)</f>
        <v>6</v>
      </c>
    </row>
    <row r="8" spans="1:26" x14ac:dyDescent="0.3">
      <c r="A8" t="s">
        <v>104</v>
      </c>
      <c r="B8">
        <f>COUNTIFS(Table2[Sub-Sector],Table3[[#This Row],[Sub-Sector]])</f>
        <v>3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0.33333333333333331</v>
      </c>
      <c r="F8" s="1">
        <f>COUNTIFS(Table2[Sub-Sector],Table3[[#This Row],[Sub-Sector]],Table2[6M Return vs Nifty],"&gt;=10")/Table3[[#This Row],[Count]]</f>
        <v>0.33333333333333331</v>
      </c>
      <c r="G8" s="1">
        <f>COUNTIFS(Table2[Sub-Sector],Table3[[#This Row],[Sub-Sector]],Table2[1Y Return vs Nifty],"&gt;=10")/Table3[[#This Row],[Count]]</f>
        <v>1</v>
      </c>
      <c r="H8" s="1">
        <f>COUNTIFS(Table2[Sub-Sector],Table3[[#This Row],[Sub-Sector]],Table2[RSI Exponential â€“ 14D],"&gt;=50")/Table3[[#This Row],[Count]]</f>
        <v>0.66666666666666663</v>
      </c>
      <c r="I8" s="1">
        <f>COUNTIFS(Table2[Sub-Sector],Table3[[#This Row],[Sub-Sector]],Table2[Relative Volume],"&gt;=1")/Table3[[#This Row],[Count]]</f>
        <v>0.66666666666666663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0.66666666666666663</v>
      </c>
      <c r="P8" s="1">
        <f>COUNTIFS(Table2[Sub-Sector],Table3[[#This Row],[Sub-Sector]],Table2[% Away From 52W High],"&lt;=10")/Table3[[#This Row],[Count]]</f>
        <v>0.66666666666666663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0.66666666666666663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0.66666666666666663</v>
      </c>
      <c r="V8" s="1">
        <f>COUNTIFS(Table2[Sub-Sector],Table3[[#This Row],[Sub-Sector]],Table2[Sharpe Ratio],"&gt;=0.10")/Table3[[#This Row],[Count]]</f>
        <v>0.66666666666666663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274.5</v>
      </c>
      <c r="X8">
        <f>_xlfn.RANK.AVG(Table3[[#This Row],[Score]],Table3[Score],1)</f>
        <v>20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8">
        <f>_xlfn.RANK.AVG(Table3[[#This Row],[Score 2 ]],Table3[[Score 2 ]],1)</f>
        <v>7</v>
      </c>
    </row>
    <row r="9" spans="1:26" x14ac:dyDescent="0.3">
      <c r="A9" t="s">
        <v>491</v>
      </c>
      <c r="B9">
        <f>COUNTIFS(Table2[Sub-Sector],Table3[[#This Row],[Sub-Sector]])</f>
        <v>4</v>
      </c>
      <c r="C9" s="1">
        <f>COUNTIFS(Table2[Sub-Sector],Table3[[#This Row],[Sub-Sector]],Table2[Uptrend],"Uptrend")/Table3[[#This Row],[Count]]</f>
        <v>0.75</v>
      </c>
      <c r="D9" s="1">
        <f>COUNTIFS(Table2[Sub-Sector],Table3[[#This Row],[Sub-Sector]],Table2[1W Return vs Nifty],"&gt;=5")/Table3[[#This Row],[Count]]</f>
        <v>0.25</v>
      </c>
      <c r="E9" s="1">
        <f>COUNTIFS(Table2[Sub-Sector],Table3[[#This Row],[Sub-Sector]],Table2[1M Return vs Nifty],"&gt;=5")/Table3[[#This Row],[Count]]</f>
        <v>0.25</v>
      </c>
      <c r="F9" s="1">
        <f>COUNTIFS(Table2[Sub-Sector],Table3[[#This Row],[Sub-Sector]],Table2[6M Return vs Nifty],"&gt;=10")/Table3[[#This Row],[Count]]</f>
        <v>0.75</v>
      </c>
      <c r="G9" s="1">
        <f>COUNTIFS(Table2[Sub-Sector],Table3[[#This Row],[Sub-Sector]],Table2[1Y Return vs Nifty],"&gt;=10")/Table3[[#This Row],[Count]]</f>
        <v>0.75</v>
      </c>
      <c r="H9" s="1">
        <f>COUNTIFS(Table2[Sub-Sector],Table3[[#This Row],[Sub-Sector]],Table2[RSI Exponential â€“ 14D],"&gt;=50")/Table3[[#This Row],[Count]]</f>
        <v>0.75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0.5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0.75</v>
      </c>
      <c r="O9" s="1">
        <f>COUNTIFS(Table2[Sub-Sector],Table3[[#This Row],[Sub-Sector]],Table2[% Away From Current Month High],"&lt;=0.05")/Table3[[#This Row],[Count]]</f>
        <v>0.5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0.5</v>
      </c>
      <c r="S9" s="1">
        <f>COUNTIFS(Table2[Sub-Sector],Table3[[#This Row],[Sub-Sector]],Table2[% Price above 50 EMA],"&gt;=0")/Table3[[#This Row],[Count]]</f>
        <v>0.75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210.5</v>
      </c>
      <c r="X9">
        <f>_xlfn.RANK.AVG(Table3[[#This Row],[Score]],Table3[Score],1)</f>
        <v>8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9">
        <f>_xlfn.RANK.AVG(Table3[[#This Row],[Score 2 ]],Table3[[Score 2 ]],1)</f>
        <v>8</v>
      </c>
    </row>
    <row r="10" spans="1:26" x14ac:dyDescent="0.3">
      <c r="A10" t="s">
        <v>127</v>
      </c>
      <c r="B10">
        <f>COUNTIFS(Table2[Sub-Sector],Table3[[#This Row],[Sub-Sector]])</f>
        <v>8</v>
      </c>
      <c r="C10" s="1">
        <f>COUNTIFS(Table2[Sub-Sector],Table3[[#This Row],[Sub-Sector]],Table2[Uptrend],"Uptrend")/Table3[[#This Row],[Count]]</f>
        <v>0.75</v>
      </c>
      <c r="D10" s="1">
        <f>COUNTIFS(Table2[Sub-Sector],Table3[[#This Row],[Sub-Sector]],Table2[1W Return vs Nifty],"&gt;=5")/Table3[[#This Row],[Count]]</f>
        <v>0.125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0.625</v>
      </c>
      <c r="G10" s="1">
        <f>COUNTIFS(Table2[Sub-Sector],Table3[[#This Row],[Sub-Sector]],Table2[1Y Return vs Nifty],"&gt;=10")/Table3[[#This Row],[Count]]</f>
        <v>0.75</v>
      </c>
      <c r="H10" s="1">
        <f>COUNTIFS(Table2[Sub-Sector],Table3[[#This Row],[Sub-Sector]],Table2[RSI Exponential â€“ 14D],"&gt;=50")/Table3[[#This Row],[Count]]</f>
        <v>0.625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0.25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0.5</v>
      </c>
      <c r="M10" s="1">
        <f>COUNTIFS(Table2[Sub-Sector],Table3[[#This Row],[Sub-Sector]],Table2[% Away From Current Week High],"&lt;=0.05")/Table3[[#This Row],[Count]]</f>
        <v>0.75</v>
      </c>
      <c r="N10" s="1">
        <f>COUNTIFS(Table2[Sub-Sector],Table3[[#This Row],[Sub-Sector]],Table2[% Away From Current Month Low],"&gt;=0.05")/Table3[[#This Row],[Count]]</f>
        <v>0.625</v>
      </c>
      <c r="O10" s="1">
        <f>COUNTIFS(Table2[Sub-Sector],Table3[[#This Row],[Sub-Sector]],Table2[% Away From Current Month High],"&lt;=0.05")/Table3[[#This Row],[Count]]</f>
        <v>0.25</v>
      </c>
      <c r="P10" s="1">
        <f>COUNTIFS(Table2[Sub-Sector],Table3[[#This Row],[Sub-Sector]],Table2[% Away From 52W High],"&lt;=10")/Table3[[#This Row],[Count]]</f>
        <v>0.5</v>
      </c>
      <c r="Q10" s="1">
        <f>COUNTIFS(Table2[Sub-Sector],Table3[[#This Row],[Sub-Sector]],Table2[% Away From 52W Low],"&gt;=10")/Table3[[#This Row],[Count]]</f>
        <v>0.875</v>
      </c>
      <c r="R10" s="1">
        <f>COUNTIFS(Table2[Sub-Sector],Table3[[#This Row],[Sub-Sector]],Table2[% Price above 20 EMA],"&gt;=0")/Table3[[#This Row],[Count]]</f>
        <v>0.625</v>
      </c>
      <c r="S10" s="1">
        <f>COUNTIFS(Table2[Sub-Sector],Table3[[#This Row],[Sub-Sector]],Table2[% Price above 50 EMA],"&gt;=0")/Table3[[#This Row],[Count]]</f>
        <v>0.625</v>
      </c>
      <c r="T10" s="1">
        <f>COUNTIFS(Table2[Sub-Sector],Table3[[#This Row],[Sub-Sector]],Table2[% Price above 200 EMA],"&gt;=0")/Table3[[#This Row],[Count]]</f>
        <v>0.875</v>
      </c>
      <c r="U10" s="1">
        <f>COUNTIFS(Table2[Sub-Sector],Table3[[#This Row],[Sub-Sector]],Table2[Rate of Change - Zone],"Positive")/Table3[[#This Row],[Count]]</f>
        <v>0.625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192.5</v>
      </c>
      <c r="X10">
        <f>_xlfn.RANK.AVG(Table3[[#This Row],[Score]],Table3[Score],1)</f>
        <v>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118.5</v>
      </c>
      <c r="Z10">
        <f>_xlfn.RANK.AVG(Table3[[#This Row],[Score 2 ]],Table3[[Score 2 ]],1)</f>
        <v>9</v>
      </c>
    </row>
    <row r="11" spans="1:26" x14ac:dyDescent="0.3">
      <c r="A11" t="s">
        <v>248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0.5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0.5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0.5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11">
        <f>_xlfn.RANK.AVG(Table3[[#This Row],[Score]],Table3[Score],1)</f>
        <v>23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120</v>
      </c>
      <c r="Z11">
        <f>_xlfn.RANK.AVG(Table3[[#This Row],[Score 2 ]],Table3[[Score 2 ]],1)</f>
        <v>10</v>
      </c>
    </row>
    <row r="12" spans="1:26" x14ac:dyDescent="0.3">
      <c r="A12" t="s">
        <v>54</v>
      </c>
      <c r="B12">
        <f>COUNTIFS(Table2[Sub-Sector],Table3[[#This Row],[Sub-Sector]])</f>
        <v>3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0.33333333333333331</v>
      </c>
      <c r="E12" s="1">
        <f>COUNTIFS(Table2[Sub-Sector],Table3[[#This Row],[Sub-Sector]],Table2[1M Return vs Nifty],"&gt;=5")/Table3[[#This Row],[Count]]</f>
        <v>0.33333333333333331</v>
      </c>
      <c r="F12" s="1">
        <f>COUNTIFS(Table2[Sub-Sector],Table3[[#This Row],[Sub-Sector]],Table2[6M Return vs Nifty],"&gt;=10")/Table3[[#This Row],[Count]]</f>
        <v>0.66666666666666663</v>
      </c>
      <c r="G12" s="1">
        <f>COUNTIFS(Table2[Sub-Sector],Table3[[#This Row],[Sub-Sector]],Table2[1Y Return vs Nifty],"&gt;=10")/Table3[[#This Row],[Count]]</f>
        <v>0.66666666666666663</v>
      </c>
      <c r="H12" s="1">
        <f>COUNTIFS(Table2[Sub-Sector],Table3[[#This Row],[Sub-Sector]],Table2[RSI Exponential â€“ 14D],"&gt;=50")/Table3[[#This Row],[Count]]</f>
        <v>0.66666666666666663</v>
      </c>
      <c r="I12" s="1">
        <f>COUNTIFS(Table2[Sub-Sector],Table3[[#This Row],[Sub-Sector]],Table2[Relative Volume],"&gt;=1")/Table3[[#This Row],[Count]]</f>
        <v>1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0.33333333333333331</v>
      </c>
      <c r="M12" s="1">
        <f>COUNTIFS(Table2[Sub-Sector],Table3[[#This Row],[Sub-Sector]],Table2[% Away From Current Week High],"&lt;=0.05")/Table3[[#This Row],[Count]]</f>
        <v>0.33333333333333331</v>
      </c>
      <c r="N12" s="1">
        <f>COUNTIFS(Table2[Sub-Sector],Table3[[#This Row],[Sub-Sector]],Table2[% Away From Current Month Low],"&gt;=0.05")/Table3[[#This Row],[Count]]</f>
        <v>0.66666666666666663</v>
      </c>
      <c r="O12" s="1">
        <f>COUNTIFS(Table2[Sub-Sector],Table3[[#This Row],[Sub-Sector]],Table2[% Away From Current Month High],"&lt;=0.05")/Table3[[#This Row],[Count]]</f>
        <v>0.33333333333333331</v>
      </c>
      <c r="P12" s="1">
        <f>COUNTIFS(Table2[Sub-Sector],Table3[[#This Row],[Sub-Sector]],Table2[% Away From 52W High],"&lt;=10")/Table3[[#This Row],[Count]]</f>
        <v>0.66666666666666663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0.66666666666666663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0.33333333333333331</v>
      </c>
      <c r="V12" s="1">
        <f>COUNTIFS(Table2[Sub-Sector],Table3[[#This Row],[Sub-Sector]],Table2[Sharpe Ratio],"&gt;=0.10")/Table3[[#This Row],[Count]]</f>
        <v>0.66666666666666663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175.5</v>
      </c>
      <c r="X12">
        <f>_xlfn.RANK.AVG(Table3[[#This Row],[Score]],Table3[Score],1)</f>
        <v>3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2">
        <f>_xlfn.RANK.AVG(Table3[[#This Row],[Score 2 ]],Table3[[Score 2 ]],1)</f>
        <v>11</v>
      </c>
    </row>
    <row r="13" spans="1:26" x14ac:dyDescent="0.3">
      <c r="A13" t="s">
        <v>421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1</v>
      </c>
      <c r="J13" s="1">
        <f>COUNTIFS(Table2[Sub-Sector],Table3[[#This Row],[Sub-Sector]],Table2[% Away From Day Low],"&gt;=0.05")/Table3[[#This Row],[Count]]</f>
        <v>1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0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</v>
      </c>
      <c r="X13">
        <f>_xlfn.RANK.AVG(Table3[[#This Row],[Score]],Table3[Score],1)</f>
        <v>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125.5</v>
      </c>
      <c r="Z13">
        <f>_xlfn.RANK.AVG(Table3[[#This Row],[Score 2 ]],Table3[[Score 2 ]],1)</f>
        <v>12</v>
      </c>
    </row>
    <row r="14" spans="1:26" x14ac:dyDescent="0.3">
      <c r="A14" t="s">
        <v>1342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14">
        <f>_xlfn.RANK.AVG(Table3[[#This Row],[Score]],Table3[Score],1)</f>
        <v>28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129.5</v>
      </c>
      <c r="Z14">
        <f>_xlfn.RANK.AVG(Table3[[#This Row],[Score 2 ]],Table3[[Score 2 ]],1)</f>
        <v>13</v>
      </c>
    </row>
    <row r="15" spans="1:26" x14ac:dyDescent="0.3">
      <c r="A15" t="s">
        <v>559</v>
      </c>
      <c r="B15">
        <f>COUNTIFS(Table2[Sub-Sector],Table3[[#This Row],[Sub-Sector]])</f>
        <v>5</v>
      </c>
      <c r="C15" s="1">
        <f>COUNTIFS(Table2[Sub-Sector],Table3[[#This Row],[Sub-Sector]],Table2[Uptrend],"Uptrend")/Table3[[#This Row],[Count]]</f>
        <v>0.6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0.6</v>
      </c>
      <c r="F15" s="1">
        <f>COUNTIFS(Table2[Sub-Sector],Table3[[#This Row],[Sub-Sector]],Table2[6M Return vs Nifty],"&gt;=10")/Table3[[#This Row],[Count]]</f>
        <v>0.4</v>
      </c>
      <c r="G15" s="1">
        <f>COUNTIFS(Table2[Sub-Sector],Table3[[#This Row],[Sub-Sector]],Table2[1Y Return vs Nifty],"&gt;=10")/Table3[[#This Row],[Count]]</f>
        <v>0.6</v>
      </c>
      <c r="H15" s="1">
        <f>COUNTIFS(Table2[Sub-Sector],Table3[[#This Row],[Sub-Sector]],Table2[RSI Exponential â€“ 14D],"&gt;=50")/Table3[[#This Row],[Count]]</f>
        <v>0.8</v>
      </c>
      <c r="I15" s="1">
        <f>COUNTIFS(Table2[Sub-Sector],Table3[[#This Row],[Sub-Sector]],Table2[Relative Volume],"&gt;=1")/Table3[[#This Row],[Count]]</f>
        <v>0.8</v>
      </c>
      <c r="J15" s="1">
        <f>COUNTIFS(Table2[Sub-Sector],Table3[[#This Row],[Sub-Sector]],Table2[% Away From Day Low],"&gt;=0.05")/Table3[[#This Row],[Count]]</f>
        <v>0.4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0.4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0.4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0.8</v>
      </c>
      <c r="S15" s="1">
        <f>COUNTIFS(Table2[Sub-Sector],Table3[[#This Row],[Sub-Sector]],Table2[% Price above 50 EMA],"&gt;=0")/Table3[[#This Row],[Count]]</f>
        <v>0.8</v>
      </c>
      <c r="T15" s="1">
        <f>COUNTIFS(Table2[Sub-Sector],Table3[[#This Row],[Sub-Sector]],Table2[% Price above 200 EMA],"&gt;=0")/Table3[[#This Row],[Count]]</f>
        <v>0.8</v>
      </c>
      <c r="U15" s="1">
        <f>COUNTIFS(Table2[Sub-Sector],Table3[[#This Row],[Sub-Sector]],Table2[Rate of Change - Zone],"Positive")/Table3[[#This Row],[Count]]</f>
        <v>0.8</v>
      </c>
      <c r="V15" s="1">
        <f>COUNTIFS(Table2[Sub-Sector],Table3[[#This Row],[Sub-Sector]],Table2[Sharpe Ratio],"&gt;=0.10")/Table3[[#This Row],[Count]]</f>
        <v>0.4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15">
        <f>_xlfn.RANK.AVG(Table3[[#This Row],[Score]],Table3[Score],1)</f>
        <v>22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5">
        <f>_xlfn.RANK.AVG(Table3[[#This Row],[Score 2 ]],Table3[[Score 2 ]],1)</f>
        <v>14</v>
      </c>
    </row>
    <row r="16" spans="1:26" x14ac:dyDescent="0.3">
      <c r="A16" t="s">
        <v>1376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0.66666666666666663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0.66666666666666663</v>
      </c>
      <c r="G16" s="1">
        <f>COUNTIFS(Table2[Sub-Sector],Table3[[#This Row],[Sub-Sector]],Table2[1Y Return vs Nifty],"&gt;=10")/Table3[[#This Row],[Count]]</f>
        <v>0.33333333333333331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0.66666666666666663</v>
      </c>
      <c r="J16" s="1">
        <f>COUNTIFS(Table2[Sub-Sector],Table3[[#This Row],[Sub-Sector]],Table2[% Away From Day Low],"&gt;=0.05")/Table3[[#This Row],[Count]]</f>
        <v>0.33333333333333331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1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0.33333333333333331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249</v>
      </c>
      <c r="X16">
        <f>_xlfn.RANK.AVG(Table3[[#This Row],[Score]],Table3[Score],1)</f>
        <v>17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6">
        <f>_xlfn.RANK.AVG(Table3[[#This Row],[Score 2 ]],Table3[[Score 2 ]],1)</f>
        <v>15.5</v>
      </c>
    </row>
    <row r="17" spans="1:26" x14ac:dyDescent="0.3">
      <c r="A17" t="s">
        <v>51</v>
      </c>
      <c r="B17">
        <f>COUNTIFS(Table2[Sub-Sector],Table3[[#This Row],[Sub-Sector]])</f>
        <v>43</v>
      </c>
      <c r="C17" s="1">
        <f>COUNTIFS(Table2[Sub-Sector],Table3[[#This Row],[Sub-Sector]],Table2[Uptrend],"Uptrend")/Table3[[#This Row],[Count]]</f>
        <v>0.86046511627906974</v>
      </c>
      <c r="D17" s="1">
        <f>COUNTIFS(Table2[Sub-Sector],Table3[[#This Row],[Sub-Sector]],Table2[1W Return vs Nifty],"&gt;=5")/Table3[[#This Row],[Count]]</f>
        <v>0.11627906976744186</v>
      </c>
      <c r="E17" s="1">
        <f>COUNTIFS(Table2[Sub-Sector],Table3[[#This Row],[Sub-Sector]],Table2[1M Return vs Nifty],"&gt;=5")/Table3[[#This Row],[Count]]</f>
        <v>0.51162790697674421</v>
      </c>
      <c r="F17" s="1">
        <f>COUNTIFS(Table2[Sub-Sector],Table3[[#This Row],[Sub-Sector]],Table2[6M Return vs Nifty],"&gt;=10")/Table3[[#This Row],[Count]]</f>
        <v>0.46511627906976744</v>
      </c>
      <c r="G17" s="1">
        <f>COUNTIFS(Table2[Sub-Sector],Table3[[#This Row],[Sub-Sector]],Table2[1Y Return vs Nifty],"&gt;=10")/Table3[[#This Row],[Count]]</f>
        <v>0.69767441860465118</v>
      </c>
      <c r="H17" s="1">
        <f>COUNTIFS(Table2[Sub-Sector],Table3[[#This Row],[Sub-Sector]],Table2[RSI Exponential â€“ 14D],"&gt;=50")/Table3[[#This Row],[Count]]</f>
        <v>0.69767441860465118</v>
      </c>
      <c r="I17" s="1">
        <f>COUNTIFS(Table2[Sub-Sector],Table3[[#This Row],[Sub-Sector]],Table2[Relative Volume],"&gt;=1")/Table3[[#This Row],[Count]]</f>
        <v>0.51162790697674421</v>
      </c>
      <c r="J17" s="1">
        <f>COUNTIFS(Table2[Sub-Sector],Table3[[#This Row],[Sub-Sector]],Table2[% Away From Day Low],"&gt;=0.05")/Table3[[#This Row],[Count]]</f>
        <v>6.9767441860465115E-2</v>
      </c>
      <c r="K17" s="1">
        <f>COUNTIFS(Table2[Sub-Sector],Table3[[#This Row],[Sub-Sector]],Table2[% Away From Day High],"&lt;=0.05")/Table3[[#This Row],[Count]]</f>
        <v>0.95348837209302328</v>
      </c>
      <c r="L17" s="1">
        <f>COUNTIFS(Table2[Sub-Sector],Table3[[#This Row],[Sub-Sector]],Table2[% Away From Current Week Low],"&gt;=0.05")/Table3[[#This Row],[Count]]</f>
        <v>0.23255813953488372</v>
      </c>
      <c r="M17" s="1">
        <f>COUNTIFS(Table2[Sub-Sector],Table3[[#This Row],[Sub-Sector]],Table2[% Away From Current Week High],"&lt;=0.05")/Table3[[#This Row],[Count]]</f>
        <v>0.65116279069767447</v>
      </c>
      <c r="N17" s="1">
        <f>COUNTIFS(Table2[Sub-Sector],Table3[[#This Row],[Sub-Sector]],Table2[% Away From Current Month Low],"&gt;=0.05")/Table3[[#This Row],[Count]]</f>
        <v>0.60465116279069764</v>
      </c>
      <c r="O17" s="1">
        <f>COUNTIFS(Table2[Sub-Sector],Table3[[#This Row],[Sub-Sector]],Table2[% Away From Current Month High],"&lt;=0.05")/Table3[[#This Row],[Count]]</f>
        <v>0.46511627906976744</v>
      </c>
      <c r="P17" s="1">
        <f>COUNTIFS(Table2[Sub-Sector],Table3[[#This Row],[Sub-Sector]],Table2[% Away From 52W High],"&lt;=10")/Table3[[#This Row],[Count]]</f>
        <v>0.65116279069767447</v>
      </c>
      <c r="Q17" s="1">
        <f>COUNTIFS(Table2[Sub-Sector],Table3[[#This Row],[Sub-Sector]],Table2[% Away From 52W Low],"&gt;=10")/Table3[[#This Row],[Count]]</f>
        <v>0.97674418604651159</v>
      </c>
      <c r="R17" s="1">
        <f>COUNTIFS(Table2[Sub-Sector],Table3[[#This Row],[Sub-Sector]],Table2[% Price above 20 EMA],"&gt;=0")/Table3[[#This Row],[Count]]</f>
        <v>0.72093023255813948</v>
      </c>
      <c r="S17" s="1">
        <f>COUNTIFS(Table2[Sub-Sector],Table3[[#This Row],[Sub-Sector]],Table2[% Price above 50 EMA],"&gt;=0")/Table3[[#This Row],[Count]]</f>
        <v>0.79069767441860461</v>
      </c>
      <c r="T17" s="1">
        <f>COUNTIFS(Table2[Sub-Sector],Table3[[#This Row],[Sub-Sector]],Table2[% Price above 200 EMA],"&gt;=0")/Table3[[#This Row],[Count]]</f>
        <v>0.93023255813953487</v>
      </c>
      <c r="U17" s="1">
        <f>COUNTIFS(Table2[Sub-Sector],Table3[[#This Row],[Sub-Sector]],Table2[Rate of Change - Zone],"Positive")/Table3[[#This Row],[Count]]</f>
        <v>0.62790697674418605</v>
      </c>
      <c r="V17" s="1">
        <f>COUNTIFS(Table2[Sub-Sector],Table3[[#This Row],[Sub-Sector]],Table2[Sharpe Ratio],"&gt;=0.10")/Table3[[#This Row],[Count]]</f>
        <v>9.3023255813953487E-2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201</v>
      </c>
      <c r="X17">
        <f>_xlfn.RANK.AVG(Table3[[#This Row],[Score]],Table3[Score],1)</f>
        <v>7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7">
        <f>_xlfn.RANK.AVG(Table3[[#This Row],[Score 2 ]],Table3[[Score 2 ]],1)</f>
        <v>15.5</v>
      </c>
    </row>
    <row r="18" spans="1:26" x14ac:dyDescent="0.3">
      <c r="A18" t="s">
        <v>360</v>
      </c>
      <c r="B18">
        <f>COUNTIFS(Table2[Sub-Sector],Table3[[#This Row],[Sub-Sector]])</f>
        <v>2</v>
      </c>
      <c r="C18" s="1">
        <f>COUNTIFS(Table2[Sub-Sector],Table3[[#This Row],[Sub-Sector]],Table2[Uptrend],"Uptrend")/Table3[[#This Row],[Count]]</f>
        <v>0.5</v>
      </c>
      <c r="D18" s="1">
        <f>COUNTIFS(Table2[Sub-Sector],Table3[[#This Row],[Sub-Sector]],Table2[1W Return vs Nifty],"&gt;=5")/Table3[[#This Row],[Count]]</f>
        <v>0.5</v>
      </c>
      <c r="E18" s="1">
        <f>COUNTIFS(Table2[Sub-Sector],Table3[[#This Row],[Sub-Sector]],Table2[1M Return vs Nifty],"&gt;=5")/Table3[[#This Row],[Count]]</f>
        <v>0.5</v>
      </c>
      <c r="F18" s="1">
        <f>COUNTIFS(Table2[Sub-Sector],Table3[[#This Row],[Sub-Sector]],Table2[6M Return vs Nifty],"&gt;=10")/Table3[[#This Row],[Count]]</f>
        <v>1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1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1</v>
      </c>
      <c r="O18" s="1">
        <f>COUNTIFS(Table2[Sub-Sector],Table3[[#This Row],[Sub-Sector]],Table2[% Away From Current Month High],"&lt;=0.05")/Table3[[#This Row],[Count]]</f>
        <v>1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0.5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0.5</v>
      </c>
      <c r="V18" s="1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18">
        <f>_xlfn.RANK.AVG(Table3[[#This Row],[Score]],Table3[Score],1)</f>
        <v>13.5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8">
        <f>_xlfn.RANK.AVG(Table3[[#This Row],[Score 2 ]],Table3[[Score 2 ]],1)</f>
        <v>17.5</v>
      </c>
    </row>
    <row r="19" spans="1:26" x14ac:dyDescent="0.3">
      <c r="A19" t="s">
        <v>193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1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0.5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1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244.5</v>
      </c>
      <c r="X19">
        <f>_xlfn.RANK.AVG(Table3[[#This Row],[Score]],Table3[Score],1)</f>
        <v>16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9">
        <f>_xlfn.RANK.AVG(Table3[[#This Row],[Score 2 ]],Table3[[Score 2 ]],1)</f>
        <v>17.5</v>
      </c>
    </row>
    <row r="20" spans="1:26" x14ac:dyDescent="0.3">
      <c r="A20" t="s">
        <v>92</v>
      </c>
      <c r="B20">
        <f>COUNTIFS(Table2[Sub-Sector],Table3[[#This Row],[Sub-Sector]])</f>
        <v>3</v>
      </c>
      <c r="C20" s="1">
        <f>COUNTIFS(Table2[Sub-Sector],Table3[[#This Row],[Sub-Sector]],Table2[Uptrend],"Uptrend")/Table3[[#This Row],[Count]]</f>
        <v>0.66666666666666663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0.33333333333333331</v>
      </c>
      <c r="F20" s="1">
        <f>COUNTIFS(Table2[Sub-Sector],Table3[[#This Row],[Sub-Sector]],Table2[6M Return vs Nifty],"&gt;=10")/Table3[[#This Row],[Count]]</f>
        <v>0.66666666666666663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0</v>
      </c>
      <c r="I20" s="1">
        <f>COUNTIFS(Table2[Sub-Sector],Table3[[#This Row],[Sub-Sector]],Table2[Relative Volume],"&gt;=1")/Table3[[#This Row],[Count]]</f>
        <v>0.33333333333333331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0.66666666666666663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0</v>
      </c>
      <c r="P20" s="1">
        <f>COUNTIFS(Table2[Sub-Sector],Table3[[#This Row],[Sub-Sector]],Table2[% Away From 52W High],"&lt;=10")/Table3[[#This Row],[Count]]</f>
        <v>0.33333333333333331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0.33333333333333331</v>
      </c>
      <c r="S20" s="1">
        <f>COUNTIFS(Table2[Sub-Sector],Table3[[#This Row],[Sub-Sector]],Table2[% Price above 50 EMA],"&gt;=0")/Table3[[#This Row],[Count]]</f>
        <v>0.66666666666666663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0.33333333333333331</v>
      </c>
      <c r="V20" s="1">
        <f>COUNTIFS(Table2[Sub-Sector],Table3[[#This Row],[Sub-Sector]],Table2[Sharpe Ratio],"&gt;=0.10")/Table3[[#This Row],[Count]]</f>
        <v>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20">
        <f>_xlfn.RANK.AVG(Table3[[#This Row],[Score]],Table3[Score],1)</f>
        <v>27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20">
        <f>_xlfn.RANK.AVG(Table3[[#This Row],[Score 2 ]],Table3[[Score 2 ]],1)</f>
        <v>19</v>
      </c>
    </row>
    <row r="21" spans="1:26" x14ac:dyDescent="0.3">
      <c r="A21" t="s">
        <v>862</v>
      </c>
      <c r="B21">
        <f>COUNTIFS(Table2[Sub-Sector],Table3[[#This Row],[Sub-Sector]])</f>
        <v>3</v>
      </c>
      <c r="C21" s="1">
        <f>COUNTIFS(Table2[Sub-Sector],Table3[[#This Row],[Sub-Sector]],Table2[Uptrend],"Uptrend")/Table3[[#This Row],[Count]]</f>
        <v>0.66666666666666663</v>
      </c>
      <c r="D21" s="1">
        <f>COUNTIFS(Table2[Sub-Sector],Table3[[#This Row],[Sub-Sector]],Table2[1W Return vs Nifty],"&gt;=5")/Table3[[#This Row],[Count]]</f>
        <v>0.33333333333333331</v>
      </c>
      <c r="E21" s="1">
        <f>COUNTIFS(Table2[Sub-Sector],Table3[[#This Row],[Sub-Sector]],Table2[1M Return vs Nifty],"&gt;=5")/Table3[[#This Row],[Count]]</f>
        <v>0.33333333333333331</v>
      </c>
      <c r="F21" s="1">
        <f>COUNTIFS(Table2[Sub-Sector],Table3[[#This Row],[Sub-Sector]],Table2[6M Return vs Nifty],"&gt;=10")/Table3[[#This Row],[Count]]</f>
        <v>0.33333333333333331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0.66666666666666663</v>
      </c>
      <c r="I21" s="1">
        <f>COUNTIFS(Table2[Sub-Sector],Table3[[#This Row],[Sub-Sector]],Table2[Relative Volume],"&gt;=1")/Table3[[#This Row],[Count]]</f>
        <v>0.66666666666666663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0.66666666666666663</v>
      </c>
      <c r="L21" s="1">
        <f>COUNTIFS(Table2[Sub-Sector],Table3[[#This Row],[Sub-Sector]],Table2[% Away From Current Week Low],"&gt;=0.05")/Table3[[#This Row],[Count]]</f>
        <v>0.33333333333333331</v>
      </c>
      <c r="M21" s="1">
        <f>COUNTIFS(Table2[Sub-Sector],Table3[[#This Row],[Sub-Sector]],Table2[% Away From Current Week High],"&lt;=0.05")/Table3[[#This Row],[Count]]</f>
        <v>0.33333333333333331</v>
      </c>
      <c r="N21" s="1">
        <f>COUNTIFS(Table2[Sub-Sector],Table3[[#This Row],[Sub-Sector]],Table2[% Away From Current Month Low],"&gt;=0.05")/Table3[[#This Row],[Count]]</f>
        <v>0.66666666666666663</v>
      </c>
      <c r="O21" s="1">
        <f>COUNTIFS(Table2[Sub-Sector],Table3[[#This Row],[Sub-Sector]],Table2[% Away From Current Month High],"&lt;=0.05")/Table3[[#This Row],[Count]]</f>
        <v>0.33333333333333331</v>
      </c>
      <c r="P21" s="1">
        <f>COUNTIFS(Table2[Sub-Sector],Table3[[#This Row],[Sub-Sector]],Table2[% Away From 52W High],"&lt;=10")/Table3[[#This Row],[Count]]</f>
        <v>0.33333333333333331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0.66666666666666663</v>
      </c>
      <c r="S21" s="1">
        <f>COUNTIFS(Table2[Sub-Sector],Table3[[#This Row],[Sub-Sector]],Table2[% Price above 50 EMA],"&gt;=0")/Table3[[#This Row],[Count]]</f>
        <v>0.66666666666666663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0.33333333333333331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21">
        <f>_xlfn.RANK.AVG(Table3[[#This Row],[Score]],Table3[Score],1)</f>
        <v>13.5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142.5</v>
      </c>
      <c r="Z21">
        <f>_xlfn.RANK.AVG(Table3[[#This Row],[Score 2 ]],Table3[[Score 2 ]],1)</f>
        <v>20</v>
      </c>
    </row>
    <row r="22" spans="1:26" x14ac:dyDescent="0.3">
      <c r="A22" t="s">
        <v>291</v>
      </c>
      <c r="B22">
        <f>COUNTIFS(Table2[Sub-Sector],Table3[[#This Row],[Sub-Sector]])</f>
        <v>21</v>
      </c>
      <c r="C22" s="1">
        <f>COUNTIFS(Table2[Sub-Sector],Table3[[#This Row],[Sub-Sector]],Table2[Uptrend],"Uptrend")/Table3[[#This Row],[Count]]</f>
        <v>0.80952380952380953</v>
      </c>
      <c r="D22" s="1">
        <f>COUNTIFS(Table2[Sub-Sector],Table3[[#This Row],[Sub-Sector]],Table2[1W Return vs Nifty],"&gt;=5")/Table3[[#This Row],[Count]]</f>
        <v>9.5238095238095233E-2</v>
      </c>
      <c r="E22" s="1">
        <f>COUNTIFS(Table2[Sub-Sector],Table3[[#This Row],[Sub-Sector]],Table2[1M Return vs Nifty],"&gt;=5")/Table3[[#This Row],[Count]]</f>
        <v>0.42857142857142855</v>
      </c>
      <c r="F22" s="1">
        <f>COUNTIFS(Table2[Sub-Sector],Table3[[#This Row],[Sub-Sector]],Table2[6M Return vs Nifty],"&gt;=10")/Table3[[#This Row],[Count]]</f>
        <v>0.76190476190476186</v>
      </c>
      <c r="G22" s="1">
        <f>COUNTIFS(Table2[Sub-Sector],Table3[[#This Row],[Sub-Sector]],Table2[1Y Return vs Nifty],"&gt;=10")/Table3[[#This Row],[Count]]</f>
        <v>0.66666666666666663</v>
      </c>
      <c r="H22" s="1">
        <f>COUNTIFS(Table2[Sub-Sector],Table3[[#This Row],[Sub-Sector]],Table2[RSI Exponential â€“ 14D],"&gt;=50")/Table3[[#This Row],[Count]]</f>
        <v>0.5714285714285714</v>
      </c>
      <c r="I22" s="1">
        <f>COUNTIFS(Table2[Sub-Sector],Table3[[#This Row],[Sub-Sector]],Table2[Relative Volume],"&gt;=1")/Table3[[#This Row],[Count]]</f>
        <v>0.47619047619047616</v>
      </c>
      <c r="J22" s="1">
        <f>COUNTIFS(Table2[Sub-Sector],Table3[[#This Row],[Sub-Sector]],Table2[% Away From Day Low],"&gt;=0.05")/Table3[[#This Row],[Count]]</f>
        <v>9.5238095238095233E-2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0.42857142857142855</v>
      </c>
      <c r="M22" s="1">
        <f>COUNTIFS(Table2[Sub-Sector],Table3[[#This Row],[Sub-Sector]],Table2[% Away From Current Week High],"&lt;=0.05")/Table3[[#This Row],[Count]]</f>
        <v>0.7142857142857143</v>
      </c>
      <c r="N22" s="1">
        <f>COUNTIFS(Table2[Sub-Sector],Table3[[#This Row],[Sub-Sector]],Table2[% Away From Current Month Low],"&gt;=0.05")/Table3[[#This Row],[Count]]</f>
        <v>0.61904761904761907</v>
      </c>
      <c r="O22" s="1">
        <f>COUNTIFS(Table2[Sub-Sector],Table3[[#This Row],[Sub-Sector]],Table2[% Away From Current Month High],"&lt;=0.05")/Table3[[#This Row],[Count]]</f>
        <v>0.2857142857142857</v>
      </c>
      <c r="P22" s="1">
        <f>COUNTIFS(Table2[Sub-Sector],Table3[[#This Row],[Sub-Sector]],Table2[% Away From 52W High],"&lt;=10")/Table3[[#This Row],[Count]]</f>
        <v>0.47619047619047616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0.5714285714285714</v>
      </c>
      <c r="S22" s="1">
        <f>COUNTIFS(Table2[Sub-Sector],Table3[[#This Row],[Sub-Sector]],Table2[% Price above 50 EMA],"&gt;=0")/Table3[[#This Row],[Count]]</f>
        <v>0.76190476190476186</v>
      </c>
      <c r="T22" s="1">
        <f>COUNTIFS(Table2[Sub-Sector],Table3[[#This Row],[Sub-Sector]],Table2[% Price above 200 EMA],"&gt;=0")/Table3[[#This Row],[Count]]</f>
        <v>0.8571428571428571</v>
      </c>
      <c r="U22" s="1">
        <f>COUNTIFS(Table2[Sub-Sector],Table3[[#This Row],[Sub-Sector]],Table2[Rate of Change - Zone],"Positive")/Table3[[#This Row],[Count]]</f>
        <v>0.42857142857142855</v>
      </c>
      <c r="V22" s="1">
        <f>COUNTIFS(Table2[Sub-Sector],Table3[[#This Row],[Sub-Sector]],Table2[Sharpe Ratio],"&gt;=0.10")/Table3[[#This Row],[Count]]</f>
        <v>0.2857142857142857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22">
        <f>_xlfn.RANK.AVG(Table3[[#This Row],[Score]],Table3[Score],1)</f>
        <v>11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144.5</v>
      </c>
      <c r="Z22">
        <f>_xlfn.RANK.AVG(Table3[[#This Row],[Score 2 ]],Table3[[Score 2 ]],1)</f>
        <v>21</v>
      </c>
    </row>
    <row r="23" spans="1:26" x14ac:dyDescent="0.3">
      <c r="A23" t="s">
        <v>556</v>
      </c>
      <c r="B23">
        <f>COUNTIFS(Table2[Sub-Sector],Table3[[#This Row],[Sub-Sector]])</f>
        <v>4</v>
      </c>
      <c r="C23" s="1">
        <f>COUNTIFS(Table2[Sub-Sector],Table3[[#This Row],[Sub-Sector]],Table2[Uptrend],"Uptrend")/Table3[[#This Row],[Count]]</f>
        <v>0.25</v>
      </c>
      <c r="D23" s="1">
        <f>COUNTIFS(Table2[Sub-Sector],Table3[[#This Row],[Sub-Sector]],Table2[1W Return vs Nifty],"&gt;=5")/Table3[[#This Row],[Count]]</f>
        <v>0.25</v>
      </c>
      <c r="E23" s="1">
        <f>COUNTIFS(Table2[Sub-Sector],Table3[[#This Row],[Sub-Sector]],Table2[1M Return vs Nifty],"&gt;=5")/Table3[[#This Row],[Count]]</f>
        <v>0.5</v>
      </c>
      <c r="F23" s="1">
        <f>COUNTIFS(Table2[Sub-Sector],Table3[[#This Row],[Sub-Sector]],Table2[6M Return vs Nifty],"&gt;=10")/Table3[[#This Row],[Count]]</f>
        <v>0.5</v>
      </c>
      <c r="G23" s="1">
        <f>COUNTIFS(Table2[Sub-Sector],Table3[[#This Row],[Sub-Sector]],Table2[1Y Return vs Nifty],"&gt;=10")/Table3[[#This Row],[Count]]</f>
        <v>0.5</v>
      </c>
      <c r="H23" s="1">
        <f>COUNTIFS(Table2[Sub-Sector],Table3[[#This Row],[Sub-Sector]],Table2[RSI Exponential â€“ 14D],"&gt;=50")/Table3[[#This Row],[Count]]</f>
        <v>0.5</v>
      </c>
      <c r="I23" s="1">
        <f>COUNTIFS(Table2[Sub-Sector],Table3[[#This Row],[Sub-Sector]],Table2[Relative Volume],"&gt;=1")/Table3[[#This Row],[Count]]</f>
        <v>0.75</v>
      </c>
      <c r="J23" s="1">
        <f>COUNTIFS(Table2[Sub-Sector],Table3[[#This Row],[Sub-Sector]],Table2[% Away From Day Low],"&gt;=0.05")/Table3[[#This Row],[Count]]</f>
        <v>0.25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0.25</v>
      </c>
      <c r="M23" s="1">
        <f>COUNTIFS(Table2[Sub-Sector],Table3[[#This Row],[Sub-Sector]],Table2[% Away From Current Week High],"&lt;=0.05")/Table3[[#This Row],[Count]]</f>
        <v>0.5</v>
      </c>
      <c r="N23" s="1">
        <f>COUNTIFS(Table2[Sub-Sector],Table3[[#This Row],[Sub-Sector]],Table2[% Away From Current Month Low],"&gt;=0.05")/Table3[[#This Row],[Count]]</f>
        <v>0.5</v>
      </c>
      <c r="O23" s="1">
        <f>COUNTIFS(Table2[Sub-Sector],Table3[[#This Row],[Sub-Sector]],Table2[% Away From Current Month High],"&lt;=0.05")/Table3[[#This Row],[Count]]</f>
        <v>0.25</v>
      </c>
      <c r="P23" s="1">
        <f>COUNTIFS(Table2[Sub-Sector],Table3[[#This Row],[Sub-Sector]],Table2[% Away From 52W High],"&lt;=10")/Table3[[#This Row],[Count]]</f>
        <v>0.25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0.5</v>
      </c>
      <c r="S23" s="1">
        <f>COUNTIFS(Table2[Sub-Sector],Table3[[#This Row],[Sub-Sector]],Table2[% Price above 50 EMA],"&gt;=0")/Table3[[#This Row],[Count]]</f>
        <v>0.5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0.5</v>
      </c>
      <c r="V23" s="1">
        <f>COUNTIFS(Table2[Sub-Sector],Table3[[#This Row],[Sub-Sector]],Table2[Sharpe Ratio],"&gt;=0.10")/Table3[[#This Row],[Count]]</f>
        <v>0.25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23">
        <f>_xlfn.RANK.AVG(Table3[[#This Row],[Score]],Table3[Score],1)</f>
        <v>21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152.5</v>
      </c>
      <c r="Z23">
        <f>_xlfn.RANK.AVG(Table3[[#This Row],[Score 2 ]],Table3[[Score 2 ]],1)</f>
        <v>22</v>
      </c>
    </row>
    <row r="24" spans="1:26" x14ac:dyDescent="0.3">
      <c r="A24" t="s">
        <v>95</v>
      </c>
      <c r="B24">
        <f>COUNTIFS(Table2[Sub-Sector],Table3[[#This Row],[Sub-Sector]])</f>
        <v>5</v>
      </c>
      <c r="C24" s="1">
        <f>COUNTIFS(Table2[Sub-Sector],Table3[[#This Row],[Sub-Sector]],Table2[Uptrend],"Uptrend")/Table3[[#This Row],[Count]]</f>
        <v>0.6</v>
      </c>
      <c r="D24" s="1">
        <f>COUNTIFS(Table2[Sub-Sector],Table3[[#This Row],[Sub-Sector]],Table2[1W Return vs Nifty],"&gt;=5")/Table3[[#This Row],[Count]]</f>
        <v>0.2</v>
      </c>
      <c r="E24" s="1">
        <f>COUNTIFS(Table2[Sub-Sector],Table3[[#This Row],[Sub-Sector]],Table2[1M Return vs Nifty],"&gt;=5")/Table3[[#This Row],[Count]]</f>
        <v>0.8</v>
      </c>
      <c r="F24" s="1">
        <f>COUNTIFS(Table2[Sub-Sector],Table3[[#This Row],[Sub-Sector]],Table2[6M Return vs Nifty],"&gt;=10")/Table3[[#This Row],[Count]]</f>
        <v>0.6</v>
      </c>
      <c r="G24" s="1">
        <f>COUNTIFS(Table2[Sub-Sector],Table3[[#This Row],[Sub-Sector]],Table2[1Y Return vs Nifty],"&gt;=10")/Table3[[#This Row],[Count]]</f>
        <v>0.6</v>
      </c>
      <c r="H24" s="1">
        <f>COUNTIFS(Table2[Sub-Sector],Table3[[#This Row],[Sub-Sector]],Table2[RSI Exponential â€“ 14D],"&gt;=50")/Table3[[#This Row],[Count]]</f>
        <v>0.8</v>
      </c>
      <c r="I24" s="1">
        <f>COUNTIFS(Table2[Sub-Sector],Table3[[#This Row],[Sub-Sector]],Table2[Relative Volume],"&gt;=1")/Table3[[#This Row],[Count]]</f>
        <v>0.4</v>
      </c>
      <c r="J24" s="1">
        <f>COUNTIFS(Table2[Sub-Sector],Table3[[#This Row],[Sub-Sector]],Table2[% Away From Day Low],"&gt;=0.05")/Table3[[#This Row],[Count]]</f>
        <v>0.2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</v>
      </c>
      <c r="M24" s="1">
        <f>COUNTIFS(Table2[Sub-Sector],Table3[[#This Row],[Sub-Sector]],Table2[% Away From Current Week High],"&lt;=0.05")/Table3[[#This Row],[Count]]</f>
        <v>0.8</v>
      </c>
      <c r="N24" s="1">
        <f>COUNTIFS(Table2[Sub-Sector],Table3[[#This Row],[Sub-Sector]],Table2[% Away From Current Month Low],"&gt;=0.05")/Table3[[#This Row],[Count]]</f>
        <v>0.6</v>
      </c>
      <c r="O24" s="1">
        <f>COUNTIFS(Table2[Sub-Sector],Table3[[#This Row],[Sub-Sector]],Table2[% Away From Current Month High],"&lt;=0.05")/Table3[[#This Row],[Count]]</f>
        <v>0.6</v>
      </c>
      <c r="P24" s="1">
        <f>COUNTIFS(Table2[Sub-Sector],Table3[[#This Row],[Sub-Sector]],Table2[% Away From 52W High],"&lt;=10")/Table3[[#This Row],[Count]]</f>
        <v>0.4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0.8</v>
      </c>
      <c r="S24" s="1">
        <f>COUNTIFS(Table2[Sub-Sector],Table3[[#This Row],[Sub-Sector]],Table2[% Price above 50 EMA],"&gt;=0")/Table3[[#This Row],[Count]]</f>
        <v>0.8</v>
      </c>
      <c r="T24" s="1">
        <f>COUNTIFS(Table2[Sub-Sector],Table3[[#This Row],[Sub-Sector]],Table2[% Price above 200 EMA],"&gt;=0")/Table3[[#This Row],[Count]]</f>
        <v>0.8</v>
      </c>
      <c r="U24" s="1">
        <f>COUNTIFS(Table2[Sub-Sector],Table3[[#This Row],[Sub-Sector]],Table2[Rate of Change - Zone],"Positive")/Table3[[#This Row],[Count]]</f>
        <v>0.6</v>
      </c>
      <c r="V24" s="1">
        <f>COUNTIFS(Table2[Sub-Sector],Table3[[#This Row],[Sub-Sector]],Table2[Sharpe Ratio],"&gt;=0.10")/Table3[[#This Row],[Count]]</f>
        <v>0.4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</v>
      </c>
      <c r="X24">
        <f>_xlfn.RANK.AVG(Table3[[#This Row],[Score]],Table3[Score],1)</f>
        <v>15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4">
        <f>_xlfn.RANK.AVG(Table3[[#This Row],[Score 2 ]],Table3[[Score 2 ]],1)</f>
        <v>23</v>
      </c>
    </row>
    <row r="25" spans="1:26" x14ac:dyDescent="0.3">
      <c r="A25" t="s">
        <v>341</v>
      </c>
      <c r="B25">
        <f>COUNTIFS(Table2[Sub-Sector],Table3[[#This Row],[Sub-Sector]])</f>
        <v>10</v>
      </c>
      <c r="C25" s="1">
        <f>COUNTIFS(Table2[Sub-Sector],Table3[[#This Row],[Sub-Sector]],Table2[Uptrend],"Uptrend")/Table3[[#This Row],[Count]]</f>
        <v>1</v>
      </c>
      <c r="D25" s="1">
        <f>COUNTIFS(Table2[Sub-Sector],Table3[[#This Row],[Sub-Sector]],Table2[1W Return vs Nifty],"&gt;=5")/Table3[[#This Row],[Count]]</f>
        <v>0.1</v>
      </c>
      <c r="E25" s="1">
        <f>COUNTIFS(Table2[Sub-Sector],Table3[[#This Row],[Sub-Sector]],Table2[1M Return vs Nifty],"&gt;=5")/Table3[[#This Row],[Count]]</f>
        <v>0.1</v>
      </c>
      <c r="F25" s="1">
        <f>COUNTIFS(Table2[Sub-Sector],Table3[[#This Row],[Sub-Sector]],Table2[6M Return vs Nifty],"&gt;=10")/Table3[[#This Row],[Count]]</f>
        <v>0.8</v>
      </c>
      <c r="G25" s="1">
        <f>COUNTIFS(Table2[Sub-Sector],Table3[[#This Row],[Sub-Sector]],Table2[1Y Return vs Nifty],"&gt;=10")/Table3[[#This Row],[Count]]</f>
        <v>0.7</v>
      </c>
      <c r="H25" s="1">
        <f>COUNTIFS(Table2[Sub-Sector],Table3[[#This Row],[Sub-Sector]],Table2[RSI Exponential â€“ 14D],"&gt;=50")/Table3[[#This Row],[Count]]</f>
        <v>0.7</v>
      </c>
      <c r="I25" s="1">
        <f>COUNTIFS(Table2[Sub-Sector],Table3[[#This Row],[Sub-Sector]],Table2[Relative Volume],"&gt;=1")/Table3[[#This Row],[Count]]</f>
        <v>0.4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</v>
      </c>
      <c r="M25" s="1">
        <f>COUNTIFS(Table2[Sub-Sector],Table3[[#This Row],[Sub-Sector]],Table2[% Away From Current Week High],"&lt;=0.05")/Table3[[#This Row],[Count]]</f>
        <v>0.8</v>
      </c>
      <c r="N25" s="1">
        <f>COUNTIFS(Table2[Sub-Sector],Table3[[#This Row],[Sub-Sector]],Table2[% Away From Current Month Low],"&gt;=0.05")/Table3[[#This Row],[Count]]</f>
        <v>0.6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0.5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0.7</v>
      </c>
      <c r="S25" s="1">
        <f>COUNTIFS(Table2[Sub-Sector],Table3[[#This Row],[Sub-Sector]],Table2[% Price above 50 EMA],"&gt;=0")/Table3[[#This Row],[Count]]</f>
        <v>0.8</v>
      </c>
      <c r="T25" s="1">
        <f>COUNTIFS(Table2[Sub-Sector],Table3[[#This Row],[Sub-Sector]],Table2[% Price above 200 EMA],"&gt;=0")/Table3[[#This Row],[Count]]</f>
        <v>1</v>
      </c>
      <c r="U25" s="1">
        <f>COUNTIFS(Table2[Sub-Sector],Table3[[#This Row],[Sub-Sector]],Table2[Rate of Change - Zone],"Positive")/Table3[[#This Row],[Count]]</f>
        <v>0.3</v>
      </c>
      <c r="V25" s="1">
        <f>COUNTIFS(Table2[Sub-Sector],Table3[[#This Row],[Sub-Sector]],Table2[Sharpe Ratio],"&gt;=0.10")/Table3[[#This Row],[Count]]</f>
        <v>0.2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253.5</v>
      </c>
      <c r="X25">
        <f>_xlfn.RANK.AVG(Table3[[#This Row],[Score]],Table3[Score],1)</f>
        <v>18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155.5</v>
      </c>
      <c r="Z25">
        <f>_xlfn.RANK.AVG(Table3[[#This Row],[Score 2 ]],Table3[[Score 2 ]],1)</f>
        <v>24</v>
      </c>
    </row>
    <row r="26" spans="1:26" x14ac:dyDescent="0.3">
      <c r="A26" t="s">
        <v>368</v>
      </c>
      <c r="B26">
        <f>COUNTIFS(Table2[Sub-Sector],Table3[[#This Row],[Sub-Sector]])</f>
        <v>6</v>
      </c>
      <c r="C26" s="1">
        <f>COUNTIFS(Table2[Sub-Sector],Table3[[#This Row],[Sub-Sector]],Table2[Uptrend],"Uptrend")/Table3[[#This Row],[Count]]</f>
        <v>0.66666666666666663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0.66666666666666663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0.83333333333333337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0.16666666666666666</v>
      </c>
      <c r="M26" s="1">
        <f>COUNTIFS(Table2[Sub-Sector],Table3[[#This Row],[Sub-Sector]],Table2[% Away From Current Week High],"&lt;=0.05")/Table3[[#This Row],[Count]]</f>
        <v>0.5</v>
      </c>
      <c r="N26" s="1">
        <f>COUNTIFS(Table2[Sub-Sector],Table3[[#This Row],[Sub-Sector]],Table2[% Away From Current Month Low],"&gt;=0.05")/Table3[[#This Row],[Count]]</f>
        <v>0.83333333333333337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0.33333333333333331</v>
      </c>
      <c r="Q26" s="1">
        <f>COUNTIFS(Table2[Sub-Sector],Table3[[#This Row],[Sub-Sector]],Table2[% Away From 52W Low],"&gt;=10")/Table3[[#This Row],[Count]]</f>
        <v>0.83333333333333337</v>
      </c>
      <c r="R26" s="1">
        <f>COUNTIFS(Table2[Sub-Sector],Table3[[#This Row],[Sub-Sector]],Table2[% Price above 20 EMA],"&gt;=0")/Table3[[#This Row],[Count]]</f>
        <v>0.66666666666666663</v>
      </c>
      <c r="S26" s="1">
        <f>COUNTIFS(Table2[Sub-Sector],Table3[[#This Row],[Sub-Sector]],Table2[% Price above 50 EMA],"&gt;=0")/Table3[[#This Row],[Count]]</f>
        <v>0.66666666666666663</v>
      </c>
      <c r="T26" s="1">
        <f>COUNTIFS(Table2[Sub-Sector],Table3[[#This Row],[Sub-Sector]],Table2[% Price above 200 EMA],"&gt;=0")/Table3[[#This Row],[Count]]</f>
        <v>0.66666666666666663</v>
      </c>
      <c r="U26" s="1">
        <f>COUNTIFS(Table2[Sub-Sector],Table3[[#This Row],[Sub-Sector]],Table2[Rate of Change - Zone],"Positive")/Table3[[#This Row],[Count]]</f>
        <v>0.66666666666666663</v>
      </c>
      <c r="V26" s="1">
        <f>COUNTIFS(Table2[Sub-Sector],Table3[[#This Row],[Sub-Sector]],Table2[Sharpe Ratio],"&gt;=0.10")/Table3[[#This Row],[Count]]</f>
        <v>0.16666666666666666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26">
        <f>_xlfn.RANK.AVG(Table3[[#This Row],[Score]],Table3[Score],1)</f>
        <v>26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</v>
      </c>
      <c r="Z26">
        <f>_xlfn.RANK.AVG(Table3[[#This Row],[Score 2 ]],Table3[[Score 2 ]],1)</f>
        <v>25</v>
      </c>
    </row>
    <row r="27" spans="1:26" x14ac:dyDescent="0.3">
      <c r="A27" t="s">
        <v>716</v>
      </c>
      <c r="B27">
        <f>COUNTIFS(Table2[Sub-Sector],Table3[[#This Row],[Sub-Sector]])</f>
        <v>5</v>
      </c>
      <c r="C27" s="1">
        <f>COUNTIFS(Table2[Sub-Sector],Table3[[#This Row],[Sub-Sector]],Table2[Uptrend],"Uptrend")/Table3[[#This Row],[Count]]</f>
        <v>0.4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0.8</v>
      </c>
      <c r="G27" s="1">
        <f>COUNTIFS(Table2[Sub-Sector],Table3[[#This Row],[Sub-Sector]],Table2[1Y Return vs Nifty],"&gt;=10")/Table3[[#This Row],[Count]]</f>
        <v>1</v>
      </c>
      <c r="H27" s="1">
        <f>COUNTIFS(Table2[Sub-Sector],Table3[[#This Row],[Sub-Sector]],Table2[RSI Exponential â€“ 14D],"&gt;=50")/Table3[[#This Row],[Count]]</f>
        <v>0.2</v>
      </c>
      <c r="I27" s="1">
        <f>COUNTIFS(Table2[Sub-Sector],Table3[[#This Row],[Sub-Sector]],Table2[Relative Volume],"&gt;=1")/Table3[[#This Row],[Count]]</f>
        <v>0.2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</v>
      </c>
      <c r="M27" s="1">
        <f>COUNTIFS(Table2[Sub-Sector],Table3[[#This Row],[Sub-Sector]],Table2[% Away From Current Week High],"&lt;=0.05")/Table3[[#This Row],[Count]]</f>
        <v>0.4</v>
      </c>
      <c r="N27" s="1">
        <f>COUNTIFS(Table2[Sub-Sector],Table3[[#This Row],[Sub-Sector]],Table2[% Away From Current Month Low],"&gt;=0.05")/Table3[[#This Row],[Count]]</f>
        <v>0.6</v>
      </c>
      <c r="O27" s="1">
        <f>COUNTIFS(Table2[Sub-Sector],Table3[[#This Row],[Sub-Sector]],Table2[% Away From Current Month High],"&lt;=0.05")/Table3[[#This Row],[Count]]</f>
        <v>0.2</v>
      </c>
      <c r="P27" s="1">
        <f>COUNTIFS(Table2[Sub-Sector],Table3[[#This Row],[Sub-Sector]],Table2[% Away From 52W High],"&lt;=10")/Table3[[#This Row],[Count]]</f>
        <v>0.2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0.2</v>
      </c>
      <c r="S27" s="1">
        <f>COUNTIFS(Table2[Sub-Sector],Table3[[#This Row],[Sub-Sector]],Table2[% Price above 50 EMA],"&gt;=0")/Table3[[#This Row],[Count]]</f>
        <v>0.4</v>
      </c>
      <c r="T27" s="1">
        <f>COUNTIFS(Table2[Sub-Sector],Table3[[#This Row],[Sub-Sector]],Table2[% Price above 200 EMA],"&gt;=0")/Table3[[#This Row],[Count]]</f>
        <v>1</v>
      </c>
      <c r="U27" s="1">
        <f>COUNTIFS(Table2[Sub-Sector],Table3[[#This Row],[Sub-Sector]],Table2[Rate of Change - Zone],"Positive")/Table3[[#This Row],[Count]]</f>
        <v>0.2</v>
      </c>
      <c r="V27" s="1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417</v>
      </c>
      <c r="X27">
        <f>_xlfn.RANK.AVG(Table3[[#This Row],[Score]],Table3[Score],1)</f>
        <v>58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161.5</v>
      </c>
      <c r="Z27">
        <f>_xlfn.RANK.AVG(Table3[[#This Row],[Score 2 ]],Table3[[Score 2 ]],1)</f>
        <v>26</v>
      </c>
    </row>
    <row r="28" spans="1:26" x14ac:dyDescent="0.3">
      <c r="A28" t="s">
        <v>116</v>
      </c>
      <c r="B28">
        <f>COUNTIFS(Table2[Sub-Sector],Table3[[#This Row],[Sub-Sector]])</f>
        <v>8</v>
      </c>
      <c r="C28" s="1">
        <f>COUNTIFS(Table2[Sub-Sector],Table3[[#This Row],[Sub-Sector]],Table2[Uptrend],"Uptrend")/Table3[[#This Row],[Count]]</f>
        <v>0.75</v>
      </c>
      <c r="D28" s="1">
        <f>COUNTIFS(Table2[Sub-Sector],Table3[[#This Row],[Sub-Sector]],Table2[1W Return vs Nifty],"&gt;=5")/Table3[[#This Row],[Count]]</f>
        <v>0.125</v>
      </c>
      <c r="E28" s="1">
        <f>COUNTIFS(Table2[Sub-Sector],Table3[[#This Row],[Sub-Sector]],Table2[1M Return vs Nifty],"&gt;=5")/Table3[[#This Row],[Count]]</f>
        <v>0.25</v>
      </c>
      <c r="F28" s="1">
        <f>COUNTIFS(Table2[Sub-Sector],Table3[[#This Row],[Sub-Sector]],Table2[6M Return vs Nifty],"&gt;=10")/Table3[[#This Row],[Count]]</f>
        <v>0.5</v>
      </c>
      <c r="G28" s="1">
        <f>COUNTIFS(Table2[Sub-Sector],Table3[[#This Row],[Sub-Sector]],Table2[1Y Return vs Nifty],"&gt;=10")/Table3[[#This Row],[Count]]</f>
        <v>0.5</v>
      </c>
      <c r="H28" s="1">
        <f>COUNTIFS(Table2[Sub-Sector],Table3[[#This Row],[Sub-Sector]],Table2[RSI Exponential â€“ 14D],"&gt;=50")/Table3[[#This Row],[Count]]</f>
        <v>0.5</v>
      </c>
      <c r="I28" s="1">
        <f>COUNTIFS(Table2[Sub-Sector],Table3[[#This Row],[Sub-Sector]],Table2[Relative Volume],"&gt;=1")/Table3[[#This Row],[Count]]</f>
        <v>0.625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</v>
      </c>
      <c r="M28" s="1">
        <f>COUNTIFS(Table2[Sub-Sector],Table3[[#This Row],[Sub-Sector]],Table2[% Away From Current Week High],"&lt;=0.05")/Table3[[#This Row],[Count]]</f>
        <v>0.875</v>
      </c>
      <c r="N28" s="1">
        <f>COUNTIFS(Table2[Sub-Sector],Table3[[#This Row],[Sub-Sector]],Table2[% Away From Current Month Low],"&gt;=0.05")/Table3[[#This Row],[Count]]</f>
        <v>0.375</v>
      </c>
      <c r="O28" s="1">
        <f>COUNTIFS(Table2[Sub-Sector],Table3[[#This Row],[Sub-Sector]],Table2[% Away From Current Month High],"&lt;=0.05")/Table3[[#This Row],[Count]]</f>
        <v>0.5</v>
      </c>
      <c r="P28" s="1">
        <f>COUNTIFS(Table2[Sub-Sector],Table3[[#This Row],[Sub-Sector]],Table2[% Away From 52W High],"&lt;=10")/Table3[[#This Row],[Count]]</f>
        <v>0.5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0.625</v>
      </c>
      <c r="S28" s="1">
        <f>COUNTIFS(Table2[Sub-Sector],Table3[[#This Row],[Sub-Sector]],Table2[% Price above 50 EMA],"&gt;=0")/Table3[[#This Row],[Count]]</f>
        <v>1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0.5</v>
      </c>
      <c r="V28" s="1">
        <f>COUNTIFS(Table2[Sub-Sector],Table3[[#This Row],[Sub-Sector]],Table2[Sharpe Ratio],"&gt;=0.10")/Table3[[#This Row],[Count]]</f>
        <v>0.125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264</v>
      </c>
      <c r="X28">
        <f>_xlfn.RANK.AVG(Table3[[#This Row],[Score]],Table3[Score],1)</f>
        <v>19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8">
        <f>_xlfn.RANK.AVG(Table3[[#This Row],[Score 2 ]],Table3[[Score 2 ]],1)</f>
        <v>27</v>
      </c>
    </row>
    <row r="29" spans="1:26" x14ac:dyDescent="0.3">
      <c r="A29" t="s">
        <v>219</v>
      </c>
      <c r="B29">
        <f>COUNTIFS(Table2[Sub-Sector],Table3[[#This Row],[Sub-Sector]])</f>
        <v>9</v>
      </c>
      <c r="C29" s="1">
        <f>COUNTIFS(Table2[Sub-Sector],Table3[[#This Row],[Sub-Sector]],Table2[Uptrend],"Uptrend")/Table3[[#This Row],[Count]]</f>
        <v>0.55555555555555558</v>
      </c>
      <c r="D29" s="1">
        <f>COUNTIFS(Table2[Sub-Sector],Table3[[#This Row],[Sub-Sector]],Table2[1W Return vs Nifty],"&gt;=5")/Table3[[#This Row],[Count]]</f>
        <v>0.22222222222222221</v>
      </c>
      <c r="E29" s="1">
        <f>COUNTIFS(Table2[Sub-Sector],Table3[[#This Row],[Sub-Sector]],Table2[1M Return vs Nifty],"&gt;=5")/Table3[[#This Row],[Count]]</f>
        <v>0.22222222222222221</v>
      </c>
      <c r="F29" s="1">
        <f>COUNTIFS(Table2[Sub-Sector],Table3[[#This Row],[Sub-Sector]],Table2[6M Return vs Nifty],"&gt;=10")/Table3[[#This Row],[Count]]</f>
        <v>0.55555555555555558</v>
      </c>
      <c r="G29" s="1">
        <f>COUNTIFS(Table2[Sub-Sector],Table3[[#This Row],[Sub-Sector]],Table2[1Y Return vs Nifty],"&gt;=10")/Table3[[#This Row],[Count]]</f>
        <v>0.55555555555555558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0.44444444444444442</v>
      </c>
      <c r="J29" s="1">
        <f>COUNTIFS(Table2[Sub-Sector],Table3[[#This Row],[Sub-Sector]],Table2[% Away From Day Low],"&gt;=0.05")/Table3[[#This Row],[Count]]</f>
        <v>0.1111111111111111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0.55555555555555558</v>
      </c>
      <c r="M29" s="1">
        <f>COUNTIFS(Table2[Sub-Sector],Table3[[#This Row],[Sub-Sector]],Table2[% Away From Current Week High],"&lt;=0.05")/Table3[[#This Row],[Count]]</f>
        <v>0.55555555555555558</v>
      </c>
      <c r="N29" s="1">
        <f>COUNTIFS(Table2[Sub-Sector],Table3[[#This Row],[Sub-Sector]],Table2[% Away From Current Month Low],"&gt;=0.05")/Table3[[#This Row],[Count]]</f>
        <v>0.66666666666666663</v>
      </c>
      <c r="O29" s="1">
        <f>COUNTIFS(Table2[Sub-Sector],Table3[[#This Row],[Sub-Sector]],Table2[% Away From Current Month High],"&lt;=0.05")/Table3[[#This Row],[Count]]</f>
        <v>0.33333333333333331</v>
      </c>
      <c r="P29" s="1">
        <f>COUNTIFS(Table2[Sub-Sector],Table3[[#This Row],[Sub-Sector]],Table2[% Away From 52W High],"&lt;=10")/Table3[[#This Row],[Count]]</f>
        <v>0.33333333333333331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0.55555555555555558</v>
      </c>
      <c r="S29" s="1">
        <f>COUNTIFS(Table2[Sub-Sector],Table3[[#This Row],[Sub-Sector]],Table2[% Price above 50 EMA],"&gt;=0")/Table3[[#This Row],[Count]]</f>
        <v>0.55555555555555558</v>
      </c>
      <c r="T29" s="1">
        <f>COUNTIFS(Table2[Sub-Sector],Table3[[#This Row],[Sub-Sector]],Table2[% Price above 200 EMA],"&gt;=0")/Table3[[#This Row],[Count]]</f>
        <v>0.66666666666666663</v>
      </c>
      <c r="U29" s="1">
        <f>COUNTIFS(Table2[Sub-Sector],Table3[[#This Row],[Sub-Sector]],Table2[Rate of Change - Zone],"Positive")/Table3[[#This Row],[Count]]</f>
        <v>0.44444444444444442</v>
      </c>
      <c r="V29" s="1">
        <f>COUNTIFS(Table2[Sub-Sector],Table3[[#This Row],[Sub-Sector]],Table2[Sharpe Ratio],"&gt;=0.10")/Table3[[#This Row],[Count]]</f>
        <v>0.33333333333333331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</v>
      </c>
      <c r="X29">
        <f>_xlfn.RANK.AVG(Table3[[#This Row],[Score]],Table3[Score],1)</f>
        <v>25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29">
        <f>_xlfn.RANK.AVG(Table3[[#This Row],[Score 2 ]],Table3[[Score 2 ]],1)</f>
        <v>28</v>
      </c>
    </row>
    <row r="30" spans="1:26" x14ac:dyDescent="0.3">
      <c r="A30" t="s">
        <v>77</v>
      </c>
      <c r="B30">
        <f>COUNTIFS(Table2[Sub-Sector],Table3[[#This Row],[Sub-Sector]])</f>
        <v>3</v>
      </c>
      <c r="C30" s="1">
        <f>COUNTIFS(Table2[Sub-Sector],Table3[[#This Row],[Sub-Sector]],Table2[Uptrend],"Uptrend")/Table3[[#This Row],[Count]]</f>
        <v>0.66666666666666663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0.33333333333333331</v>
      </c>
      <c r="F30" s="1">
        <f>COUNTIFS(Table2[Sub-Sector],Table3[[#This Row],[Sub-Sector]],Table2[6M Return vs Nifty],"&gt;=10")/Table3[[#This Row],[Count]]</f>
        <v>0.66666666666666663</v>
      </c>
      <c r="G30" s="1">
        <f>COUNTIFS(Table2[Sub-Sector],Table3[[#This Row],[Sub-Sector]],Table2[1Y Return vs Nifty],"&gt;=10")/Table3[[#This Row],[Count]]</f>
        <v>0.66666666666666663</v>
      </c>
      <c r="H30" s="1">
        <f>COUNTIFS(Table2[Sub-Sector],Table3[[#This Row],[Sub-Sector]],Table2[RSI Exponential â€“ 14D],"&gt;=50")/Table3[[#This Row],[Count]]</f>
        <v>1</v>
      </c>
      <c r="I30" s="1">
        <f>COUNTIFS(Table2[Sub-Sector],Table3[[#This Row],[Sub-Sector]],Table2[Relative Volume],"&gt;=1")/Table3[[#This Row],[Count]]</f>
        <v>0.33333333333333331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0.66666666666666663</v>
      </c>
      <c r="O30" s="1">
        <f>COUNTIFS(Table2[Sub-Sector],Table3[[#This Row],[Sub-Sector]],Table2[% Away From Current Month High],"&lt;=0.05")/Table3[[#This Row],[Count]]</f>
        <v>1</v>
      </c>
      <c r="P30" s="1">
        <f>COUNTIFS(Table2[Sub-Sector],Table3[[#This Row],[Sub-Sector]],Table2[% Away From 52W High],"&lt;=10")/Table3[[#This Row],[Count]]</f>
        <v>0.66666666666666663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1</v>
      </c>
      <c r="S30" s="1">
        <f>COUNTIFS(Table2[Sub-Sector],Table3[[#This Row],[Sub-Sector]],Table2[% Price above 50 EMA],"&gt;=0")/Table3[[#This Row],[Count]]</f>
        <v>1</v>
      </c>
      <c r="T30" s="1">
        <f>COUNTIFS(Table2[Sub-Sector],Table3[[#This Row],[Sub-Sector]],Table2[% Price above 200 EMA],"&gt;=0")/Table3[[#This Row],[Count]]</f>
        <v>1</v>
      </c>
      <c r="U30" s="1">
        <f>COUNTIFS(Table2[Sub-Sector],Table3[[#This Row],[Sub-Sector]],Table2[Rate of Change - Zone],"Positive")/Table3[[#This Row],[Count]]</f>
        <v>0.33333333333333331</v>
      </c>
      <c r="V30" s="1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30">
        <f>_xlfn.RANK.AVG(Table3[[#This Row],[Score]],Table3[Score],1)</f>
        <v>33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30">
        <f>_xlfn.RANK.AVG(Table3[[#This Row],[Score 2 ]],Table3[[Score 2 ]],1)</f>
        <v>29</v>
      </c>
    </row>
    <row r="31" spans="1:26" x14ac:dyDescent="0.3">
      <c r="A31" t="s">
        <v>130</v>
      </c>
      <c r="B31">
        <f>COUNTIFS(Table2[Sub-Sector],Table3[[#This Row],[Sub-Sector]])</f>
        <v>6</v>
      </c>
      <c r="C31" s="1">
        <f>COUNTIFS(Table2[Sub-Sector],Table3[[#This Row],[Sub-Sector]],Table2[Uptrend],"Uptrend")/Table3[[#This Row],[Count]]</f>
        <v>0.5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0.33333333333333331</v>
      </c>
      <c r="F31" s="1">
        <f>COUNTIFS(Table2[Sub-Sector],Table3[[#This Row],[Sub-Sector]],Table2[6M Return vs Nifty],"&gt;=10")/Table3[[#This Row],[Count]]</f>
        <v>0.66666666666666663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0.5</v>
      </c>
      <c r="J31" s="1">
        <f>COUNTIFS(Table2[Sub-Sector],Table3[[#This Row],[Sub-Sector]],Table2[% Away From Day Low],"&gt;=0.05")/Table3[[#This Row],[Count]]</f>
        <v>0.16666666666666666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0.66666666666666663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0.83333333333333337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0.33333333333333331</v>
      </c>
      <c r="Q31" s="1">
        <f>COUNTIFS(Table2[Sub-Sector],Table3[[#This Row],[Sub-Sector]],Table2[% Away From 52W Low],"&gt;=10")/Table3[[#This Row],[Count]]</f>
        <v>0.83333333333333337</v>
      </c>
      <c r="R31" s="1">
        <f>COUNTIFS(Table2[Sub-Sector],Table3[[#This Row],[Sub-Sector]],Table2[% Price above 20 EMA],"&gt;=0")/Table3[[#This Row],[Count]]</f>
        <v>0.33333333333333331</v>
      </c>
      <c r="S31" s="1">
        <f>COUNTIFS(Table2[Sub-Sector],Table3[[#This Row],[Sub-Sector]],Table2[% Price above 50 EMA],"&gt;=0")/Table3[[#This Row],[Count]]</f>
        <v>0.5</v>
      </c>
      <c r="T31" s="1">
        <f>COUNTIFS(Table2[Sub-Sector],Table3[[#This Row],[Sub-Sector]],Table2[% Price above 200 EMA],"&gt;=0")/Table3[[#This Row],[Count]]</f>
        <v>0.66666666666666663</v>
      </c>
      <c r="U31" s="1">
        <f>COUNTIFS(Table2[Sub-Sector],Table3[[#This Row],[Sub-Sector]],Table2[Rate of Change - Zone],"Positive")/Table3[[#This Row],[Count]]</f>
        <v>0.33333333333333331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358</v>
      </c>
      <c r="X31">
        <f>_xlfn.RANK.AVG(Table3[[#This Row],[Score]],Table3[Score],1)</f>
        <v>42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31">
        <f>_xlfn.RANK.AVG(Table3[[#This Row],[Score 2 ]],Table3[[Score 2 ]],1)</f>
        <v>30</v>
      </c>
    </row>
    <row r="32" spans="1:26" x14ac:dyDescent="0.3">
      <c r="A32" t="s">
        <v>925</v>
      </c>
      <c r="B32">
        <f>COUNTIFS(Table2[Sub-Sector],Table3[[#This Row],[Sub-Sector]])</f>
        <v>2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0.5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0.5</v>
      </c>
      <c r="H32" s="1">
        <f>COUNTIFS(Table2[Sub-Sector],Table3[[#This Row],[Sub-Sector]],Table2[RSI Exponential â€“ 14D],"&gt;=50")/Table3[[#This Row],[Count]]</f>
        <v>1</v>
      </c>
      <c r="I32" s="1">
        <f>COUNTIFS(Table2[Sub-Sector],Table3[[#This Row],[Sub-Sector]],Table2[Relative Volume],"&gt;=1")/Table3[[#This Row],[Count]]</f>
        <v>0.5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1</v>
      </c>
      <c r="M32" s="1">
        <f>COUNTIFS(Table2[Sub-Sector],Table3[[#This Row],[Sub-Sector]],Table2[% Away From Current Week High],"&lt;=0.05")/Table3[[#This Row],[Count]]</f>
        <v>0.5</v>
      </c>
      <c r="N32" s="1">
        <f>COUNTIFS(Table2[Sub-Sector],Table3[[#This Row],[Sub-Sector]],Table2[% Away From Current Month Low],"&gt;=0.05")/Table3[[#This Row],[Count]]</f>
        <v>1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1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1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32">
        <f>_xlfn.RANK.AVG(Table3[[#This Row],[Score]],Table3[Score],1)</f>
        <v>36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</v>
      </c>
      <c r="Z32">
        <f>_xlfn.RANK.AVG(Table3[[#This Row],[Score 2 ]],Table3[[Score 2 ]],1)</f>
        <v>31</v>
      </c>
    </row>
    <row r="33" spans="1:26" x14ac:dyDescent="0.3">
      <c r="A33" t="s">
        <v>111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0.33333333333333331</v>
      </c>
      <c r="F33" s="1">
        <f>COUNTIFS(Table2[Sub-Sector],Table3[[#This Row],[Sub-Sector]],Table2[6M Return vs Nifty],"&gt;=10")/Table3[[#This Row],[Count]]</f>
        <v>0.33333333333333331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0.66666666666666663</v>
      </c>
      <c r="I33" s="1">
        <f>COUNTIFS(Table2[Sub-Sector],Table3[[#This Row],[Sub-Sector]],Table2[Relative Volume],"&gt;=1")/Table3[[#This Row],[Count]]</f>
        <v>0.33333333333333331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0.33333333333333331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0.33333333333333331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0.66666666666666663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0.66666666666666663</v>
      </c>
      <c r="U33" s="1">
        <f>COUNTIFS(Table2[Sub-Sector],Table3[[#This Row],[Sub-Sector]],Table2[Rate of Change - Zone],"Positive")/Table3[[#This Row],[Count]]</f>
        <v>0.66666666666666663</v>
      </c>
      <c r="V33" s="1">
        <f>COUNTIFS(Table2[Sub-Sector],Table3[[#This Row],[Sub-Sector]],Table2[Sharpe Ratio],"&gt;=0.10")/Table3[[#This Row],[Count]]</f>
        <v>0.33333333333333331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</v>
      </c>
      <c r="X33">
        <f>_xlfn.RANK.AVG(Table3[[#This Row],[Score]],Table3[Score],1)</f>
        <v>52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3">
        <f>_xlfn.RANK.AVG(Table3[[#This Row],[Score 2 ]],Table3[[Score 2 ]],1)</f>
        <v>32</v>
      </c>
    </row>
    <row r="34" spans="1:26" x14ac:dyDescent="0.3">
      <c r="A34" t="s">
        <v>43</v>
      </c>
      <c r="B34">
        <f>COUNTIFS(Table2[Sub-Sector],Table3[[#This Row],[Sub-Sector]])</f>
        <v>2</v>
      </c>
      <c r="C34" s="1">
        <f>COUNTIFS(Table2[Sub-Sector],Table3[[#This Row],[Sub-Sector]],Table2[Uptrend],"Uptrend")/Table3[[#This Row],[Count]]</f>
        <v>1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0.5</v>
      </c>
      <c r="F34" s="1">
        <f>COUNTIFS(Table2[Sub-Sector],Table3[[#This Row],[Sub-Sector]],Table2[6M Return vs Nifty],"&gt;=10")/Table3[[#This Row],[Count]]</f>
        <v>1</v>
      </c>
      <c r="G34" s="1">
        <f>COUNTIFS(Table2[Sub-Sector],Table3[[#This Row],[Sub-Sector]],Table2[1Y Return vs Nifty],"&gt;=10")/Table3[[#This Row],[Count]]</f>
        <v>0.5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0.5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0.5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1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1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1</v>
      </c>
      <c r="V34" s="1">
        <f>COUNTIFS(Table2[Sub-Sector],Table3[[#This Row],[Sub-Sector]],Table2[Sharpe Ratio],"&gt;=0.10")/Table3[[#This Row],[Count]]</f>
        <v>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34">
        <f>_xlfn.RANK.AVG(Table3[[#This Row],[Score]],Table3[Score],1)</f>
        <v>24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4">
        <f>_xlfn.RANK.AVG(Table3[[#This Row],[Score 2 ]],Table3[[Score 2 ]],1)</f>
        <v>33</v>
      </c>
    </row>
    <row r="35" spans="1:26" x14ac:dyDescent="0.3">
      <c r="A35" t="s">
        <v>418</v>
      </c>
      <c r="B35">
        <f>COUNTIFS(Table2[Sub-Sector],Table3[[#This Row],[Sub-Sector]])</f>
        <v>4</v>
      </c>
      <c r="C35" s="1">
        <f>COUNTIFS(Table2[Sub-Sector],Table3[[#This Row],[Sub-Sector]],Table2[Uptrend],"Uptrend")/Table3[[#This Row],[Count]]</f>
        <v>0.75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</v>
      </c>
      <c r="F35" s="1">
        <f>COUNTIFS(Table2[Sub-Sector],Table3[[#This Row],[Sub-Sector]],Table2[6M Return vs Nifty],"&gt;=10")/Table3[[#This Row],[Count]]</f>
        <v>0.75</v>
      </c>
      <c r="G35" s="1">
        <f>COUNTIFS(Table2[Sub-Sector],Table3[[#This Row],[Sub-Sector]],Table2[1Y Return vs Nifty],"&gt;=10")/Table3[[#This Row],[Count]]</f>
        <v>0.75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0.75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0.25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0.75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0.25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</v>
      </c>
      <c r="X35">
        <f>_xlfn.RANK.AVG(Table3[[#This Row],[Score]],Table3[Score],1)</f>
        <v>50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5">
        <f>_xlfn.RANK.AVG(Table3[[#This Row],[Score 2 ]],Table3[[Score 2 ]],1)</f>
        <v>34</v>
      </c>
    </row>
    <row r="36" spans="1:26" x14ac:dyDescent="0.3">
      <c r="A36" t="s">
        <v>967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0.5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0.5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0.5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0.5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0.5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0.5</v>
      </c>
      <c r="S36" s="1">
        <f>COUNTIFS(Table2[Sub-Sector],Table3[[#This Row],[Sub-Sector]],Table2[% Price above 50 EMA],"&gt;=0")/Table3[[#This Row],[Count]]</f>
        <v>0.5</v>
      </c>
      <c r="T36" s="1">
        <f>COUNTIFS(Table2[Sub-Sector],Table3[[#This Row],[Sub-Sector]],Table2[% Price above 200 EMA],"&gt;=0")/Table3[[#This Row],[Count]]</f>
        <v>1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437.5</v>
      </c>
      <c r="X36">
        <f>_xlfn.RANK.AVG(Table3[[#This Row],[Score]],Table3[Score],1)</f>
        <v>62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6">
        <f>_xlfn.RANK.AVG(Table3[[#This Row],[Score 2 ]],Table3[[Score 2 ]],1)</f>
        <v>35</v>
      </c>
    </row>
    <row r="37" spans="1:26" x14ac:dyDescent="0.3">
      <c r="A37" t="s">
        <v>63</v>
      </c>
      <c r="B37">
        <f>COUNTIFS(Table2[Sub-Sector],Table3[[#This Row],[Sub-Sector]])</f>
        <v>6</v>
      </c>
      <c r="C37" s="1">
        <f>COUNTIFS(Table2[Sub-Sector],Table3[[#This Row],[Sub-Sector]],Table2[Uptrend],"Uptrend")/Table3[[#This Row],[Count]]</f>
        <v>1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0.66666666666666663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0.16666666666666666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0.5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</v>
      </c>
      <c r="P37" s="1">
        <f>COUNTIFS(Table2[Sub-Sector],Table3[[#This Row],[Sub-Sector]],Table2[% Away From 52W High],"&lt;=10")/Table3[[#This Row],[Count]]</f>
        <v>0.16666666666666666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0.16666666666666666</v>
      </c>
      <c r="S37" s="1">
        <f>COUNTIFS(Table2[Sub-Sector],Table3[[#This Row],[Sub-Sector]],Table2[% Price above 50 EMA],"&gt;=0")/Table3[[#This Row],[Count]]</f>
        <v>0.5</v>
      </c>
      <c r="T37" s="1">
        <f>COUNTIFS(Table2[Sub-Sector],Table3[[#This Row],[Sub-Sector]],Table2[% Price above 200 EMA],"&gt;=0")/Table3[[#This Row],[Count]]</f>
        <v>1</v>
      </c>
      <c r="U37" s="1">
        <f>COUNTIFS(Table2[Sub-Sector],Table3[[#This Row],[Sub-Sector]],Table2[Rate of Change - Zone],"Positive")/Table3[[#This Row],[Count]]</f>
        <v>0</v>
      </c>
      <c r="V37" s="1">
        <f>COUNTIFS(Table2[Sub-Sector],Table3[[#This Row],[Sub-Sector]],Table2[Sharpe Ratio],"&gt;=0.10")/Table3[[#This Row],[Count]]</f>
        <v>0.5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</v>
      </c>
      <c r="X37">
        <f>_xlfn.RANK.AVG(Table3[[#This Row],[Score]],Table3[Score],1)</f>
        <v>46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7">
        <f>_xlfn.RANK.AVG(Table3[[#This Row],[Score 2 ]],Table3[[Score 2 ]],1)</f>
        <v>36</v>
      </c>
    </row>
    <row r="38" spans="1:26" x14ac:dyDescent="0.3">
      <c r="A38" t="s">
        <v>133</v>
      </c>
      <c r="B38">
        <f>COUNTIFS(Table2[Sub-Sector],Table3[[#This Row],[Sub-Sector]])</f>
        <v>20</v>
      </c>
      <c r="C38" s="1">
        <f>COUNTIFS(Table2[Sub-Sector],Table3[[#This Row],[Sub-Sector]],Table2[Uptrend],"Uptrend")/Table3[[#This Row],[Count]]</f>
        <v>0.45</v>
      </c>
      <c r="D38" s="1">
        <f>COUNTIFS(Table2[Sub-Sector],Table3[[#This Row],[Sub-Sector]],Table2[1W Return vs Nifty],"&gt;=5")/Table3[[#This Row],[Count]]</f>
        <v>0.1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0.3</v>
      </c>
      <c r="G38" s="1">
        <f>COUNTIFS(Table2[Sub-Sector],Table3[[#This Row],[Sub-Sector]],Table2[1Y Return vs Nifty],"&gt;=10")/Table3[[#This Row],[Count]]</f>
        <v>0.6</v>
      </c>
      <c r="H38" s="1">
        <f>COUNTIFS(Table2[Sub-Sector],Table3[[#This Row],[Sub-Sector]],Table2[RSI Exponential â€“ 14D],"&gt;=50")/Table3[[#This Row],[Count]]</f>
        <v>0.4</v>
      </c>
      <c r="I38" s="1">
        <f>COUNTIFS(Table2[Sub-Sector],Table3[[#This Row],[Sub-Sector]],Table2[Relative Volume],"&gt;=1")/Table3[[#This Row],[Count]]</f>
        <v>0.65</v>
      </c>
      <c r="J38" s="1">
        <f>COUNTIFS(Table2[Sub-Sector],Table3[[#This Row],[Sub-Sector]],Table2[% Away From Day Low],"&gt;=0.05")/Table3[[#This Row],[Count]]</f>
        <v>0.15</v>
      </c>
      <c r="K38" s="1">
        <f>COUNTIFS(Table2[Sub-Sector],Table3[[#This Row],[Sub-Sector]],Table2[% Away From Day High],"&lt;=0.05")/Table3[[#This Row],[Count]]</f>
        <v>0.95</v>
      </c>
      <c r="L38" s="1">
        <f>COUNTIFS(Table2[Sub-Sector],Table3[[#This Row],[Sub-Sector]],Table2[% Away From Current Week Low],"&gt;=0.05")/Table3[[#This Row],[Count]]</f>
        <v>0.35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0.6</v>
      </c>
      <c r="O38" s="1">
        <f>COUNTIFS(Table2[Sub-Sector],Table3[[#This Row],[Sub-Sector]],Table2[% Away From Current Month High],"&lt;=0.05")/Table3[[#This Row],[Count]]</f>
        <v>0.25</v>
      </c>
      <c r="P38" s="1">
        <f>COUNTIFS(Table2[Sub-Sector],Table3[[#This Row],[Sub-Sector]],Table2[% Away From 52W High],"&lt;=10")/Table3[[#This Row],[Count]]</f>
        <v>0.25</v>
      </c>
      <c r="Q38" s="1">
        <f>COUNTIFS(Table2[Sub-Sector],Table3[[#This Row],[Sub-Sector]],Table2[% Away From 52W Low],"&gt;=10")/Table3[[#This Row],[Count]]</f>
        <v>0.95</v>
      </c>
      <c r="R38" s="1">
        <f>COUNTIFS(Table2[Sub-Sector],Table3[[#This Row],[Sub-Sector]],Table2[% Price above 20 EMA],"&gt;=0")/Table3[[#This Row],[Count]]</f>
        <v>0.35</v>
      </c>
      <c r="S38" s="1">
        <f>COUNTIFS(Table2[Sub-Sector],Table3[[#This Row],[Sub-Sector]],Table2[% Price above 50 EMA],"&gt;=0")/Table3[[#This Row],[Count]]</f>
        <v>0.35</v>
      </c>
      <c r="T38" s="1">
        <f>COUNTIFS(Table2[Sub-Sector],Table3[[#This Row],[Sub-Sector]],Table2[% Price above 200 EMA],"&gt;=0")/Table3[[#This Row],[Count]]</f>
        <v>0.7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0.45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361.5</v>
      </c>
      <c r="X38">
        <f>_xlfn.RANK.AVG(Table3[[#This Row],[Score]],Table3[Score],1)</f>
        <v>43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8">
        <f>_xlfn.RANK.AVG(Table3[[#This Row],[Score 2 ]],Table3[[Score 2 ]],1)</f>
        <v>37</v>
      </c>
    </row>
    <row r="39" spans="1:26" x14ac:dyDescent="0.3">
      <c r="A39" t="s">
        <v>139</v>
      </c>
      <c r="B39">
        <f>COUNTIFS(Table2[Sub-Sector],Table3[[#This Row],[Sub-Sector]])</f>
        <v>20</v>
      </c>
      <c r="C39" s="1">
        <f>COUNTIFS(Table2[Sub-Sector],Table3[[#This Row],[Sub-Sector]],Table2[Uptrend],"Uptrend")/Table3[[#This Row],[Count]]</f>
        <v>0.4</v>
      </c>
      <c r="D39" s="1">
        <f>COUNTIFS(Table2[Sub-Sector],Table3[[#This Row],[Sub-Sector]],Table2[1W Return vs Nifty],"&gt;=5")/Table3[[#This Row],[Count]]</f>
        <v>0.1</v>
      </c>
      <c r="E39" s="1">
        <f>COUNTIFS(Table2[Sub-Sector],Table3[[#This Row],[Sub-Sector]],Table2[1M Return vs Nifty],"&gt;=5")/Table3[[#This Row],[Count]]</f>
        <v>0.1</v>
      </c>
      <c r="F39" s="1">
        <f>COUNTIFS(Table2[Sub-Sector],Table3[[#This Row],[Sub-Sector]],Table2[6M Return vs Nifty],"&gt;=10")/Table3[[#This Row],[Count]]</f>
        <v>0.45</v>
      </c>
      <c r="G39" s="1">
        <f>COUNTIFS(Table2[Sub-Sector],Table3[[#This Row],[Sub-Sector]],Table2[1Y Return vs Nifty],"&gt;=10")/Table3[[#This Row],[Count]]</f>
        <v>0.85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0.3</v>
      </c>
      <c r="J39" s="1">
        <f>COUNTIFS(Table2[Sub-Sector],Table3[[#This Row],[Sub-Sector]],Table2[% Away From Day Low],"&gt;=0.05")/Table3[[#This Row],[Count]]</f>
        <v>0.05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0.4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0.75</v>
      </c>
      <c r="O39" s="1">
        <f>COUNTIFS(Table2[Sub-Sector],Table3[[#This Row],[Sub-Sector]],Table2[% Away From Current Month High],"&lt;=0.05")/Table3[[#This Row],[Count]]</f>
        <v>0.4</v>
      </c>
      <c r="P39" s="1">
        <f>COUNTIFS(Table2[Sub-Sector],Table3[[#This Row],[Sub-Sector]],Table2[% Away From 52W High],"&lt;=10")/Table3[[#This Row],[Count]]</f>
        <v>0.15</v>
      </c>
      <c r="Q39" s="1">
        <f>COUNTIFS(Table2[Sub-Sector],Table3[[#This Row],[Sub-Sector]],Table2[% Away From 52W Low],"&gt;=10")/Table3[[#This Row],[Count]]</f>
        <v>0.95</v>
      </c>
      <c r="R39" s="1">
        <f>COUNTIFS(Table2[Sub-Sector],Table3[[#This Row],[Sub-Sector]],Table2[% Price above 20 EMA],"&gt;=0")/Table3[[#This Row],[Count]]</f>
        <v>0.45</v>
      </c>
      <c r="S39" s="1">
        <f>COUNTIFS(Table2[Sub-Sector],Table3[[#This Row],[Sub-Sector]],Table2[% Price above 50 EMA],"&gt;=0")/Table3[[#This Row],[Count]]</f>
        <v>0.4</v>
      </c>
      <c r="T39" s="1">
        <f>COUNTIFS(Table2[Sub-Sector],Table3[[#This Row],[Sub-Sector]],Table2[% Price above 200 EMA],"&gt;=0")/Table3[[#This Row],[Count]]</f>
        <v>0.95</v>
      </c>
      <c r="U39" s="1">
        <f>COUNTIFS(Table2[Sub-Sector],Table3[[#This Row],[Sub-Sector]],Table2[Rate of Change - Zone],"Positive")/Table3[[#This Row],[Count]]</f>
        <v>0.2</v>
      </c>
      <c r="V39" s="1">
        <f>COUNTIFS(Table2[Sub-Sector],Table3[[#This Row],[Sub-Sector]],Table2[Sharpe Ratio],"&gt;=0.10")/Table3[[#This Row],[Count]]</f>
        <v>0.6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</v>
      </c>
      <c r="X39">
        <f>_xlfn.RANK.AVG(Table3[[#This Row],[Score]],Table3[Score],1)</f>
        <v>44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9">
        <f>_xlfn.RANK.AVG(Table3[[#This Row],[Score 2 ]],Table3[[Score 2 ]],1)</f>
        <v>38</v>
      </c>
    </row>
    <row r="40" spans="1:26" x14ac:dyDescent="0.3">
      <c r="A40" t="s">
        <v>183</v>
      </c>
      <c r="B40">
        <f>COUNTIFS(Table2[Sub-Sector],Table3[[#This Row],[Sub-Sector]])</f>
        <v>8</v>
      </c>
      <c r="C40" s="1">
        <f>COUNTIFS(Table2[Sub-Sector],Table3[[#This Row],[Sub-Sector]],Table2[Uptrend],"Uptrend")/Table3[[#This Row],[Count]]</f>
        <v>1</v>
      </c>
      <c r="D40" s="1">
        <f>COUNTIFS(Table2[Sub-Sector],Table3[[#This Row],[Sub-Sector]],Table2[1W Return vs Nifty],"&gt;=5")/Table3[[#This Row],[Count]]</f>
        <v>0</v>
      </c>
      <c r="E40" s="1">
        <f>COUNTIFS(Table2[Sub-Sector],Table3[[#This Row],[Sub-Sector]],Table2[1M Return vs Nifty],"&gt;=5")/Table3[[#This Row],[Count]]</f>
        <v>0.125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0.375</v>
      </c>
      <c r="H40" s="1">
        <f>COUNTIFS(Table2[Sub-Sector],Table3[[#This Row],[Sub-Sector]],Table2[RSI Exponential â€“ 14D],"&gt;=50")/Table3[[#This Row],[Count]]</f>
        <v>0.75</v>
      </c>
      <c r="I40" s="1">
        <f>COUNTIFS(Table2[Sub-Sector],Table3[[#This Row],[Sub-Sector]],Table2[Relative Volume],"&gt;=1")/Table3[[#This Row],[Count]]</f>
        <v>0.375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0.125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0.75</v>
      </c>
      <c r="P40" s="1">
        <f>COUNTIFS(Table2[Sub-Sector],Table3[[#This Row],[Sub-Sector]],Table2[% Away From 52W High],"&lt;=10")/Table3[[#This Row],[Count]]</f>
        <v>0.875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0.75</v>
      </c>
      <c r="S40" s="1">
        <f>COUNTIFS(Table2[Sub-Sector],Table3[[#This Row],[Sub-Sector]],Table2[% Price above 50 EMA],"&gt;=0")/Table3[[#This Row],[Count]]</f>
        <v>0.875</v>
      </c>
      <c r="T40" s="1">
        <f>COUNTIFS(Table2[Sub-Sector],Table3[[#This Row],[Sub-Sector]],Table2[% Price above 200 EMA],"&gt;=0")/Table3[[#This Row],[Count]]</f>
        <v>1</v>
      </c>
      <c r="U40" s="1">
        <f>COUNTIFS(Table2[Sub-Sector],Table3[[#This Row],[Sub-Sector]],Table2[Rate of Change - Zone],"Positive")/Table3[[#This Row],[Count]]</f>
        <v>0.375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40">
        <f>_xlfn.RANK.AVG(Table3[[#This Row],[Score]],Table3[Score],1)</f>
        <v>41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0">
        <f>_xlfn.RANK.AVG(Table3[[#This Row],[Score 2 ]],Table3[[Score 2 ]],1)</f>
        <v>39</v>
      </c>
    </row>
    <row r="41" spans="1:26" x14ac:dyDescent="0.3">
      <c r="A41" t="s">
        <v>222</v>
      </c>
      <c r="B41">
        <f>COUNTIFS(Table2[Sub-Sector],Table3[[#This Row],[Sub-Sector]])</f>
        <v>3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0.33333333333333331</v>
      </c>
      <c r="F41" s="1">
        <f>COUNTIFS(Table2[Sub-Sector],Table3[[#This Row],[Sub-Sector]],Table2[6M Return vs Nifty],"&gt;=10")/Table3[[#This Row],[Count]]</f>
        <v>0.33333333333333331</v>
      </c>
      <c r="G41" s="1">
        <f>COUNTIFS(Table2[Sub-Sector],Table3[[#This Row],[Sub-Sector]],Table2[1Y Return vs Nifty],"&gt;=10")/Table3[[#This Row],[Count]]</f>
        <v>0.66666666666666663</v>
      </c>
      <c r="H41" s="1">
        <f>COUNTIFS(Table2[Sub-Sector],Table3[[#This Row],[Sub-Sector]],Table2[RSI Exponential â€“ 14D],"&gt;=50")/Table3[[#This Row],[Count]]</f>
        <v>1</v>
      </c>
      <c r="I41" s="1">
        <f>COUNTIFS(Table2[Sub-Sector],Table3[[#This Row],[Sub-Sector]],Table2[Relative Volume],"&gt;=1")/Table3[[#This Row],[Count]]</f>
        <v>0.33333333333333331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0.33333333333333331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0.66666666666666663</v>
      </c>
      <c r="O41" s="1">
        <f>COUNTIFS(Table2[Sub-Sector],Table3[[#This Row],[Sub-Sector]],Table2[% Away From Current Month High],"&lt;=0.05")/Table3[[#This Row],[Count]]</f>
        <v>0.66666666666666663</v>
      </c>
      <c r="P41" s="1">
        <f>COUNTIFS(Table2[Sub-Sector],Table3[[#This Row],[Sub-Sector]],Table2[% Away From 52W High],"&lt;=10")/Table3[[#This Row],[Count]]</f>
        <v>1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1</v>
      </c>
      <c r="S41" s="1">
        <f>COUNTIFS(Table2[Sub-Sector],Table3[[#This Row],[Sub-Sector]],Table2[% Price above 50 EMA],"&gt;=0")/Table3[[#This Row],[Count]]</f>
        <v>1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0.33333333333333331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41">
        <f>_xlfn.RANK.AVG(Table3[[#This Row],[Score]],Table3[Score],1)</f>
        <v>34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213.5</v>
      </c>
      <c r="Z41">
        <f>_xlfn.RANK.AVG(Table3[[#This Row],[Score 2 ]],Table3[[Score 2 ]],1)</f>
        <v>40</v>
      </c>
    </row>
    <row r="42" spans="1:26" x14ac:dyDescent="0.3">
      <c r="A42" t="s">
        <v>196</v>
      </c>
      <c r="B42">
        <f>COUNTIFS(Table2[Sub-Sector],Table3[[#This Row],[Sub-Sector]])</f>
        <v>3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0.66666666666666663</v>
      </c>
      <c r="F42" s="1">
        <f>COUNTIFS(Table2[Sub-Sector],Table3[[#This Row],[Sub-Sector]],Table2[6M Return vs Nifty],"&gt;=10")/Table3[[#This Row],[Count]]</f>
        <v>0.33333333333333331</v>
      </c>
      <c r="G42" s="1">
        <f>COUNTIFS(Table2[Sub-Sector],Table3[[#This Row],[Sub-Sector]],Table2[1Y Return vs Nifty],"&gt;=10")/Table3[[#This Row],[Count]]</f>
        <v>0.33333333333333331</v>
      </c>
      <c r="H42" s="1">
        <f>COUNTIFS(Table2[Sub-Sector],Table3[[#This Row],[Sub-Sector]],Table2[RSI Exponential â€“ 14D],"&gt;=50")/Table3[[#This Row],[Count]]</f>
        <v>0.33333333333333331</v>
      </c>
      <c r="I42" s="1">
        <f>COUNTIFS(Table2[Sub-Sector],Table3[[#This Row],[Sub-Sector]],Table2[Relative Volume],"&gt;=1")/Table3[[#This Row],[Count]]</f>
        <v>0.66666666666666663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0.66666666666666663</v>
      </c>
      <c r="N42" s="1">
        <f>COUNTIFS(Table2[Sub-Sector],Table3[[#This Row],[Sub-Sector]],Table2[% Away From Current Month Low],"&gt;=0.05")/Table3[[#This Row],[Count]]</f>
        <v>0.33333333333333331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0.33333333333333331</v>
      </c>
      <c r="S42" s="1">
        <f>COUNTIFS(Table2[Sub-Sector],Table3[[#This Row],[Sub-Sector]],Table2[% Price above 50 EMA],"&gt;=0")/Table3[[#This Row],[Count]]</f>
        <v>0.66666666666666663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0.33333333333333331</v>
      </c>
      <c r="V42" s="1">
        <f>COUNTIFS(Table2[Sub-Sector],Table3[[#This Row],[Sub-Sector]],Table2[Sharpe Ratio],"&gt;=0.10")/Table3[[#This Row],[Count]]</f>
        <v>0.66666666666666663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42">
        <f>_xlfn.RANK.AVG(Table3[[#This Row],[Score]],Table3[Score],1)</f>
        <v>29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2">
        <f>_xlfn.RANK.AVG(Table3[[#This Row],[Score 2 ]],Table3[[Score 2 ]],1)</f>
        <v>41</v>
      </c>
    </row>
    <row r="43" spans="1:26" x14ac:dyDescent="0.3">
      <c r="A43" t="s">
        <v>740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0.5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43">
        <f>_xlfn.RANK.AVG(Table3[[#This Row],[Score]],Table3[Score],1)</f>
        <v>32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3">
        <f>_xlfn.RANK.AVG(Table3[[#This Row],[Score 2 ]],Table3[[Score 2 ]],1)</f>
        <v>42</v>
      </c>
    </row>
    <row r="44" spans="1:26" x14ac:dyDescent="0.3">
      <c r="A44" t="s">
        <v>465</v>
      </c>
      <c r="B44">
        <f>COUNTIFS(Table2[Sub-Sector],Table3[[#This Row],[Sub-Sector]])</f>
        <v>11</v>
      </c>
      <c r="C44" s="1">
        <f>COUNTIFS(Table2[Sub-Sector],Table3[[#This Row],[Sub-Sector]],Table2[Uptrend],"Uptrend")/Table3[[#This Row],[Count]]</f>
        <v>0.72727272727272729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0.27272727272727271</v>
      </c>
      <c r="F44" s="1">
        <f>COUNTIFS(Table2[Sub-Sector],Table3[[#This Row],[Sub-Sector]],Table2[6M Return vs Nifty],"&gt;=10")/Table3[[#This Row],[Count]]</f>
        <v>0.36363636363636365</v>
      </c>
      <c r="G44" s="1">
        <f>COUNTIFS(Table2[Sub-Sector],Table3[[#This Row],[Sub-Sector]],Table2[1Y Return vs Nifty],"&gt;=10")/Table3[[#This Row],[Count]]</f>
        <v>0.36363636363636365</v>
      </c>
      <c r="H44" s="1">
        <f>COUNTIFS(Table2[Sub-Sector],Table3[[#This Row],[Sub-Sector]],Table2[RSI Exponential â€“ 14D],"&gt;=50")/Table3[[#This Row],[Count]]</f>
        <v>0.36363636363636365</v>
      </c>
      <c r="I44" s="1">
        <f>COUNTIFS(Table2[Sub-Sector],Table3[[#This Row],[Sub-Sector]],Table2[Relative Volume],"&gt;=1")/Table3[[#This Row],[Count]]</f>
        <v>0.54545454545454541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0.27272727272727271</v>
      </c>
      <c r="M44" s="1">
        <f>COUNTIFS(Table2[Sub-Sector],Table3[[#This Row],[Sub-Sector]],Table2[% Away From Current Week High],"&lt;=0.05")/Table3[[#This Row],[Count]]</f>
        <v>0.90909090909090906</v>
      </c>
      <c r="N44" s="1">
        <f>COUNTIFS(Table2[Sub-Sector],Table3[[#This Row],[Sub-Sector]],Table2[% Away From Current Month Low],"&gt;=0.05")/Table3[[#This Row],[Count]]</f>
        <v>0.36363636363636365</v>
      </c>
      <c r="O44" s="1">
        <f>COUNTIFS(Table2[Sub-Sector],Table3[[#This Row],[Sub-Sector]],Table2[% Away From Current Month High],"&lt;=0.05")/Table3[[#This Row],[Count]]</f>
        <v>0.27272727272727271</v>
      </c>
      <c r="P44" s="1">
        <f>COUNTIFS(Table2[Sub-Sector],Table3[[#This Row],[Sub-Sector]],Table2[% Away From 52W High],"&lt;=10")/Table3[[#This Row],[Count]]</f>
        <v>0.45454545454545453</v>
      </c>
      <c r="Q44" s="1">
        <f>COUNTIFS(Table2[Sub-Sector],Table3[[#This Row],[Sub-Sector]],Table2[% Away From 52W Low],"&gt;=10")/Table3[[#This Row],[Count]]</f>
        <v>0.90909090909090906</v>
      </c>
      <c r="R44" s="1">
        <f>COUNTIFS(Table2[Sub-Sector],Table3[[#This Row],[Sub-Sector]],Table2[% Price above 20 EMA],"&gt;=0")/Table3[[#This Row],[Count]]</f>
        <v>0.45454545454545453</v>
      </c>
      <c r="S44" s="1">
        <f>COUNTIFS(Table2[Sub-Sector],Table3[[#This Row],[Sub-Sector]],Table2[% Price above 50 EMA],"&gt;=0")/Table3[[#This Row],[Count]]</f>
        <v>0.63636363636363635</v>
      </c>
      <c r="T44" s="1">
        <f>COUNTIFS(Table2[Sub-Sector],Table3[[#This Row],[Sub-Sector]],Table2[% Price above 200 EMA],"&gt;=0")/Table3[[#This Row],[Count]]</f>
        <v>0.72727272727272729</v>
      </c>
      <c r="U44" s="1">
        <f>COUNTIFS(Table2[Sub-Sector],Table3[[#This Row],[Sub-Sector]],Table2[Rate of Change - Zone],"Positive")/Table3[[#This Row],[Count]]</f>
        <v>0.27272727272727271</v>
      </c>
      <c r="V44" s="1">
        <f>COUNTIFS(Table2[Sub-Sector],Table3[[#This Row],[Sub-Sector]],Table2[Sharpe Ratio],"&gt;=0.10")/Table3[[#This Row],[Count]]</f>
        <v>0.36363636363636365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44">
        <f>_xlfn.RANK.AVG(Table3[[#This Row],[Score]],Table3[Score],1)</f>
        <v>47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4">
        <f>_xlfn.RANK.AVG(Table3[[#This Row],[Score 2 ]],Table3[[Score 2 ]],1)</f>
        <v>43</v>
      </c>
    </row>
    <row r="45" spans="1:26" x14ac:dyDescent="0.3">
      <c r="A45" t="s">
        <v>168</v>
      </c>
      <c r="B45">
        <f>COUNTIFS(Table2[Sub-Sector],Table3[[#This Row],[Sub-Sector]])</f>
        <v>9</v>
      </c>
      <c r="C45" s="1">
        <f>COUNTIFS(Table2[Sub-Sector],Table3[[#This Row],[Sub-Sector]],Table2[Uptrend],"Uptrend")/Table3[[#This Row],[Count]]</f>
        <v>0.88888888888888884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0.44444444444444442</v>
      </c>
      <c r="F45" s="1">
        <f>COUNTIFS(Table2[Sub-Sector],Table3[[#This Row],[Sub-Sector]],Table2[6M Return vs Nifty],"&gt;=10")/Table3[[#This Row],[Count]]</f>
        <v>0.44444444444444442</v>
      </c>
      <c r="G45" s="1">
        <f>COUNTIFS(Table2[Sub-Sector],Table3[[#This Row],[Sub-Sector]],Table2[1Y Return vs Nifty],"&gt;=10")/Table3[[#This Row],[Count]]</f>
        <v>0.33333333333333331</v>
      </c>
      <c r="H45" s="1">
        <f>COUNTIFS(Table2[Sub-Sector],Table3[[#This Row],[Sub-Sector]],Table2[RSI Exponential â€“ 14D],"&gt;=50")/Table3[[#This Row],[Count]]</f>
        <v>0.66666666666666663</v>
      </c>
      <c r="I45" s="1">
        <f>COUNTIFS(Table2[Sub-Sector],Table3[[#This Row],[Sub-Sector]],Table2[Relative Volume],"&gt;=1")/Table3[[#This Row],[Count]]</f>
        <v>0.33333333333333331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0.77777777777777779</v>
      </c>
      <c r="N45" s="1">
        <f>COUNTIFS(Table2[Sub-Sector],Table3[[#This Row],[Sub-Sector]],Table2[% Away From Current Month Low],"&gt;=0.05")/Table3[[#This Row],[Count]]</f>
        <v>0.55555555555555558</v>
      </c>
      <c r="O45" s="1">
        <f>COUNTIFS(Table2[Sub-Sector],Table3[[#This Row],[Sub-Sector]],Table2[% Away From Current Month High],"&lt;=0.05")/Table3[[#This Row],[Count]]</f>
        <v>0.33333333333333331</v>
      </c>
      <c r="P45" s="1">
        <f>COUNTIFS(Table2[Sub-Sector],Table3[[#This Row],[Sub-Sector]],Table2[% Away From 52W High],"&lt;=10")/Table3[[#This Row],[Count]]</f>
        <v>0.77777777777777779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0.66666666666666663</v>
      </c>
      <c r="S45" s="1">
        <f>COUNTIFS(Table2[Sub-Sector],Table3[[#This Row],[Sub-Sector]],Table2[% Price above 50 EMA],"&gt;=0")/Table3[[#This Row],[Count]]</f>
        <v>0.77777777777777779</v>
      </c>
      <c r="T45" s="1">
        <f>COUNTIFS(Table2[Sub-Sector],Table3[[#This Row],[Sub-Sector]],Table2[% Price above 200 EMA],"&gt;=0")/Table3[[#This Row],[Count]]</f>
        <v>0.88888888888888884</v>
      </c>
      <c r="U45" s="1">
        <f>COUNTIFS(Table2[Sub-Sector],Table3[[#This Row],[Sub-Sector]],Table2[Rate of Change - Zone],"Positive")/Table3[[#This Row],[Count]]</f>
        <v>0.55555555555555558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45">
        <f>_xlfn.RANK.AVG(Table3[[#This Row],[Score]],Table3[Score],1)</f>
        <v>38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5">
        <f>_xlfn.RANK.AVG(Table3[[#This Row],[Score 2 ]],Table3[[Score 2 ]],1)</f>
        <v>47.5</v>
      </c>
    </row>
    <row r="46" spans="1:26" x14ac:dyDescent="0.3">
      <c r="A46" t="s">
        <v>277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0.33333333333333331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0.33333333333333331</v>
      </c>
      <c r="M46" s="1">
        <f>COUNTIFS(Table2[Sub-Sector],Table3[[#This Row],[Sub-Sector]],Table2[% Away From Current Week High],"&lt;=0.05")/Table3[[#This Row],[Count]]</f>
        <v>0.66666666666666663</v>
      </c>
      <c r="N46" s="1">
        <f>COUNTIFS(Table2[Sub-Sector],Table3[[#This Row],[Sub-Sector]],Table2[% Away From Current Month Low],"&gt;=0.05")/Table3[[#This Row],[Count]]</f>
        <v>0.33333333333333331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0.33333333333333331</v>
      </c>
      <c r="S46" s="1">
        <f>COUNTIFS(Table2[Sub-Sector],Table3[[#This Row],[Sub-Sector]],Table2[% Price above 50 EMA],"&gt;=0")/Table3[[#This Row],[Count]]</f>
        <v>0.33333333333333331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6">
        <f>_xlfn.RANK.AVG(Table3[[#This Row],[Score]],Table3[Score],1)</f>
        <v>54.5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6">
        <f>_xlfn.RANK.AVG(Table3[[#This Row],[Score 2 ]],Table3[[Score 2 ]],1)</f>
        <v>47.5</v>
      </c>
    </row>
    <row r="47" spans="1:26" x14ac:dyDescent="0.3">
      <c r="A47" t="s">
        <v>955</v>
      </c>
      <c r="B47">
        <f>COUNTIFS(Table2[Sub-Sector],Table3[[#This Row],[Sub-Sector]])</f>
        <v>2</v>
      </c>
      <c r="C47" s="1">
        <f>COUNTIFS(Table2[Sub-Sector],Table3[[#This Row],[Sub-Sector]],Table2[Uptrend],"Uptrend")/Table3[[#This Row],[Count]]</f>
        <v>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0.5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0.5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0.5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1</v>
      </c>
      <c r="O47" s="1">
        <f>COUNTIFS(Table2[Sub-Sector],Table3[[#This Row],[Sub-Sector]],Table2[% Away From Current Month High],"&lt;=0.05")/Table3[[#This Row],[Count]]</f>
        <v>0.5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0.5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7">
        <f>_xlfn.RANK.AVG(Table3[[#This Row],[Score]],Table3[Score],1)</f>
        <v>54.5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7">
        <f>_xlfn.RANK.AVG(Table3[[#This Row],[Score 2 ]],Table3[[Score 2 ]],1)</f>
        <v>47.5</v>
      </c>
    </row>
    <row r="48" spans="1:26" x14ac:dyDescent="0.3">
      <c r="A48" t="s">
        <v>237</v>
      </c>
      <c r="B48">
        <f>COUNTIFS(Table2[Sub-Sector],Table3[[#This Row],[Sub-Sector]])</f>
        <v>1</v>
      </c>
      <c r="C48" s="1">
        <f>COUNTIFS(Table2[Sub-Sector],Table3[[#This Row],[Sub-Sector]],Table2[Uptrend],"Uptrend")/Table3[[#This Row],[Count]]</f>
        <v>1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1</v>
      </c>
      <c r="G48" s="1">
        <f>COUNTIFS(Table2[Sub-Sector],Table3[[#This Row],[Sub-Sector]],Table2[1Y Return vs Nifty],"&gt;=10")/Table3[[#This Row],[Count]]</f>
        <v>1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1</v>
      </c>
      <c r="T48" s="1">
        <f>COUNTIFS(Table2[Sub-Sector],Table3[[#This Row],[Sub-Sector]],Table2[% Price above 200 EMA],"&gt;=0")/Table3[[#This Row],[Count]]</f>
        <v>1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8">
        <f>_xlfn.RANK.AVG(Table3[[#This Row],[Score]],Table3[Score],1)</f>
        <v>54.5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8">
        <f>_xlfn.RANK.AVG(Table3[[#This Row],[Score 2 ]],Table3[[Score 2 ]],1)</f>
        <v>47.5</v>
      </c>
    </row>
    <row r="49" spans="1:26" x14ac:dyDescent="0.3">
      <c r="A49" t="s">
        <v>161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1</v>
      </c>
      <c r="P49" s="1">
        <f>COUNTIFS(Table2[Sub-Sector],Table3[[#This Row],[Sub-Sector]],Table2[% Away From 52W High],"&lt;=10")/Table3[[#This Row],[Count]]</f>
        <v>1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49">
        <f>_xlfn.RANK.AVG(Table3[[#This Row],[Score]],Table3[Score],1)</f>
        <v>54.5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9">
        <f>_xlfn.RANK.AVG(Table3[[#This Row],[Score 2 ]],Table3[[Score 2 ]],1)</f>
        <v>47.5</v>
      </c>
    </row>
    <row r="50" spans="1:26" x14ac:dyDescent="0.3">
      <c r="A50" t="s">
        <v>1331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50">
        <f>_xlfn.RANK.AVG(Table3[[#This Row],[Score]],Table3[Score],1)</f>
        <v>82.5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0">
        <f>_xlfn.RANK.AVG(Table3[[#This Row],[Score 2 ]],Table3[[Score 2 ]],1)</f>
        <v>47.5</v>
      </c>
    </row>
    <row r="51" spans="1:26" x14ac:dyDescent="0.3">
      <c r="A51" t="s">
        <v>615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1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1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51">
        <f>_xlfn.RANK.AVG(Table3[[#This Row],[Score]],Table3[Score],1)</f>
        <v>82.5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1">
        <f>_xlfn.RANK.AVG(Table3[[#This Row],[Score 2 ]],Table3[[Score 2 ]],1)</f>
        <v>47.5</v>
      </c>
    </row>
    <row r="52" spans="1:26" x14ac:dyDescent="0.3">
      <c r="A52" t="s">
        <v>1622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0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0</v>
      </c>
      <c r="V52" s="1">
        <f>COUNTIFS(Table2[Sub-Sector],Table3[[#This Row],[Sub-Sector]],Table2[Sharpe Ratio],"&gt;=0.10")/Table3[[#This Row],[Count]]</f>
        <v>0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315.5</v>
      </c>
      <c r="X52">
        <f>_xlfn.RANK.AVG(Table3[[#This Row],[Score]],Table3[Score],1)</f>
        <v>30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2">
        <f>_xlfn.RANK.AVG(Table3[[#This Row],[Score 2 ]],Table3[[Score 2 ]],1)</f>
        <v>47.5</v>
      </c>
    </row>
    <row r="53" spans="1:26" x14ac:dyDescent="0.3">
      <c r="A53" t="s">
        <v>282</v>
      </c>
      <c r="B53">
        <f>COUNTIFS(Table2[Sub-Sector],Table3[[#This Row],[Sub-Sector]])</f>
        <v>14</v>
      </c>
      <c r="C53" s="1">
        <f>COUNTIFS(Table2[Sub-Sector],Table3[[#This Row],[Sub-Sector]],Table2[Uptrend],"Uptrend")/Table3[[#This Row],[Count]]</f>
        <v>0.7142857142857143</v>
      </c>
      <c r="D53" s="1">
        <f>COUNTIFS(Table2[Sub-Sector],Table3[[#This Row],[Sub-Sector]],Table2[1W Return vs Nifty],"&gt;=5")/Table3[[#This Row],[Count]]</f>
        <v>7.1428571428571425E-2</v>
      </c>
      <c r="E53" s="1">
        <f>COUNTIFS(Table2[Sub-Sector],Table3[[#This Row],[Sub-Sector]],Table2[1M Return vs Nifty],"&gt;=5")/Table3[[#This Row],[Count]]</f>
        <v>0.35714285714285715</v>
      </c>
      <c r="F53" s="1">
        <f>COUNTIFS(Table2[Sub-Sector],Table3[[#This Row],[Sub-Sector]],Table2[6M Return vs Nifty],"&gt;=10")/Table3[[#This Row],[Count]]</f>
        <v>0.21428571428571427</v>
      </c>
      <c r="G53" s="1">
        <f>COUNTIFS(Table2[Sub-Sector],Table3[[#This Row],[Sub-Sector]],Table2[1Y Return vs Nifty],"&gt;=10")/Table3[[#This Row],[Count]]</f>
        <v>0.5</v>
      </c>
      <c r="H53" s="1">
        <f>COUNTIFS(Table2[Sub-Sector],Table3[[#This Row],[Sub-Sector]],Table2[RSI Exponential â€“ 14D],"&gt;=50")/Table3[[#This Row],[Count]]</f>
        <v>0.6428571428571429</v>
      </c>
      <c r="I53" s="1">
        <f>COUNTIFS(Table2[Sub-Sector],Table3[[#This Row],[Sub-Sector]],Table2[Relative Volume],"&gt;=1")/Table3[[#This Row],[Count]]</f>
        <v>0.35714285714285715</v>
      </c>
      <c r="J53" s="1">
        <f>COUNTIFS(Table2[Sub-Sector],Table3[[#This Row],[Sub-Sector]],Table2[% Away From Day Low],"&gt;=0.05")/Table3[[#This Row],[Count]]</f>
        <v>0.14285714285714285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0.5</v>
      </c>
      <c r="M53" s="1">
        <f>COUNTIFS(Table2[Sub-Sector],Table3[[#This Row],[Sub-Sector]],Table2[% Away From Current Week High],"&lt;=0.05")/Table3[[#This Row],[Count]]</f>
        <v>0.8571428571428571</v>
      </c>
      <c r="N53" s="1">
        <f>COUNTIFS(Table2[Sub-Sector],Table3[[#This Row],[Sub-Sector]],Table2[% Away From Current Month Low],"&gt;=0.05")/Table3[[#This Row],[Count]]</f>
        <v>0.7142857142857143</v>
      </c>
      <c r="O53" s="1">
        <f>COUNTIFS(Table2[Sub-Sector],Table3[[#This Row],[Sub-Sector]],Table2[% Away From Current Month High],"&lt;=0.05")/Table3[[#This Row],[Count]]</f>
        <v>0.6428571428571429</v>
      </c>
      <c r="P53" s="1">
        <f>COUNTIFS(Table2[Sub-Sector],Table3[[#This Row],[Sub-Sector]],Table2[% Away From 52W High],"&lt;=10")/Table3[[#This Row],[Count]]</f>
        <v>0.5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0.6428571428571429</v>
      </c>
      <c r="S53" s="1">
        <f>COUNTIFS(Table2[Sub-Sector],Table3[[#This Row],[Sub-Sector]],Table2[% Price above 50 EMA],"&gt;=0")/Table3[[#This Row],[Count]]</f>
        <v>0.7142857142857143</v>
      </c>
      <c r="T53" s="1">
        <f>COUNTIFS(Table2[Sub-Sector],Table3[[#This Row],[Sub-Sector]],Table2[% Price above 200 EMA],"&gt;=0")/Table3[[#This Row],[Count]]</f>
        <v>0.7857142857142857</v>
      </c>
      <c r="U53" s="1">
        <f>COUNTIFS(Table2[Sub-Sector],Table3[[#This Row],[Sub-Sector]],Table2[Rate of Change - Zone],"Positive")/Table3[[#This Row],[Count]]</f>
        <v>0.5714285714285714</v>
      </c>
      <c r="V53" s="1">
        <f>COUNTIFS(Table2[Sub-Sector],Table3[[#This Row],[Sub-Sector]],Table2[Sharpe Ratio],"&gt;=0.10")/Table3[[#This Row],[Count]]</f>
        <v>0.21428571428571427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53">
        <f>_xlfn.RANK.AVG(Table3[[#This Row],[Score]],Table3[Score],1)</f>
        <v>31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53">
        <f>_xlfn.RANK.AVG(Table3[[#This Row],[Score 2 ]],Table3[[Score 2 ]],1)</f>
        <v>52</v>
      </c>
    </row>
    <row r="54" spans="1:26" x14ac:dyDescent="0.3">
      <c r="A54" t="s">
        <v>205</v>
      </c>
      <c r="B54">
        <f>COUNTIFS(Table2[Sub-Sector],Table3[[#This Row],[Sub-Sector]])</f>
        <v>25</v>
      </c>
      <c r="C54" s="1">
        <f>COUNTIFS(Table2[Sub-Sector],Table3[[#This Row],[Sub-Sector]],Table2[Uptrend],"Uptrend")/Table3[[#This Row],[Count]]</f>
        <v>0.72</v>
      </c>
      <c r="D54" s="1">
        <f>COUNTIFS(Table2[Sub-Sector],Table3[[#This Row],[Sub-Sector]],Table2[1W Return vs Nifty],"&gt;=5")/Table3[[#This Row],[Count]]</f>
        <v>0.12</v>
      </c>
      <c r="E54" s="1">
        <f>COUNTIFS(Table2[Sub-Sector],Table3[[#This Row],[Sub-Sector]],Table2[1M Return vs Nifty],"&gt;=5")/Table3[[#This Row],[Count]]</f>
        <v>0.12</v>
      </c>
      <c r="F54" s="1">
        <f>COUNTIFS(Table2[Sub-Sector],Table3[[#This Row],[Sub-Sector]],Table2[6M Return vs Nifty],"&gt;=10")/Table3[[#This Row],[Count]]</f>
        <v>0.52</v>
      </c>
      <c r="G54" s="1">
        <f>COUNTIFS(Table2[Sub-Sector],Table3[[#This Row],[Sub-Sector]],Table2[1Y Return vs Nifty],"&gt;=10")/Table3[[#This Row],[Count]]</f>
        <v>0.52</v>
      </c>
      <c r="H54" s="1">
        <f>COUNTIFS(Table2[Sub-Sector],Table3[[#This Row],[Sub-Sector]],Table2[RSI Exponential â€“ 14D],"&gt;=50")/Table3[[#This Row],[Count]]</f>
        <v>0.52</v>
      </c>
      <c r="I54" s="1">
        <f>COUNTIFS(Table2[Sub-Sector],Table3[[#This Row],[Sub-Sector]],Table2[Relative Volume],"&gt;=1")/Table3[[#This Row],[Count]]</f>
        <v>0.12</v>
      </c>
      <c r="J54" s="1">
        <f>COUNTIFS(Table2[Sub-Sector],Table3[[#This Row],[Sub-Sector]],Table2[% Away From Day Low],"&gt;=0.05")/Table3[[#This Row],[Count]]</f>
        <v>0.08</v>
      </c>
      <c r="K54" s="1">
        <f>COUNTIFS(Table2[Sub-Sector],Table3[[#This Row],[Sub-Sector]],Table2[% Away From Day High],"&lt;=0.05")/Table3[[#This Row],[Count]]</f>
        <v>0.96</v>
      </c>
      <c r="L54" s="1">
        <f>COUNTIFS(Table2[Sub-Sector],Table3[[#This Row],[Sub-Sector]],Table2[% Away From Current Week Low],"&gt;=0.05")/Table3[[#This Row],[Count]]</f>
        <v>0.36</v>
      </c>
      <c r="M54" s="1">
        <f>COUNTIFS(Table2[Sub-Sector],Table3[[#This Row],[Sub-Sector]],Table2[% Away From Current Week High],"&lt;=0.05")/Table3[[#This Row],[Count]]</f>
        <v>0.84</v>
      </c>
      <c r="N54" s="1">
        <f>COUNTIFS(Table2[Sub-Sector],Table3[[#This Row],[Sub-Sector]],Table2[% Away From Current Month Low],"&gt;=0.05")/Table3[[#This Row],[Count]]</f>
        <v>0.64</v>
      </c>
      <c r="O54" s="1">
        <f>COUNTIFS(Table2[Sub-Sector],Table3[[#This Row],[Sub-Sector]],Table2[% Away From Current Month High],"&lt;=0.05")/Table3[[#This Row],[Count]]</f>
        <v>0.36</v>
      </c>
      <c r="P54" s="1">
        <f>COUNTIFS(Table2[Sub-Sector],Table3[[#This Row],[Sub-Sector]],Table2[% Away From 52W High],"&lt;=10")/Table3[[#This Row],[Count]]</f>
        <v>0.32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0.48</v>
      </c>
      <c r="S54" s="1">
        <f>COUNTIFS(Table2[Sub-Sector],Table3[[#This Row],[Sub-Sector]],Table2[% Price above 50 EMA],"&gt;=0")/Table3[[#This Row],[Count]]</f>
        <v>0.6</v>
      </c>
      <c r="T54" s="1">
        <f>COUNTIFS(Table2[Sub-Sector],Table3[[#This Row],[Sub-Sector]],Table2[% Price above 200 EMA],"&gt;=0")/Table3[[#This Row],[Count]]</f>
        <v>0.92</v>
      </c>
      <c r="U54" s="1">
        <f>COUNTIFS(Table2[Sub-Sector],Table3[[#This Row],[Sub-Sector]],Table2[Rate of Change - Zone],"Positive")/Table3[[#This Row],[Count]]</f>
        <v>0.32</v>
      </c>
      <c r="V54" s="1">
        <f>COUNTIFS(Table2[Sub-Sector],Table3[[#This Row],[Sub-Sector]],Table2[Sharpe Ratio],"&gt;=0.10")/Table3[[#This Row],[Count]]</f>
        <v>0.44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54">
        <f>_xlfn.RANK.AVG(Table3[[#This Row],[Score]],Table3[Score],1)</f>
        <v>37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4">
        <f>_xlfn.RANK.AVG(Table3[[#This Row],[Score 2 ]],Table3[[Score 2 ]],1)</f>
        <v>53.5</v>
      </c>
    </row>
    <row r="55" spans="1:26" x14ac:dyDescent="0.3">
      <c r="A55" t="s">
        <v>390</v>
      </c>
      <c r="B55">
        <f>COUNTIFS(Table2[Sub-Sector],Table3[[#This Row],[Sub-Sector]])</f>
        <v>14</v>
      </c>
      <c r="C55" s="1">
        <f>COUNTIFS(Table2[Sub-Sector],Table3[[#This Row],[Sub-Sector]],Table2[Uptrend],"Uptrend")/Table3[[#This Row],[Count]]</f>
        <v>0.7142857142857143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0.21428571428571427</v>
      </c>
      <c r="F55" s="1">
        <f>COUNTIFS(Table2[Sub-Sector],Table3[[#This Row],[Sub-Sector]],Table2[6M Return vs Nifty],"&gt;=10")/Table3[[#This Row],[Count]]</f>
        <v>0.5</v>
      </c>
      <c r="G55" s="1">
        <f>COUNTIFS(Table2[Sub-Sector],Table3[[#This Row],[Sub-Sector]],Table2[1Y Return vs Nifty],"&gt;=10")/Table3[[#This Row],[Count]]</f>
        <v>0.6428571428571429</v>
      </c>
      <c r="H55" s="1">
        <f>COUNTIFS(Table2[Sub-Sector],Table3[[#This Row],[Sub-Sector]],Table2[RSI Exponential â€“ 14D],"&gt;=50")/Table3[[#This Row],[Count]]</f>
        <v>0.2857142857142857</v>
      </c>
      <c r="I55" s="1">
        <f>COUNTIFS(Table2[Sub-Sector],Table3[[#This Row],[Sub-Sector]],Table2[Relative Volume],"&gt;=1")/Table3[[#This Row],[Count]]</f>
        <v>0.2857142857142857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7.1428571428571425E-2</v>
      </c>
      <c r="M55" s="1">
        <f>COUNTIFS(Table2[Sub-Sector],Table3[[#This Row],[Sub-Sector]],Table2[% Away From Current Week High],"&lt;=0.05")/Table3[[#This Row],[Count]]</f>
        <v>0.35714285714285715</v>
      </c>
      <c r="N55" s="1">
        <f>COUNTIFS(Table2[Sub-Sector],Table3[[#This Row],[Sub-Sector]],Table2[% Away From Current Month Low],"&gt;=0.05")/Table3[[#This Row],[Count]]</f>
        <v>0.21428571428571427</v>
      </c>
      <c r="O55" s="1">
        <f>COUNTIFS(Table2[Sub-Sector],Table3[[#This Row],[Sub-Sector]],Table2[% Away From Current Month High],"&lt;=0.05")/Table3[[#This Row],[Count]]</f>
        <v>0.14285714285714285</v>
      </c>
      <c r="P55" s="1">
        <f>COUNTIFS(Table2[Sub-Sector],Table3[[#This Row],[Sub-Sector]],Table2[% Away From 52W High],"&lt;=10")/Table3[[#This Row],[Count]]</f>
        <v>0.21428571428571427</v>
      </c>
      <c r="Q55" s="1">
        <f>COUNTIFS(Table2[Sub-Sector],Table3[[#This Row],[Sub-Sector]],Table2[% Away From 52W Low],"&gt;=10")/Table3[[#This Row],[Count]]</f>
        <v>0.9285714285714286</v>
      </c>
      <c r="R55" s="1">
        <f>COUNTIFS(Table2[Sub-Sector],Table3[[#This Row],[Sub-Sector]],Table2[% Price above 20 EMA],"&gt;=0")/Table3[[#This Row],[Count]]</f>
        <v>0.2857142857142857</v>
      </c>
      <c r="S55" s="1">
        <f>COUNTIFS(Table2[Sub-Sector],Table3[[#This Row],[Sub-Sector]],Table2[% Price above 50 EMA],"&gt;=0")/Table3[[#This Row],[Count]]</f>
        <v>0.5</v>
      </c>
      <c r="T55" s="1">
        <f>COUNTIFS(Table2[Sub-Sector],Table3[[#This Row],[Sub-Sector]],Table2[% Price above 200 EMA],"&gt;=0")/Table3[[#This Row],[Count]]</f>
        <v>0.7857142857142857</v>
      </c>
      <c r="U55" s="1">
        <f>COUNTIFS(Table2[Sub-Sector],Table3[[#This Row],[Sub-Sector]],Table2[Rate of Change - Zone],"Positive")/Table3[[#This Row],[Count]]</f>
        <v>0.14285714285714285</v>
      </c>
      <c r="V55" s="1">
        <f>COUNTIFS(Table2[Sub-Sector],Table3[[#This Row],[Sub-Sector]],Table2[Sharpe Ratio],"&gt;=0.10")/Table3[[#This Row],[Count]]</f>
        <v>7.1428571428571425E-2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55">
        <f>_xlfn.RANK.AVG(Table3[[#This Row],[Score]],Table3[Score],1)</f>
        <v>51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5">
        <f>_xlfn.RANK.AVG(Table3[[#This Row],[Score 2 ]],Table3[[Score 2 ]],1)</f>
        <v>53.5</v>
      </c>
    </row>
    <row r="56" spans="1:26" x14ac:dyDescent="0.3">
      <c r="A56" t="s">
        <v>146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0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0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1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</v>
      </c>
      <c r="M56" s="1">
        <f>COUNTIFS(Table2[Sub-Sector],Table3[[#This Row],[Sub-Sector]],Table2[% Away From Current Week High],"&lt;=0.05")/Table3[[#This Row],[Count]]</f>
        <v>0</v>
      </c>
      <c r="N56" s="1">
        <f>COUNTIFS(Table2[Sub-Sector],Table3[[#This Row],[Sub-Sector]],Table2[% Away From Current Month Low],"&gt;=0.05")/Table3[[#This Row],[Count]]</f>
        <v>0</v>
      </c>
      <c r="O56" s="1">
        <f>COUNTIFS(Table2[Sub-Sector],Table3[[#This Row],[Sub-Sector]],Table2[% Away From Current Month High],"&lt;=0.05")/Table3[[#This Row],[Count]]</f>
        <v>0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56">
        <f>_xlfn.RANK.AVG(Table3[[#This Row],[Score]],Table3[Score],1)</f>
        <v>86.5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56">
        <f>_xlfn.RANK.AVG(Table3[[#This Row],[Score 2 ]],Table3[[Score 2 ]],1)</f>
        <v>55</v>
      </c>
    </row>
    <row r="57" spans="1:26" x14ac:dyDescent="0.3">
      <c r="A57" t="s">
        <v>101</v>
      </c>
      <c r="B57">
        <f>COUNTIFS(Table2[Sub-Sector],Table3[[#This Row],[Sub-Sector]])</f>
        <v>5</v>
      </c>
      <c r="C57" s="1">
        <f>COUNTIFS(Table2[Sub-Sector],Table3[[#This Row],[Sub-Sector]],Table2[Uptrend],"Uptrend")/Table3[[#This Row],[Count]]</f>
        <v>0.6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0.2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0.6</v>
      </c>
      <c r="I57" s="1">
        <f>COUNTIFS(Table2[Sub-Sector],Table3[[#This Row],[Sub-Sector]],Table2[Relative Volume],"&gt;=1")/Table3[[#This Row],[Count]]</f>
        <v>0.2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0.4</v>
      </c>
      <c r="M57" s="1">
        <f>COUNTIFS(Table2[Sub-Sector],Table3[[#This Row],[Sub-Sector]],Table2[% Away From Current Week High],"&lt;=0.05")/Table3[[#This Row],[Count]]</f>
        <v>0.8</v>
      </c>
      <c r="N57" s="1">
        <f>COUNTIFS(Table2[Sub-Sector],Table3[[#This Row],[Sub-Sector]],Table2[% Away From Current Month Low],"&gt;=0.05")/Table3[[#This Row],[Count]]</f>
        <v>0.6</v>
      </c>
      <c r="O57" s="1">
        <f>COUNTIFS(Table2[Sub-Sector],Table3[[#This Row],[Sub-Sector]],Table2[% Away From Current Month High],"&lt;=0.05")/Table3[[#This Row],[Count]]</f>
        <v>0.4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0.6</v>
      </c>
      <c r="S57" s="1">
        <f>COUNTIFS(Table2[Sub-Sector],Table3[[#This Row],[Sub-Sector]],Table2[% Price above 50 EMA],"&gt;=0")/Table3[[#This Row],[Count]]</f>
        <v>0.6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0.2</v>
      </c>
      <c r="V57" s="1">
        <f>COUNTIFS(Table2[Sub-Sector],Table3[[#This Row],[Sub-Sector]],Table2[Sharpe Ratio],"&gt;=0.10")/Table3[[#This Row],[Count]]</f>
        <v>0.8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57">
        <f>_xlfn.RANK.AVG(Table3[[#This Row],[Score]],Table3[Score],1)</f>
        <v>69.5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7">
        <f>_xlfn.RANK.AVG(Table3[[#This Row],[Score 2 ]],Table3[[Score 2 ]],1)</f>
        <v>56</v>
      </c>
    </row>
    <row r="58" spans="1:26" x14ac:dyDescent="0.3">
      <c r="A58" t="s">
        <v>1395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0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1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1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1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58">
        <f>_xlfn.RANK.AVG(Table3[[#This Row],[Score]],Table3[Score],1)</f>
        <v>88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</v>
      </c>
      <c r="Z58">
        <f>_xlfn.RANK.AVG(Table3[[#This Row],[Score 2 ]],Table3[[Score 2 ]],1)</f>
        <v>57</v>
      </c>
    </row>
    <row r="59" spans="1:26" x14ac:dyDescent="0.3">
      <c r="A59" t="s">
        <v>121</v>
      </c>
      <c r="B59">
        <f>COUNTIFS(Table2[Sub-Sector],Table3[[#This Row],[Sub-Sector]])</f>
        <v>7</v>
      </c>
      <c r="C59" s="1">
        <f>COUNTIFS(Table2[Sub-Sector],Table3[[#This Row],[Sub-Sector]],Table2[Uptrend],"Uptrend")/Table3[[#This Row],[Count]]</f>
        <v>0.8571428571428571</v>
      </c>
      <c r="D59" s="1">
        <f>COUNTIFS(Table2[Sub-Sector],Table3[[#This Row],[Sub-Sector]],Table2[1W Return vs Nifty],"&gt;=5")/Table3[[#This Row],[Count]]</f>
        <v>0.14285714285714285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0.5714285714285714</v>
      </c>
      <c r="G59" s="1">
        <f>COUNTIFS(Table2[Sub-Sector],Table3[[#This Row],[Sub-Sector]],Table2[1Y Return vs Nifty],"&gt;=10")/Table3[[#This Row],[Count]]</f>
        <v>0.8571428571428571</v>
      </c>
      <c r="H59" s="1">
        <f>COUNTIFS(Table2[Sub-Sector],Table3[[#This Row],[Sub-Sector]],Table2[RSI Exponential â€“ 14D],"&gt;=50")/Table3[[#This Row],[Count]]</f>
        <v>0.2857142857142857</v>
      </c>
      <c r="I59" s="1">
        <f>COUNTIFS(Table2[Sub-Sector],Table3[[#This Row],[Sub-Sector]],Table2[Relative Volume],"&gt;=1")/Table3[[#This Row],[Count]]</f>
        <v>0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0.42857142857142855</v>
      </c>
      <c r="M59" s="1">
        <f>COUNTIFS(Table2[Sub-Sector],Table3[[#This Row],[Sub-Sector]],Table2[% Away From Current Week High],"&lt;=0.05")/Table3[[#This Row],[Count]]</f>
        <v>0.42857142857142855</v>
      </c>
      <c r="N59" s="1">
        <f>COUNTIFS(Table2[Sub-Sector],Table3[[#This Row],[Sub-Sector]],Table2[% Away From Current Month Low],"&gt;=0.05")/Table3[[#This Row],[Count]]</f>
        <v>0.5714285714285714</v>
      </c>
      <c r="O59" s="1">
        <f>COUNTIFS(Table2[Sub-Sector],Table3[[#This Row],[Sub-Sector]],Table2[% Away From Current Month High],"&lt;=0.05")/Table3[[#This Row],[Count]]</f>
        <v>0.14285714285714285</v>
      </c>
      <c r="P59" s="1">
        <f>COUNTIFS(Table2[Sub-Sector],Table3[[#This Row],[Sub-Sector]],Table2[% Away From 52W High],"&lt;=10")/Table3[[#This Row],[Count]]</f>
        <v>0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0.2857142857142857</v>
      </c>
      <c r="S59" s="1">
        <f>COUNTIFS(Table2[Sub-Sector],Table3[[#This Row],[Sub-Sector]],Table2[% Price above 50 EMA],"&gt;=0")/Table3[[#This Row],[Count]]</f>
        <v>0.7142857142857143</v>
      </c>
      <c r="T59" s="1">
        <f>COUNTIFS(Table2[Sub-Sector],Table3[[#This Row],[Sub-Sector]],Table2[% Price above 200 EMA],"&gt;=0")/Table3[[#This Row],[Count]]</f>
        <v>0.8571428571428571</v>
      </c>
      <c r="U59" s="1">
        <f>COUNTIFS(Table2[Sub-Sector],Table3[[#This Row],[Sub-Sector]],Table2[Rate of Change - Zone],"Positive")/Table3[[#This Row],[Count]]</f>
        <v>0.14285714285714285</v>
      </c>
      <c r="V59" s="1">
        <f>COUNTIFS(Table2[Sub-Sector],Table3[[#This Row],[Sub-Sector]],Table2[Sharpe Ratio],"&gt;=0.10")/Table3[[#This Row],[Count]]</f>
        <v>0.8571428571428571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59">
        <f>_xlfn.RANK.AVG(Table3[[#This Row],[Score]],Table3[Score],1)</f>
        <v>45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59">
        <f>_xlfn.RANK.AVG(Table3[[#This Row],[Score 2 ]],Table3[[Score 2 ]],1)</f>
        <v>59</v>
      </c>
    </row>
    <row r="60" spans="1:26" x14ac:dyDescent="0.3">
      <c r="A60" t="s">
        <v>46</v>
      </c>
      <c r="B60">
        <f>COUNTIFS(Table2[Sub-Sector],Table3[[#This Row],[Sub-Sector]])</f>
        <v>27</v>
      </c>
      <c r="C60" s="1">
        <f>COUNTIFS(Table2[Sub-Sector],Table3[[#This Row],[Sub-Sector]],Table2[Uptrend],"Uptrend")/Table3[[#This Row],[Count]]</f>
        <v>0.7407407407407407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0.1111111111111111</v>
      </c>
      <c r="F60" s="1">
        <f>COUNTIFS(Table2[Sub-Sector],Table3[[#This Row],[Sub-Sector]],Table2[6M Return vs Nifty],"&gt;=10")/Table3[[#This Row],[Count]]</f>
        <v>0.48148148148148145</v>
      </c>
      <c r="G60" s="1">
        <f>COUNTIFS(Table2[Sub-Sector],Table3[[#This Row],[Sub-Sector]],Table2[1Y Return vs Nifty],"&gt;=10")/Table3[[#This Row],[Count]]</f>
        <v>0.70370370370370372</v>
      </c>
      <c r="H60" s="1">
        <f>COUNTIFS(Table2[Sub-Sector],Table3[[#This Row],[Sub-Sector]],Table2[RSI Exponential â€“ 14D],"&gt;=50")/Table3[[#This Row],[Count]]</f>
        <v>0.29629629629629628</v>
      </c>
      <c r="I60" s="1">
        <f>COUNTIFS(Table2[Sub-Sector],Table3[[#This Row],[Sub-Sector]],Table2[Relative Volume],"&gt;=1")/Table3[[#This Row],[Count]]</f>
        <v>0.14814814814814814</v>
      </c>
      <c r="J60" s="1">
        <f>COUNTIFS(Table2[Sub-Sector],Table3[[#This Row],[Sub-Sector]],Table2[% Away From Day Low],"&gt;=0.05")/Table3[[#This Row],[Count]]</f>
        <v>0.1111111111111111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0.25925925925925924</v>
      </c>
      <c r="M60" s="1">
        <f>COUNTIFS(Table2[Sub-Sector],Table3[[#This Row],[Sub-Sector]],Table2[% Away From Current Week High],"&lt;=0.05")/Table3[[#This Row],[Count]]</f>
        <v>0.59259259259259256</v>
      </c>
      <c r="N60" s="1">
        <f>COUNTIFS(Table2[Sub-Sector],Table3[[#This Row],[Sub-Sector]],Table2[% Away From Current Month Low],"&gt;=0.05")/Table3[[#This Row],[Count]]</f>
        <v>0.48148148148148145</v>
      </c>
      <c r="O60" s="1">
        <f>COUNTIFS(Table2[Sub-Sector],Table3[[#This Row],[Sub-Sector]],Table2[% Away From Current Month High],"&lt;=0.05")/Table3[[#This Row],[Count]]</f>
        <v>0.14814814814814814</v>
      </c>
      <c r="P60" s="1">
        <f>COUNTIFS(Table2[Sub-Sector],Table3[[#This Row],[Sub-Sector]],Table2[% Away From 52W High],"&lt;=10")/Table3[[#This Row],[Count]]</f>
        <v>0.33333333333333331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0.29629629629629628</v>
      </c>
      <c r="S60" s="1">
        <f>COUNTIFS(Table2[Sub-Sector],Table3[[#This Row],[Sub-Sector]],Table2[% Price above 50 EMA],"&gt;=0")/Table3[[#This Row],[Count]]</f>
        <v>0.44444444444444442</v>
      </c>
      <c r="T60" s="1">
        <f>COUNTIFS(Table2[Sub-Sector],Table3[[#This Row],[Sub-Sector]],Table2[% Price above 200 EMA],"&gt;=0")/Table3[[#This Row],[Count]]</f>
        <v>0.88888888888888884</v>
      </c>
      <c r="U60" s="1">
        <f>COUNTIFS(Table2[Sub-Sector],Table3[[#This Row],[Sub-Sector]],Table2[Rate of Change - Zone],"Positive")/Table3[[#This Row],[Count]]</f>
        <v>0.18518518518518517</v>
      </c>
      <c r="V60" s="1">
        <f>COUNTIFS(Table2[Sub-Sector],Table3[[#This Row],[Sub-Sector]],Table2[Sharpe Ratio],"&gt;=0.10")/Table3[[#This Row],[Count]]</f>
        <v>0.66666666666666663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60">
        <f>_xlfn.RANK.AVG(Table3[[#This Row],[Score]],Table3[Score],1)</f>
        <v>57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0">
        <f>_xlfn.RANK.AVG(Table3[[#This Row],[Score 2 ]],Table3[[Score 2 ]],1)</f>
        <v>59</v>
      </c>
    </row>
    <row r="61" spans="1:26" x14ac:dyDescent="0.3">
      <c r="A61" t="s">
        <v>212</v>
      </c>
      <c r="B61">
        <f>COUNTIFS(Table2[Sub-Sector],Table3[[#This Row],[Sub-Sector]])</f>
        <v>4</v>
      </c>
      <c r="C61" s="1">
        <f>COUNTIFS(Table2[Sub-Sector],Table3[[#This Row],[Sub-Sector]],Table2[Uptrend],"Uptrend")/Table3[[#This Row],[Count]]</f>
        <v>0.75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0.25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0.25</v>
      </c>
      <c r="H61" s="1">
        <f>COUNTIFS(Table2[Sub-Sector],Table3[[#This Row],[Sub-Sector]],Table2[RSI Exponential â€“ 14D],"&gt;=50")/Table3[[#This Row],[Count]]</f>
        <v>0.25</v>
      </c>
      <c r="I61" s="1">
        <f>COUNTIFS(Table2[Sub-Sector],Table3[[#This Row],[Sub-Sector]],Table2[Relative Volume],"&gt;=1")/Table3[[#This Row],[Count]]</f>
        <v>0.5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0.5</v>
      </c>
      <c r="N61" s="1">
        <f>COUNTIFS(Table2[Sub-Sector],Table3[[#This Row],[Sub-Sector]],Table2[% Away From Current Month Low],"&gt;=0.05")/Table3[[#This Row],[Count]]</f>
        <v>0</v>
      </c>
      <c r="O61" s="1">
        <f>COUNTIFS(Table2[Sub-Sector],Table3[[#This Row],[Sub-Sector]],Table2[% Away From Current Month High],"&lt;=0.05")/Table3[[#This Row],[Count]]</f>
        <v>0</v>
      </c>
      <c r="P61" s="1">
        <f>COUNTIFS(Table2[Sub-Sector],Table3[[#This Row],[Sub-Sector]],Table2[% Away From 52W High],"&lt;=10")/Table3[[#This Row],[Count]]</f>
        <v>0.5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0.25</v>
      </c>
      <c r="S61" s="1">
        <f>COUNTIFS(Table2[Sub-Sector],Table3[[#This Row],[Sub-Sector]],Table2[% Price above 50 EMA],"&gt;=0")/Table3[[#This Row],[Count]]</f>
        <v>0.5</v>
      </c>
      <c r="T61" s="1">
        <f>COUNTIFS(Table2[Sub-Sector],Table3[[#This Row],[Sub-Sector]],Table2[% Price above 200 EMA],"&gt;=0")/Table3[[#This Row],[Count]]</f>
        <v>0.75</v>
      </c>
      <c r="U61" s="1">
        <f>COUNTIFS(Table2[Sub-Sector],Table3[[#This Row],[Sub-Sector]],Table2[Rate of Change - Zone],"Positive")/Table3[[#This Row],[Count]]</f>
        <v>0.5</v>
      </c>
      <c r="V61" s="1">
        <f>COUNTIFS(Table2[Sub-Sector],Table3[[#This Row],[Sub-Sector]],Table2[Sharpe Ratio],"&gt;=0.10")/Table3[[#This Row],[Count]]</f>
        <v>0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61">
        <f>_xlfn.RANK.AVG(Table3[[#This Row],[Score]],Table3[Score],1)</f>
        <v>48.5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1">
        <f>_xlfn.RANK.AVG(Table3[[#This Row],[Score 2 ]],Table3[[Score 2 ]],1)</f>
        <v>59</v>
      </c>
    </row>
    <row r="62" spans="1:26" x14ac:dyDescent="0.3">
      <c r="A62" t="s">
        <v>83</v>
      </c>
      <c r="B62">
        <f>COUNTIFS(Table2[Sub-Sector],Table3[[#This Row],[Sub-Sector]])</f>
        <v>3</v>
      </c>
      <c r="C62" s="1">
        <f>COUNTIFS(Table2[Sub-Sector],Table3[[#This Row],[Sub-Sector]],Table2[Uptrend],"Uptrend")/Table3[[#This Row],[Count]]</f>
        <v>1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0.33333333333333331</v>
      </c>
      <c r="G62" s="1">
        <f>COUNTIFS(Table2[Sub-Sector],Table3[[#This Row],[Sub-Sector]],Table2[1Y Return vs Nifty],"&gt;=10")/Table3[[#This Row],[Count]]</f>
        <v>1</v>
      </c>
      <c r="H62" s="1">
        <f>COUNTIFS(Table2[Sub-Sector],Table3[[#This Row],[Sub-Sector]],Table2[RSI Exponential â€“ 14D],"&gt;=50")/Table3[[#This Row],[Count]]</f>
        <v>0.33333333333333331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0.66666666666666663</v>
      </c>
      <c r="N62" s="1">
        <f>COUNTIFS(Table2[Sub-Sector],Table3[[#This Row],[Sub-Sector]],Table2[% Away From Current Month Low],"&gt;=0.05")/Table3[[#This Row],[Count]]</f>
        <v>0.33333333333333331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0.66666666666666663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0.33333333333333331</v>
      </c>
      <c r="S62" s="1">
        <f>COUNTIFS(Table2[Sub-Sector],Table3[[#This Row],[Sub-Sector]],Table2[% Price above 50 EMA],"&gt;=0")/Table3[[#This Row],[Count]]</f>
        <v>0.66666666666666663</v>
      </c>
      <c r="T62" s="1">
        <f>COUNTIFS(Table2[Sub-Sector],Table3[[#This Row],[Sub-Sector]],Table2[% Price above 200 EMA],"&gt;=0")/Table3[[#This Row],[Count]]</f>
        <v>1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62">
        <f>_xlfn.RANK.AVG(Table3[[#This Row],[Score]],Table3[Score],1)</f>
        <v>59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62">
        <f>_xlfn.RANK.AVG(Table3[[#This Row],[Score 2 ]],Table3[[Score 2 ]],1)</f>
        <v>61</v>
      </c>
    </row>
    <row r="63" spans="1:26" x14ac:dyDescent="0.3">
      <c r="A63" t="s">
        <v>251</v>
      </c>
      <c r="B63">
        <f>COUNTIFS(Table2[Sub-Sector],Table3[[#This Row],[Sub-Sector]])</f>
        <v>7</v>
      </c>
      <c r="C63" s="1">
        <f>COUNTIFS(Table2[Sub-Sector],Table3[[#This Row],[Sub-Sector]],Table2[Uptrend],"Uptrend")/Table3[[#This Row],[Count]]</f>
        <v>0.5714285714285714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0.14285714285714285</v>
      </c>
      <c r="G63" s="1">
        <f>COUNTIFS(Table2[Sub-Sector],Table3[[#This Row],[Sub-Sector]],Table2[1Y Return vs Nifty],"&gt;=10")/Table3[[#This Row],[Count]]</f>
        <v>0.8571428571428571</v>
      </c>
      <c r="H63" s="1">
        <f>COUNTIFS(Table2[Sub-Sector],Table3[[#This Row],[Sub-Sector]],Table2[RSI Exponential â€“ 14D],"&gt;=50")/Table3[[#This Row],[Count]]</f>
        <v>0.5714285714285714</v>
      </c>
      <c r="I63" s="1">
        <f>COUNTIFS(Table2[Sub-Sector],Table3[[#This Row],[Sub-Sector]],Table2[Relative Volume],"&gt;=1")/Table3[[#This Row],[Count]]</f>
        <v>0.14285714285714285</v>
      </c>
      <c r="J63" s="1">
        <f>COUNTIFS(Table2[Sub-Sector],Table3[[#This Row],[Sub-Sector]],Table2[% Away From Day Low],"&gt;=0.05")/Table3[[#This Row],[Count]]</f>
        <v>0.14285714285714285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0.42857142857142855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0.5714285714285714</v>
      </c>
      <c r="O63" s="1">
        <f>COUNTIFS(Table2[Sub-Sector],Table3[[#This Row],[Sub-Sector]],Table2[% Away From Current Month High],"&lt;=0.05")/Table3[[#This Row],[Count]]</f>
        <v>0.7142857142857143</v>
      </c>
      <c r="P63" s="1">
        <f>COUNTIFS(Table2[Sub-Sector],Table3[[#This Row],[Sub-Sector]],Table2[% Away From 52W High],"&lt;=10")/Table3[[#This Row],[Count]]</f>
        <v>0.5714285714285714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0.5714285714285714</v>
      </c>
      <c r="S63" s="1">
        <f>COUNTIFS(Table2[Sub-Sector],Table3[[#This Row],[Sub-Sector]],Table2[% Price above 50 EMA],"&gt;=0")/Table3[[#This Row],[Count]]</f>
        <v>0.5714285714285714</v>
      </c>
      <c r="T63" s="1">
        <f>COUNTIFS(Table2[Sub-Sector],Table3[[#This Row],[Sub-Sector]],Table2[% Price above 200 EMA],"&gt;=0")/Table3[[#This Row],[Count]]</f>
        <v>1</v>
      </c>
      <c r="U63" s="1">
        <f>COUNTIFS(Table2[Sub-Sector],Table3[[#This Row],[Sub-Sector]],Table2[Rate of Change - Zone],"Positive")/Table3[[#This Row],[Count]]</f>
        <v>0.42857142857142855</v>
      </c>
      <c r="V63" s="1">
        <f>COUNTIFS(Table2[Sub-Sector],Table3[[#This Row],[Sub-Sector]],Table2[Sharpe Ratio],"&gt;=0.10")/Table3[[#This Row],[Count]]</f>
        <v>0.2857142857142857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63">
        <f>_xlfn.RANK.AVG(Table3[[#This Row],[Score]],Table3[Score],1)</f>
        <v>73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63">
        <f>_xlfn.RANK.AVG(Table3[[#This Row],[Score 2 ]],Table3[[Score 2 ]],1)</f>
        <v>62</v>
      </c>
    </row>
    <row r="64" spans="1:26" x14ac:dyDescent="0.3">
      <c r="A64" t="s">
        <v>413</v>
      </c>
      <c r="B64">
        <f>COUNTIFS(Table2[Sub-Sector],Table3[[#This Row],[Sub-Sector]])</f>
        <v>11</v>
      </c>
      <c r="C64" s="1">
        <f>COUNTIFS(Table2[Sub-Sector],Table3[[#This Row],[Sub-Sector]],Table2[Uptrend],"Uptrend")/Table3[[#This Row],[Count]]</f>
        <v>0.63636363636363635</v>
      </c>
      <c r="D64" s="1">
        <f>COUNTIFS(Table2[Sub-Sector],Table3[[#This Row],[Sub-Sector]],Table2[1W Return vs Nifty],"&gt;=5")/Table3[[#This Row],[Count]]</f>
        <v>0.18181818181818182</v>
      </c>
      <c r="E64" s="1">
        <f>COUNTIFS(Table2[Sub-Sector],Table3[[#This Row],[Sub-Sector]],Table2[1M Return vs Nifty],"&gt;=5")/Table3[[#This Row],[Count]]</f>
        <v>0.45454545454545453</v>
      </c>
      <c r="F64" s="1">
        <f>COUNTIFS(Table2[Sub-Sector],Table3[[#This Row],[Sub-Sector]],Table2[6M Return vs Nifty],"&gt;=10")/Table3[[#This Row],[Count]]</f>
        <v>0.45454545454545453</v>
      </c>
      <c r="G64" s="1">
        <f>COUNTIFS(Table2[Sub-Sector],Table3[[#This Row],[Sub-Sector]],Table2[1Y Return vs Nifty],"&gt;=10")/Table3[[#This Row],[Count]]</f>
        <v>0.54545454545454541</v>
      </c>
      <c r="H64" s="1">
        <f>COUNTIFS(Table2[Sub-Sector],Table3[[#This Row],[Sub-Sector]],Table2[RSI Exponential â€“ 14D],"&gt;=50")/Table3[[#This Row],[Count]]</f>
        <v>0.63636363636363635</v>
      </c>
      <c r="I64" s="1">
        <f>COUNTIFS(Table2[Sub-Sector],Table3[[#This Row],[Sub-Sector]],Table2[Relative Volume],"&gt;=1")/Table3[[#This Row],[Count]]</f>
        <v>0.27272727272727271</v>
      </c>
      <c r="J64" s="1">
        <f>COUNTIFS(Table2[Sub-Sector],Table3[[#This Row],[Sub-Sector]],Table2[% Away From Day Low],"&gt;=0.05")/Table3[[#This Row],[Count]]</f>
        <v>0.18181818181818182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0.54545454545454541</v>
      </c>
      <c r="M64" s="1">
        <f>COUNTIFS(Table2[Sub-Sector],Table3[[#This Row],[Sub-Sector]],Table2[% Away From Current Week High],"&lt;=0.05")/Table3[[#This Row],[Count]]</f>
        <v>0.81818181818181823</v>
      </c>
      <c r="N64" s="1">
        <f>COUNTIFS(Table2[Sub-Sector],Table3[[#This Row],[Sub-Sector]],Table2[% Away From Current Month Low],"&gt;=0.05")/Table3[[#This Row],[Count]]</f>
        <v>0.72727272727272729</v>
      </c>
      <c r="O64" s="1">
        <f>COUNTIFS(Table2[Sub-Sector],Table3[[#This Row],[Sub-Sector]],Table2[% Away From Current Month High],"&lt;=0.05")/Table3[[#This Row],[Count]]</f>
        <v>9.0909090909090912E-2</v>
      </c>
      <c r="P64" s="1">
        <f>COUNTIFS(Table2[Sub-Sector],Table3[[#This Row],[Sub-Sector]],Table2[% Away From 52W High],"&lt;=10")/Table3[[#This Row],[Count]]</f>
        <v>0.27272727272727271</v>
      </c>
      <c r="Q64" s="1">
        <f>COUNTIFS(Table2[Sub-Sector],Table3[[#This Row],[Sub-Sector]],Table2[% Away From 52W Low],"&gt;=10")/Table3[[#This Row],[Count]]</f>
        <v>0.72727272727272729</v>
      </c>
      <c r="R64" s="1">
        <f>COUNTIFS(Table2[Sub-Sector],Table3[[#This Row],[Sub-Sector]],Table2[% Price above 20 EMA],"&gt;=0")/Table3[[#This Row],[Count]]</f>
        <v>0.63636363636363635</v>
      </c>
      <c r="S64" s="1">
        <f>COUNTIFS(Table2[Sub-Sector],Table3[[#This Row],[Sub-Sector]],Table2[% Price above 50 EMA],"&gt;=0")/Table3[[#This Row],[Count]]</f>
        <v>0.63636363636363635</v>
      </c>
      <c r="T64" s="1">
        <f>COUNTIFS(Table2[Sub-Sector],Table3[[#This Row],[Sub-Sector]],Table2[% Price above 200 EMA],"&gt;=0")/Table3[[#This Row],[Count]]</f>
        <v>0.72727272727272729</v>
      </c>
      <c r="U64" s="1">
        <f>COUNTIFS(Table2[Sub-Sector],Table3[[#This Row],[Sub-Sector]],Table2[Rate of Change - Zone],"Positive")/Table3[[#This Row],[Count]]</f>
        <v>0.18181818181818182</v>
      </c>
      <c r="V64" s="1">
        <f>COUNTIFS(Table2[Sub-Sector],Table3[[#This Row],[Sub-Sector]],Table2[Sharpe Ratio],"&gt;=0.10")/Table3[[#This Row],[Count]]</f>
        <v>0.27272727272727271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</v>
      </c>
      <c r="X64">
        <f>_xlfn.RANK.AVG(Table3[[#This Row],[Score]],Table3[Score],1)</f>
        <v>35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4">
        <f>_xlfn.RANK.AVG(Table3[[#This Row],[Score 2 ]],Table3[[Score 2 ]],1)</f>
        <v>63</v>
      </c>
    </row>
    <row r="65" spans="1:26" x14ac:dyDescent="0.3">
      <c r="A65" t="s">
        <v>379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0.5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0</v>
      </c>
      <c r="P65" s="1">
        <f>COUNTIFS(Table2[Sub-Sector],Table3[[#This Row],[Sub-Sector]],Table2[% Away From 52W High],"&lt;=10")/Table3[[#This Row],[Count]]</f>
        <v>0.5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489.5</v>
      </c>
      <c r="X65">
        <f>_xlfn.RANK.AVG(Table3[[#This Row],[Score]],Table3[Score],1)</f>
        <v>74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5">
        <f>_xlfn.RANK.AVG(Table3[[#This Row],[Score 2 ]],Table3[[Score 2 ]],1)</f>
        <v>64</v>
      </c>
    </row>
    <row r="66" spans="1:26" x14ac:dyDescent="0.3">
      <c r="A66" t="s">
        <v>659</v>
      </c>
      <c r="B66">
        <f>COUNTIFS(Table2[Sub-Sector],Table3[[#This Row],[Sub-Sector]])</f>
        <v>4</v>
      </c>
      <c r="C66" s="1">
        <f>COUNTIFS(Table2[Sub-Sector],Table3[[#This Row],[Sub-Sector]],Table2[Uptrend],"Uptrend")/Table3[[#This Row],[Count]]</f>
        <v>0.25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0.25</v>
      </c>
      <c r="F66" s="1">
        <f>COUNTIFS(Table2[Sub-Sector],Table3[[#This Row],[Sub-Sector]],Table2[6M Return vs Nifty],"&gt;=10")/Table3[[#This Row],[Count]]</f>
        <v>0.5</v>
      </c>
      <c r="G66" s="1">
        <f>COUNTIFS(Table2[Sub-Sector],Table3[[#This Row],[Sub-Sector]],Table2[1Y Return vs Nifty],"&gt;=10")/Table3[[#This Row],[Count]]</f>
        <v>0.75</v>
      </c>
      <c r="H66" s="1">
        <f>COUNTIFS(Table2[Sub-Sector],Table3[[#This Row],[Sub-Sector]],Table2[RSI Exponential â€“ 14D],"&gt;=50")/Table3[[#This Row],[Count]]</f>
        <v>0.25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</v>
      </c>
      <c r="N66" s="1">
        <f>COUNTIFS(Table2[Sub-Sector],Table3[[#This Row],[Sub-Sector]],Table2[% Away From Current Month Low],"&gt;=0.05")/Table3[[#This Row],[Count]]</f>
        <v>0.5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0.25</v>
      </c>
      <c r="S66" s="1">
        <f>COUNTIFS(Table2[Sub-Sector],Table3[[#This Row],[Sub-Sector]],Table2[% Price above 50 EMA],"&gt;=0")/Table3[[#This Row],[Count]]</f>
        <v>0.25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0.25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66">
        <f>_xlfn.RANK.AVG(Table3[[#This Row],[Score]],Table3[Score],1)</f>
        <v>69.5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6">
        <f>_xlfn.RANK.AVG(Table3[[#This Row],[Score 2 ]],Table3[[Score 2 ]],1)</f>
        <v>65</v>
      </c>
    </row>
    <row r="67" spans="1:26" x14ac:dyDescent="0.3">
      <c r="A67" t="s">
        <v>60</v>
      </c>
      <c r="B67">
        <f>COUNTIFS(Table2[Sub-Sector],Table3[[#This Row],[Sub-Sector]])</f>
        <v>4</v>
      </c>
      <c r="C67" s="1">
        <f>COUNTIFS(Table2[Sub-Sector],Table3[[#This Row],[Sub-Sector]],Table2[Uptrend],"Uptrend")/Table3[[#This Row],[Count]]</f>
        <v>0.75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0.25</v>
      </c>
      <c r="G67" s="1">
        <f>COUNTIFS(Table2[Sub-Sector],Table3[[#This Row],[Sub-Sector]],Table2[1Y Return vs Nifty],"&gt;=10")/Table3[[#This Row],[Count]]</f>
        <v>0.75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0.25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0.75</v>
      </c>
      <c r="O67" s="1">
        <f>COUNTIFS(Table2[Sub-Sector],Table3[[#This Row],[Sub-Sector]],Table2[% Away From Current Month High],"&lt;=0.05")/Table3[[#This Row],[Count]]</f>
        <v>0.25</v>
      </c>
      <c r="P67" s="1">
        <f>COUNTIFS(Table2[Sub-Sector],Table3[[#This Row],[Sub-Sector]],Table2[% Away From 52W High],"&lt;=10")/Table3[[#This Row],[Count]]</f>
        <v>0.75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0.75</v>
      </c>
      <c r="S67" s="1">
        <f>COUNTIFS(Table2[Sub-Sector],Table3[[#This Row],[Sub-Sector]],Table2[% Price above 50 EMA],"&gt;=0")/Table3[[#This Row],[Count]]</f>
        <v>0.75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0.75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67">
        <f>_xlfn.RANK.AVG(Table3[[#This Row],[Score]],Table3[Score],1)</f>
        <v>65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7">
        <f>_xlfn.RANK.AVG(Table3[[#This Row],[Score 2 ]],Table3[[Score 2 ]],1)</f>
        <v>67</v>
      </c>
    </row>
    <row r="68" spans="1:26" x14ac:dyDescent="0.3">
      <c r="A68" t="s">
        <v>507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0.5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0.5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68">
        <f>_xlfn.RANK.AVG(Table3[[#This Row],[Score]],Table3[Score],1)</f>
        <v>75.5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8">
        <f>_xlfn.RANK.AVG(Table3[[#This Row],[Score 2 ]],Table3[[Score 2 ]],1)</f>
        <v>67</v>
      </c>
    </row>
    <row r="69" spans="1:26" x14ac:dyDescent="0.3">
      <c r="A69" t="s">
        <v>831</v>
      </c>
      <c r="B69">
        <f>COUNTIFS(Table2[Sub-Sector],Table3[[#This Row],[Sub-Sector]])</f>
        <v>2</v>
      </c>
      <c r="C69" s="1">
        <f>COUNTIFS(Table2[Sub-Sector],Table3[[#This Row],[Sub-Sector]],Table2[Uptrend],"Uptrend")/Table3[[#This Row],[Count]]</f>
        <v>0.5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0.5</v>
      </c>
      <c r="G69" s="1">
        <f>COUNTIFS(Table2[Sub-Sector],Table3[[#This Row],[Sub-Sector]],Table2[1Y Return vs Nifty],"&gt;=10")/Table3[[#This Row],[Count]]</f>
        <v>0.5</v>
      </c>
      <c r="H69" s="1">
        <f>COUNTIFS(Table2[Sub-Sector],Table3[[#This Row],[Sub-Sector]],Table2[RSI Exponential â€“ 14D],"&gt;=50")/Table3[[#This Row],[Count]]</f>
        <v>0.5</v>
      </c>
      <c r="I69" s="1">
        <f>COUNTIFS(Table2[Sub-Sector],Table3[[#This Row],[Sub-Sector]],Table2[Relative Volume],"&gt;=1")/Table3[[#This Row],[Count]]</f>
        <v>0.5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0.5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0.5</v>
      </c>
      <c r="N69" s="1">
        <f>COUNTIFS(Table2[Sub-Sector],Table3[[#This Row],[Sub-Sector]],Table2[% Away From Current Month Low],"&gt;=0.05")/Table3[[#This Row],[Count]]</f>
        <v>0.5</v>
      </c>
      <c r="O69" s="1">
        <f>COUNTIFS(Table2[Sub-Sector],Table3[[#This Row],[Sub-Sector]],Table2[% Away From Current Month High],"&lt;=0.05")/Table3[[#This Row],[Count]]</f>
        <v>0.5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0.5</v>
      </c>
      <c r="R69" s="1">
        <f>COUNTIFS(Table2[Sub-Sector],Table3[[#This Row],[Sub-Sector]],Table2[% Price above 20 EMA],"&gt;=0")/Table3[[#This Row],[Count]]</f>
        <v>0.5</v>
      </c>
      <c r="S69" s="1">
        <f>COUNTIFS(Table2[Sub-Sector],Table3[[#This Row],[Sub-Sector]],Table2[% Price above 50 EMA],"&gt;=0")/Table3[[#This Row],[Count]]</f>
        <v>0.5</v>
      </c>
      <c r="T69" s="1">
        <f>COUNTIFS(Table2[Sub-Sector],Table3[[#This Row],[Sub-Sector]],Table2[% Price above 200 EMA],"&gt;=0")/Table3[[#This Row],[Count]]</f>
        <v>0.5</v>
      </c>
      <c r="U69" s="1">
        <f>COUNTIFS(Table2[Sub-Sector],Table3[[#This Row],[Sub-Sector]],Table2[Rate of Change - Zone],"Positive")/Table3[[#This Row],[Count]]</f>
        <v>0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492.5</v>
      </c>
      <c r="X69">
        <f>_xlfn.RANK.AVG(Table3[[#This Row],[Score]],Table3[Score],1)</f>
        <v>75.5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9">
        <f>_xlfn.RANK.AVG(Table3[[#This Row],[Score 2 ]],Table3[[Score 2 ]],1)</f>
        <v>67</v>
      </c>
    </row>
    <row r="70" spans="1:26" x14ac:dyDescent="0.3">
      <c r="A70" t="s">
        <v>630</v>
      </c>
      <c r="B70">
        <f>COUNTIFS(Table2[Sub-Sector],Table3[[#This Row],[Sub-Sector]])</f>
        <v>14</v>
      </c>
      <c r="C70" s="1">
        <f>COUNTIFS(Table2[Sub-Sector],Table3[[#This Row],[Sub-Sector]],Table2[Uptrend],"Uptrend")/Table3[[#This Row],[Count]]</f>
        <v>0.5714285714285714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0.14285714285714285</v>
      </c>
      <c r="F70" s="1">
        <f>COUNTIFS(Table2[Sub-Sector],Table3[[#This Row],[Sub-Sector]],Table2[6M Return vs Nifty],"&gt;=10")/Table3[[#This Row],[Count]]</f>
        <v>0.14285714285714285</v>
      </c>
      <c r="G70" s="1">
        <f>COUNTIFS(Table2[Sub-Sector],Table3[[#This Row],[Sub-Sector]],Table2[1Y Return vs Nifty],"&gt;=10")/Table3[[#This Row],[Count]]</f>
        <v>0.6428571428571429</v>
      </c>
      <c r="H70" s="1">
        <f>COUNTIFS(Table2[Sub-Sector],Table3[[#This Row],[Sub-Sector]],Table2[RSI Exponential â€“ 14D],"&gt;=50")/Table3[[#This Row],[Count]]</f>
        <v>0.14285714285714285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7.1428571428571425E-2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0.14285714285714285</v>
      </c>
      <c r="M70" s="1">
        <f>COUNTIFS(Table2[Sub-Sector],Table3[[#This Row],[Sub-Sector]],Table2[% Away From Current Week High],"&lt;=0.05")/Table3[[#This Row],[Count]]</f>
        <v>0.6428571428571429</v>
      </c>
      <c r="N70" s="1">
        <f>COUNTIFS(Table2[Sub-Sector],Table3[[#This Row],[Sub-Sector]],Table2[% Away From Current Month Low],"&gt;=0.05")/Table3[[#This Row],[Count]]</f>
        <v>0.21428571428571427</v>
      </c>
      <c r="O70" s="1">
        <f>COUNTIFS(Table2[Sub-Sector],Table3[[#This Row],[Sub-Sector]],Table2[% Away From Current Month High],"&lt;=0.05")/Table3[[#This Row],[Count]]</f>
        <v>7.1428571428571425E-2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0.9285714285714286</v>
      </c>
      <c r="R70" s="1">
        <f>COUNTIFS(Table2[Sub-Sector],Table3[[#This Row],[Sub-Sector]],Table2[% Price above 20 EMA],"&gt;=0")/Table3[[#This Row],[Count]]</f>
        <v>0.14285714285714285</v>
      </c>
      <c r="S70" s="1">
        <f>COUNTIFS(Table2[Sub-Sector],Table3[[#This Row],[Sub-Sector]],Table2[% Price above 50 EMA],"&gt;=0")/Table3[[#This Row],[Count]]</f>
        <v>0.35714285714285715</v>
      </c>
      <c r="T70" s="1">
        <f>COUNTIFS(Table2[Sub-Sector],Table3[[#This Row],[Sub-Sector]],Table2[% Price above 200 EMA],"&gt;=0")/Table3[[#This Row],[Count]]</f>
        <v>0.7857142857142857</v>
      </c>
      <c r="U70" s="1">
        <f>COUNTIFS(Table2[Sub-Sector],Table3[[#This Row],[Sub-Sector]],Table2[Rate of Change - Zone],"Positive")/Table3[[#This Row],[Count]]</f>
        <v>7.1428571428571425E-2</v>
      </c>
      <c r="V70" s="1">
        <f>COUNTIFS(Table2[Sub-Sector],Table3[[#This Row],[Sub-Sector]],Table2[Sharpe Ratio],"&gt;=0.10")/Table3[[#This Row],[Count]]</f>
        <v>0.21428571428571427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70">
        <f>_xlfn.RANK.AVG(Table3[[#This Row],[Score]],Table3[Score],1)</f>
        <v>63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0">
        <f>_xlfn.RANK.AVG(Table3[[#This Row],[Score 2 ]],Table3[[Score 2 ]],1)</f>
        <v>69</v>
      </c>
    </row>
    <row r="71" spans="1:26" x14ac:dyDescent="0.3">
      <c r="A71" t="s">
        <v>1002</v>
      </c>
      <c r="B71">
        <f>COUNTIFS(Table2[Sub-Sector],Table3[[#This Row],[Sub-Sector]])</f>
        <v>6</v>
      </c>
      <c r="C71" s="1">
        <f>COUNTIFS(Table2[Sub-Sector],Table3[[#This Row],[Sub-Sector]],Table2[Uptrend],"Uptrend")/Table3[[#This Row],[Count]]</f>
        <v>0.83333333333333337</v>
      </c>
      <c r="D71" s="1">
        <f>COUNTIFS(Table2[Sub-Sector],Table3[[#This Row],[Sub-Sector]],Table2[1W Return vs Nifty],"&gt;=5")/Table3[[#This Row],[Count]]</f>
        <v>0.16666666666666666</v>
      </c>
      <c r="E71" s="1">
        <f>COUNTIFS(Table2[Sub-Sector],Table3[[#This Row],[Sub-Sector]],Table2[1M Return vs Nifty],"&gt;=5")/Table3[[#This Row],[Count]]</f>
        <v>0.16666666666666666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0.5</v>
      </c>
      <c r="H71" s="1">
        <f>COUNTIFS(Table2[Sub-Sector],Table3[[#This Row],[Sub-Sector]],Table2[RSI Exponential â€“ 14D],"&gt;=50")/Table3[[#This Row],[Count]]</f>
        <v>0.5</v>
      </c>
      <c r="I71" s="1">
        <f>COUNTIFS(Table2[Sub-Sector],Table3[[#This Row],[Sub-Sector]],Table2[Relative Volume],"&gt;=1")/Table3[[#This Row],[Count]]</f>
        <v>0.16666666666666666</v>
      </c>
      <c r="J71" s="1">
        <f>COUNTIFS(Table2[Sub-Sector],Table3[[#This Row],[Sub-Sector]],Table2[% Away From Day Low],"&gt;=0.05")/Table3[[#This Row],[Count]]</f>
        <v>0.16666666666666666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0.66666666666666663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0.33333333333333331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0.5</v>
      </c>
      <c r="S71" s="1">
        <f>COUNTIFS(Table2[Sub-Sector],Table3[[#This Row],[Sub-Sector]],Table2[% Price above 50 EMA],"&gt;=0")/Table3[[#This Row],[Count]]</f>
        <v>0.66666666666666663</v>
      </c>
      <c r="T71" s="1">
        <f>COUNTIFS(Table2[Sub-Sector],Table3[[#This Row],[Sub-Sector]],Table2[% Price above 200 EMA],"&gt;=0")/Table3[[#This Row],[Count]]</f>
        <v>0.83333333333333337</v>
      </c>
      <c r="U71" s="1">
        <f>COUNTIFS(Table2[Sub-Sector],Table3[[#This Row],[Sub-Sector]],Table2[Rate of Change - Zone],"Positive")/Table3[[#This Row],[Count]]</f>
        <v>0.16666666666666666</v>
      </c>
      <c r="V71" s="1">
        <f>COUNTIFS(Table2[Sub-Sector],Table3[[#This Row],[Sub-Sector]],Table2[Sharpe Ratio],"&gt;=0.10")/Table3[[#This Row],[Count]]</f>
        <v>0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71">
        <f>_xlfn.RANK.AVG(Table3[[#This Row],[Score]],Table3[Score],1)</f>
        <v>40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1">
        <f>_xlfn.RANK.AVG(Table3[[#This Row],[Score 2 ]],Table3[[Score 2 ]],1)</f>
        <v>70</v>
      </c>
    </row>
    <row r="72" spans="1:26" x14ac:dyDescent="0.3">
      <c r="A72" t="s">
        <v>136</v>
      </c>
      <c r="B72">
        <f>COUNTIFS(Table2[Sub-Sector],Table3[[#This Row],[Sub-Sector]])</f>
        <v>4</v>
      </c>
      <c r="C72" s="1">
        <f>COUNTIFS(Table2[Sub-Sector],Table3[[#This Row],[Sub-Sector]],Table2[Uptrend],"Uptrend")/Table3[[#This Row],[Count]]</f>
        <v>0.5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0.25</v>
      </c>
      <c r="G72" s="1">
        <f>COUNTIFS(Table2[Sub-Sector],Table3[[#This Row],[Sub-Sector]],Table2[1Y Return vs Nifty],"&gt;=10")/Table3[[#This Row],[Count]]</f>
        <v>1</v>
      </c>
      <c r="H72" s="1">
        <f>COUNTIFS(Table2[Sub-Sector],Table3[[#This Row],[Sub-Sector]],Table2[RSI Exponential â€“ 14D],"&gt;=50")/Table3[[#This Row],[Count]]</f>
        <v>0.25</v>
      </c>
      <c r="I72" s="1">
        <f>COUNTIFS(Table2[Sub-Sector],Table3[[#This Row],[Sub-Sector]],Table2[Relative Volume],"&gt;=1")/Table3[[#This Row],[Count]]</f>
        <v>0.25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0.75</v>
      </c>
      <c r="L72" s="1">
        <f>COUNTIFS(Table2[Sub-Sector],Table3[[#This Row],[Sub-Sector]],Table2[% Away From Current Week Low],"&gt;=0.05")/Table3[[#This Row],[Count]]</f>
        <v>0.25</v>
      </c>
      <c r="M72" s="1">
        <f>COUNTIFS(Table2[Sub-Sector],Table3[[#This Row],[Sub-Sector]],Table2[% Away From Current Week High],"&lt;=0.05")/Table3[[#This Row],[Count]]</f>
        <v>0.5</v>
      </c>
      <c r="N72" s="1">
        <f>COUNTIFS(Table2[Sub-Sector],Table3[[#This Row],[Sub-Sector]],Table2[% Away From Current Month Low],"&gt;=0.05")/Table3[[#This Row],[Count]]</f>
        <v>0.25</v>
      </c>
      <c r="O72" s="1">
        <f>COUNTIFS(Table2[Sub-Sector],Table3[[#This Row],[Sub-Sector]],Table2[% Away From Current Month High],"&lt;=0.05")/Table3[[#This Row],[Count]]</f>
        <v>0.25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0.25</v>
      </c>
      <c r="S72" s="1">
        <f>COUNTIFS(Table2[Sub-Sector],Table3[[#This Row],[Sub-Sector]],Table2[% Price above 50 EMA],"&gt;=0")/Table3[[#This Row],[Count]]</f>
        <v>0.25</v>
      </c>
      <c r="T72" s="1">
        <f>COUNTIFS(Table2[Sub-Sector],Table3[[#This Row],[Sub-Sector]],Table2[% Price above 200 EMA],"&gt;=0")/Table3[[#This Row],[Count]]</f>
        <v>0.75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0.25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72">
        <f>_xlfn.RANK.AVG(Table3[[#This Row],[Score]],Table3[Score],1)</f>
        <v>80.5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2">
        <f>_xlfn.RANK.AVG(Table3[[#This Row],[Score 2 ]],Table3[[Score 2 ]],1)</f>
        <v>71</v>
      </c>
    </row>
    <row r="73" spans="1:26" x14ac:dyDescent="0.3">
      <c r="A73" t="s">
        <v>186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1</v>
      </c>
      <c r="H73" s="1">
        <f>COUNTIFS(Table2[Sub-Sector],Table3[[#This Row],[Sub-Sector]],Table2[RSI Exponential â€“ 14D],"&gt;=50")/Table3[[#This Row],[Count]]</f>
        <v>0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0</v>
      </c>
      <c r="O73" s="1">
        <f>COUNTIFS(Table2[Sub-Sector],Table3[[#This Row],[Sub-Sector]],Table2[% Away From Current Month High],"&lt;=0.05")/Table3[[#This Row],[Count]]</f>
        <v>0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1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</v>
      </c>
      <c r="X73">
        <f>_xlfn.RANK.AVG(Table3[[#This Row],[Score]],Table3[Score],1)</f>
        <v>93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3">
        <f>_xlfn.RANK.AVG(Table3[[#This Row],[Score 2 ]],Table3[[Score 2 ]],1)</f>
        <v>72.5</v>
      </c>
    </row>
    <row r="74" spans="1:26" x14ac:dyDescent="0.3">
      <c r="A74" t="s">
        <v>1156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1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1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0.5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0.5</v>
      </c>
      <c r="O74" s="1">
        <f>COUNTIFS(Table2[Sub-Sector],Table3[[#This Row],[Sub-Sector]],Table2[% Away From Current Month High],"&lt;=0.05")/Table3[[#This Row],[Count]]</f>
        <v>0.5</v>
      </c>
      <c r="P74" s="1">
        <f>COUNTIFS(Table2[Sub-Sector],Table3[[#This Row],[Sub-Sector]],Table2[% Away From 52W High],"&lt;=10")/Table3[[#This Row],[Count]]</f>
        <v>0.5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0.5</v>
      </c>
      <c r="S74" s="1">
        <f>COUNTIFS(Table2[Sub-Sector],Table3[[#This Row],[Sub-Sector]],Table2[% Price above 50 EMA],"&gt;=0")/Table3[[#This Row],[Count]]</f>
        <v>1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74">
        <f>_xlfn.RANK.AVG(Table3[[#This Row],[Score]],Table3[Score],1)</f>
        <v>39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4">
        <f>_xlfn.RANK.AVG(Table3[[#This Row],[Score 2 ]],Table3[[Score 2 ]],1)</f>
        <v>72.5</v>
      </c>
    </row>
    <row r="75" spans="1:26" x14ac:dyDescent="0.3">
      <c r="A75" t="s">
        <v>486</v>
      </c>
      <c r="B75">
        <f>COUNTIFS(Table2[Sub-Sector],Table3[[#This Row],[Sub-Sector]])</f>
        <v>6</v>
      </c>
      <c r="C75" s="1">
        <f>COUNTIFS(Table2[Sub-Sector],Table3[[#This Row],[Sub-Sector]],Table2[Uptrend],"Uptrend")/Table3[[#This Row],[Count]]</f>
        <v>0.5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0.16666666666666666</v>
      </c>
      <c r="F75" s="1">
        <f>COUNTIFS(Table2[Sub-Sector],Table3[[#This Row],[Sub-Sector]],Table2[6M Return vs Nifty],"&gt;=10")/Table3[[#This Row],[Count]]</f>
        <v>0.16666666666666666</v>
      </c>
      <c r="G75" s="1">
        <f>COUNTIFS(Table2[Sub-Sector],Table3[[#This Row],[Sub-Sector]],Table2[1Y Return vs Nifty],"&gt;=10")/Table3[[#This Row],[Count]]</f>
        <v>0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0.66666666666666663</v>
      </c>
      <c r="J75" s="1">
        <f>COUNTIFS(Table2[Sub-Sector],Table3[[#This Row],[Sub-Sector]],Table2[% Away From Day Low],"&gt;=0.05")/Table3[[#This Row],[Count]]</f>
        <v>0.16666666666666666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0.33333333333333331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0.33333333333333331</v>
      </c>
      <c r="O75" s="1">
        <f>COUNTIFS(Table2[Sub-Sector],Table3[[#This Row],[Sub-Sector]],Table2[% Away From Current Month High],"&lt;=0.05")/Table3[[#This Row],[Count]]</f>
        <v>0.5</v>
      </c>
      <c r="P75" s="1">
        <f>COUNTIFS(Table2[Sub-Sector],Table3[[#This Row],[Sub-Sector]],Table2[% Away From 52W High],"&lt;=10")/Table3[[#This Row],[Count]]</f>
        <v>0.16666666666666666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0.5</v>
      </c>
      <c r="T75" s="1">
        <f>COUNTIFS(Table2[Sub-Sector],Table3[[#This Row],[Sub-Sector]],Table2[% Price above 200 EMA],"&gt;=0")/Table3[[#This Row],[Count]]</f>
        <v>0.5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466</v>
      </c>
      <c r="X75">
        <f>_xlfn.RANK.AVG(Table3[[#This Row],[Score]],Table3[Score],1)</f>
        <v>71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5">
        <f>_xlfn.RANK.AVG(Table3[[#This Row],[Score 2 ]],Table3[[Score 2 ]],1)</f>
        <v>74</v>
      </c>
    </row>
    <row r="76" spans="1:26" x14ac:dyDescent="0.3">
      <c r="A76" t="s">
        <v>537</v>
      </c>
      <c r="B76">
        <f>COUNTIFS(Table2[Sub-Sector],Table3[[#This Row],[Sub-Sector]])</f>
        <v>17</v>
      </c>
      <c r="C76" s="1">
        <f>COUNTIFS(Table2[Sub-Sector],Table3[[#This Row],[Sub-Sector]],Table2[Uptrend],"Uptrend")/Table3[[#This Row],[Count]]</f>
        <v>0.52941176470588236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0.23529411764705882</v>
      </c>
      <c r="F76" s="1">
        <f>COUNTIFS(Table2[Sub-Sector],Table3[[#This Row],[Sub-Sector]],Table2[6M Return vs Nifty],"&gt;=10")/Table3[[#This Row],[Count]]</f>
        <v>0.23529411764705882</v>
      </c>
      <c r="G76" s="1">
        <f>COUNTIFS(Table2[Sub-Sector],Table3[[#This Row],[Sub-Sector]],Table2[1Y Return vs Nifty],"&gt;=10")/Table3[[#This Row],[Count]]</f>
        <v>0.11764705882352941</v>
      </c>
      <c r="H76" s="1">
        <f>COUNTIFS(Table2[Sub-Sector],Table3[[#This Row],[Sub-Sector]],Table2[RSI Exponential â€“ 14D],"&gt;=50")/Table3[[#This Row],[Count]]</f>
        <v>0.47058823529411764</v>
      </c>
      <c r="I76" s="1">
        <f>COUNTIFS(Table2[Sub-Sector],Table3[[#This Row],[Sub-Sector]],Table2[Relative Volume],"&gt;=1")/Table3[[#This Row],[Count]]</f>
        <v>0.47058823529411764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0.23529411764705882</v>
      </c>
      <c r="M76" s="1">
        <f>COUNTIFS(Table2[Sub-Sector],Table3[[#This Row],[Sub-Sector]],Table2[% Away From Current Week High],"&lt;=0.05")/Table3[[#This Row],[Count]]</f>
        <v>0.52941176470588236</v>
      </c>
      <c r="N76" s="1">
        <f>COUNTIFS(Table2[Sub-Sector],Table3[[#This Row],[Sub-Sector]],Table2[% Away From Current Month Low],"&gt;=0.05")/Table3[[#This Row],[Count]]</f>
        <v>0.41176470588235292</v>
      </c>
      <c r="O76" s="1">
        <f>COUNTIFS(Table2[Sub-Sector],Table3[[#This Row],[Sub-Sector]],Table2[% Away From Current Month High],"&lt;=0.05")/Table3[[#This Row],[Count]]</f>
        <v>0.35294117647058826</v>
      </c>
      <c r="P76" s="1">
        <f>COUNTIFS(Table2[Sub-Sector],Table3[[#This Row],[Sub-Sector]],Table2[% Away From 52W High],"&lt;=10")/Table3[[#This Row],[Count]]</f>
        <v>0.23529411764705882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0.52941176470588236</v>
      </c>
      <c r="S76" s="1">
        <f>COUNTIFS(Table2[Sub-Sector],Table3[[#This Row],[Sub-Sector]],Table2[% Price above 50 EMA],"&gt;=0")/Table3[[#This Row],[Count]]</f>
        <v>0.58823529411764708</v>
      </c>
      <c r="T76" s="1">
        <f>COUNTIFS(Table2[Sub-Sector],Table3[[#This Row],[Sub-Sector]],Table2[% Price above 200 EMA],"&gt;=0")/Table3[[#This Row],[Count]]</f>
        <v>0.58823529411764708</v>
      </c>
      <c r="U76" s="1">
        <f>COUNTIFS(Table2[Sub-Sector],Table3[[#This Row],[Sub-Sector]],Table2[Rate of Change - Zone],"Positive")/Table3[[#This Row],[Count]]</f>
        <v>0.35294117647058826</v>
      </c>
      <c r="V76" s="1">
        <f>COUNTIFS(Table2[Sub-Sector],Table3[[#This Row],[Sub-Sector]],Table2[Sharpe Ratio],"&gt;=0.10")/Table3[[#This Row],[Count]]</f>
        <v>0.11764705882352941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76">
        <f>_xlfn.RANK.AVG(Table3[[#This Row],[Score]],Table3[Score],1)</f>
        <v>66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6">
        <f>_xlfn.RANK.AVG(Table3[[#This Row],[Score 2 ]],Table3[[Score 2 ]],1)</f>
        <v>75.5</v>
      </c>
    </row>
    <row r="77" spans="1:26" x14ac:dyDescent="0.3">
      <c r="A77" t="s">
        <v>298</v>
      </c>
      <c r="B77">
        <f>COUNTIFS(Table2[Sub-Sector],Table3[[#This Row],[Sub-Sector]])</f>
        <v>14</v>
      </c>
      <c r="C77" s="1">
        <f>COUNTIFS(Table2[Sub-Sector],Table3[[#This Row],[Sub-Sector]],Table2[Uptrend],"Uptrend")/Table3[[#This Row],[Count]]</f>
        <v>0.6428571428571429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0.2857142857142857</v>
      </c>
      <c r="G77" s="1">
        <f>COUNTIFS(Table2[Sub-Sector],Table3[[#This Row],[Sub-Sector]],Table2[1Y Return vs Nifty],"&gt;=10")/Table3[[#This Row],[Count]]</f>
        <v>0.35714285714285715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0.21428571428571427</v>
      </c>
      <c r="J77" s="1">
        <f>COUNTIFS(Table2[Sub-Sector],Table3[[#This Row],[Sub-Sector]],Table2[% Away From Day Low],"&gt;=0.05")/Table3[[#This Row],[Count]]</f>
        <v>0.14285714285714285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0.42857142857142855</v>
      </c>
      <c r="M77" s="1">
        <f>COUNTIFS(Table2[Sub-Sector],Table3[[#This Row],[Sub-Sector]],Table2[% Away From Current Week High],"&lt;=0.05")/Table3[[#This Row],[Count]]</f>
        <v>0.8571428571428571</v>
      </c>
      <c r="N77" s="1">
        <f>COUNTIFS(Table2[Sub-Sector],Table3[[#This Row],[Sub-Sector]],Table2[% Away From Current Month Low],"&gt;=0.05")/Table3[[#This Row],[Count]]</f>
        <v>0.5714285714285714</v>
      </c>
      <c r="O77" s="1">
        <f>COUNTIFS(Table2[Sub-Sector],Table3[[#This Row],[Sub-Sector]],Table2[% Away From Current Month High],"&lt;=0.05")/Table3[[#This Row],[Count]]</f>
        <v>0.6428571428571429</v>
      </c>
      <c r="P77" s="1">
        <f>COUNTIFS(Table2[Sub-Sector],Table3[[#This Row],[Sub-Sector]],Table2[% Away From 52W High],"&lt;=10")/Table3[[#This Row],[Count]]</f>
        <v>0.35714285714285715</v>
      </c>
      <c r="Q77" s="1">
        <f>COUNTIFS(Table2[Sub-Sector],Table3[[#This Row],[Sub-Sector]],Table2[% Away From 52W Low],"&gt;=10")/Table3[[#This Row],[Count]]</f>
        <v>0.9285714285714286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0.5</v>
      </c>
      <c r="T77" s="1">
        <f>COUNTIFS(Table2[Sub-Sector],Table3[[#This Row],[Sub-Sector]],Table2[% Price above 200 EMA],"&gt;=0")/Table3[[#This Row],[Count]]</f>
        <v>0.7142857142857143</v>
      </c>
      <c r="U77" s="1">
        <f>COUNTIFS(Table2[Sub-Sector],Table3[[#This Row],[Sub-Sector]],Table2[Rate of Change - Zone],"Positive")/Table3[[#This Row],[Count]]</f>
        <v>0.35714285714285715</v>
      </c>
      <c r="V77" s="1">
        <f>COUNTIFS(Table2[Sub-Sector],Table3[[#This Row],[Sub-Sector]],Table2[Sharpe Ratio],"&gt;=0.10")/Table3[[#This Row],[Count]]</f>
        <v>0.2857142857142857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496.5</v>
      </c>
      <c r="X77">
        <f>_xlfn.RANK.AVG(Table3[[#This Row],[Score]],Table3[Score],1)</f>
        <v>77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7">
        <f>_xlfn.RANK.AVG(Table3[[#This Row],[Score 2 ]],Table3[[Score 2 ]],1)</f>
        <v>75.5</v>
      </c>
    </row>
    <row r="78" spans="1:26" x14ac:dyDescent="0.3">
      <c r="A78" t="s">
        <v>590</v>
      </c>
      <c r="B78">
        <f>COUNTIFS(Table2[Sub-Sector],Table3[[#This Row],[Sub-Sector]])</f>
        <v>3</v>
      </c>
      <c r="C78" s="1">
        <f>COUNTIFS(Table2[Sub-Sector],Table3[[#This Row],[Sub-Sector]],Table2[Uptrend],"Uptrend")/Table3[[#This Row],[Count]]</f>
        <v>0.33333333333333331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0.33333333333333331</v>
      </c>
      <c r="G78" s="1">
        <f>COUNTIFS(Table2[Sub-Sector],Table3[[#This Row],[Sub-Sector]],Table2[1Y Return vs Nifty],"&gt;=10")/Table3[[#This Row],[Count]]</f>
        <v>0.33333333333333331</v>
      </c>
      <c r="H78" s="1">
        <f>COUNTIFS(Table2[Sub-Sector],Table3[[#This Row],[Sub-Sector]],Table2[RSI Exponential â€“ 14D],"&gt;=50")/Table3[[#This Row],[Count]]</f>
        <v>0.33333333333333331</v>
      </c>
      <c r="I78" s="1">
        <f>COUNTIFS(Table2[Sub-Sector],Table3[[#This Row],[Sub-Sector]],Table2[Relative Volume],"&gt;=1")/Table3[[#This Row],[Count]]</f>
        <v>0.66666666666666663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0.33333333333333331</v>
      </c>
      <c r="M78" s="1">
        <f>COUNTIFS(Table2[Sub-Sector],Table3[[#This Row],[Sub-Sector]],Table2[% Away From Current Week High],"&lt;=0.05")/Table3[[#This Row],[Count]]</f>
        <v>0.66666666666666663</v>
      </c>
      <c r="N78" s="1">
        <f>COUNTIFS(Table2[Sub-Sector],Table3[[#This Row],[Sub-Sector]],Table2[% Away From Current Month Low],"&gt;=0.05")/Table3[[#This Row],[Count]]</f>
        <v>0.66666666666666663</v>
      </c>
      <c r="O78" s="1">
        <f>COUNTIFS(Table2[Sub-Sector],Table3[[#This Row],[Sub-Sector]],Table2[% Away From Current Month High],"&lt;=0.05")/Table3[[#This Row],[Count]]</f>
        <v>0.33333333333333331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0.66666666666666663</v>
      </c>
      <c r="R78" s="1">
        <f>COUNTIFS(Table2[Sub-Sector],Table3[[#This Row],[Sub-Sector]],Table2[% Price above 20 EMA],"&gt;=0")/Table3[[#This Row],[Count]]</f>
        <v>0.33333333333333331</v>
      </c>
      <c r="S78" s="1">
        <f>COUNTIFS(Table2[Sub-Sector],Table3[[#This Row],[Sub-Sector]],Table2[% Price above 50 EMA],"&gt;=0")/Table3[[#This Row],[Count]]</f>
        <v>0.66666666666666663</v>
      </c>
      <c r="T78" s="1">
        <f>COUNTIFS(Table2[Sub-Sector],Table3[[#This Row],[Sub-Sector]],Table2[% Price above 200 EMA],"&gt;=0")/Table3[[#This Row],[Count]]</f>
        <v>0.33333333333333331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</v>
      </c>
      <c r="X78">
        <f>_xlfn.RANK.AVG(Table3[[#This Row],[Score]],Table3[Score],1)</f>
        <v>90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</v>
      </c>
      <c r="Z78">
        <f>_xlfn.RANK.AVG(Table3[[#This Row],[Score 2 ]],Table3[[Score 2 ]],1)</f>
        <v>77</v>
      </c>
    </row>
    <row r="79" spans="1:26" x14ac:dyDescent="0.3">
      <c r="A79" t="s">
        <v>918</v>
      </c>
      <c r="B79">
        <f>COUNTIFS(Table2[Sub-Sector],Table3[[#This Row],[Sub-Sector]])</f>
        <v>3</v>
      </c>
      <c r="C79" s="1">
        <f>COUNTIFS(Table2[Sub-Sector],Table3[[#This Row],[Sub-Sector]],Table2[Uptrend],"Uptrend")/Table3[[#This Row],[Count]]</f>
        <v>0.66666666666666663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0.33333333333333331</v>
      </c>
      <c r="F79" s="1">
        <f>COUNTIFS(Table2[Sub-Sector],Table3[[#This Row],[Sub-Sector]],Table2[6M Return vs Nifty],"&gt;=10")/Table3[[#This Row],[Count]]</f>
        <v>0.33333333333333331</v>
      </c>
      <c r="G79" s="1">
        <f>COUNTIFS(Table2[Sub-Sector],Table3[[#This Row],[Sub-Sector]],Table2[1Y Return vs Nifty],"&gt;=10")/Table3[[#This Row],[Count]]</f>
        <v>0.33333333333333331</v>
      </c>
      <c r="H79" s="1">
        <f>COUNTIFS(Table2[Sub-Sector],Table3[[#This Row],[Sub-Sector]],Table2[RSI Exponential â€“ 14D],"&gt;=50")/Table3[[#This Row],[Count]]</f>
        <v>1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0.33333333333333331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0.66666666666666663</v>
      </c>
      <c r="O79" s="1">
        <f>COUNTIFS(Table2[Sub-Sector],Table3[[#This Row],[Sub-Sector]],Table2[% Away From Current Month High],"&lt;=0.05")/Table3[[#This Row],[Count]]</f>
        <v>0.66666666666666663</v>
      </c>
      <c r="P79" s="1">
        <f>COUNTIFS(Table2[Sub-Sector],Table3[[#This Row],[Sub-Sector]],Table2[% Away From 52W High],"&lt;=10")/Table3[[#This Row],[Count]]</f>
        <v>0.33333333333333331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1</v>
      </c>
      <c r="S79" s="1">
        <f>COUNTIFS(Table2[Sub-Sector],Table3[[#This Row],[Sub-Sector]],Table2[% Price above 50 EMA],"&gt;=0")/Table3[[#This Row],[Count]]</f>
        <v>1</v>
      </c>
      <c r="T79" s="1">
        <f>COUNTIFS(Table2[Sub-Sector],Table3[[#This Row],[Sub-Sector]],Table2[% Price above 200 EMA],"&gt;=0")/Table3[[#This Row],[Count]]</f>
        <v>1</v>
      </c>
      <c r="U79" s="1">
        <f>COUNTIFS(Table2[Sub-Sector],Table3[[#This Row],[Sub-Sector]],Table2[Rate of Change - Zone],"Positive")/Table3[[#This Row],[Count]]</f>
        <v>0.66666666666666663</v>
      </c>
      <c r="V79" s="1">
        <f>COUNTIFS(Table2[Sub-Sector],Table3[[#This Row],[Sub-Sector]],Table2[Sharpe Ratio],"&gt;=0.10")/Table3[[#This Row],[Count]]</f>
        <v>0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79">
        <f>_xlfn.RANK.AVG(Table3[[#This Row],[Score]],Table3[Score],1)</f>
        <v>60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9">
        <f>_xlfn.RANK.AVG(Table3[[#This Row],[Score 2 ]],Table3[[Score 2 ]],1)</f>
        <v>78</v>
      </c>
    </row>
    <row r="80" spans="1:26" x14ac:dyDescent="0.3">
      <c r="A80" t="s">
        <v>86</v>
      </c>
      <c r="B80">
        <f>COUNTIFS(Table2[Sub-Sector],Table3[[#This Row],[Sub-Sector]])</f>
        <v>5</v>
      </c>
      <c r="C80" s="1">
        <f>COUNTIFS(Table2[Sub-Sector],Table3[[#This Row],[Sub-Sector]],Table2[Uptrend],"Uptrend")/Table3[[#This Row],[Count]]</f>
        <v>0.4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0.8</v>
      </c>
      <c r="G80" s="1">
        <f>COUNTIFS(Table2[Sub-Sector],Table3[[#This Row],[Sub-Sector]],Table2[1Y Return vs Nifty],"&gt;=10")/Table3[[#This Row],[Count]]</f>
        <v>0.6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0.4</v>
      </c>
      <c r="M80" s="1">
        <f>COUNTIFS(Table2[Sub-Sector],Table3[[#This Row],[Sub-Sector]],Table2[% Away From Current Week High],"&lt;=0.05")/Table3[[#This Row],[Count]]</f>
        <v>0.8</v>
      </c>
      <c r="N80" s="1">
        <f>COUNTIFS(Table2[Sub-Sector],Table3[[#This Row],[Sub-Sector]],Table2[% Away From Current Month Low],"&gt;=0.05")/Table3[[#This Row],[Count]]</f>
        <v>0.6</v>
      </c>
      <c r="O80" s="1">
        <f>COUNTIFS(Table2[Sub-Sector],Table3[[#This Row],[Sub-Sector]],Table2[% Away From Current Month High],"&lt;=0.05")/Table3[[#This Row],[Count]]</f>
        <v>0.2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0.8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0.6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80">
        <f>_xlfn.RANK.AVG(Table3[[#This Row],[Score]],Table3[Score],1)</f>
        <v>89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80">
        <f>_xlfn.RANK.AVG(Table3[[#This Row],[Score 2 ]],Table3[[Score 2 ]],1)</f>
        <v>79</v>
      </c>
    </row>
    <row r="81" spans="1:26" x14ac:dyDescent="0.3">
      <c r="A81" t="s">
        <v>707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0.66666666666666663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0.66666666666666663</v>
      </c>
      <c r="G81" s="1">
        <f>COUNTIFS(Table2[Sub-Sector],Table3[[#This Row],[Sub-Sector]],Table2[1Y Return vs Nifty],"&gt;=10")/Table3[[#This Row],[Count]]</f>
        <v>0.66666666666666663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0.33333333333333331</v>
      </c>
      <c r="O81" s="1">
        <f>COUNTIFS(Table2[Sub-Sector],Table3[[#This Row],[Sub-Sector]],Table2[% Away From Current Month High],"&lt;=0.05")/Table3[[#This Row],[Count]]</f>
        <v>0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0.33333333333333331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1">
        <f>_xlfn.RANK.AVG(Table3[[#This Row],[Score]],Table3[Score],1)</f>
        <v>78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273.5</v>
      </c>
      <c r="Z81">
        <f>_xlfn.RANK.AVG(Table3[[#This Row],[Score 2 ]],Table3[[Score 2 ]],1)</f>
        <v>80</v>
      </c>
    </row>
    <row r="82" spans="1:26" x14ac:dyDescent="0.3">
      <c r="A82" t="s">
        <v>313</v>
      </c>
      <c r="B82">
        <f>COUNTIFS(Table2[Sub-Sector],Table3[[#This Row],[Sub-Sector]])</f>
        <v>6</v>
      </c>
      <c r="C82" s="1">
        <f>COUNTIFS(Table2[Sub-Sector],Table3[[#This Row],[Sub-Sector]],Table2[Uptrend],"Uptrend")/Table3[[#This Row],[Count]]</f>
        <v>0.16666666666666666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0.33333333333333331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0.83333333333333337</v>
      </c>
      <c r="L82" s="1">
        <f>COUNTIFS(Table2[Sub-Sector],Table3[[#This Row],[Sub-Sector]],Table2[% Away From Current Week Low],"&gt;=0.05")/Table3[[#This Row],[Count]]</f>
        <v>0.16666666666666666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0.33333333333333331</v>
      </c>
      <c r="O82" s="1">
        <f>COUNTIFS(Table2[Sub-Sector],Table3[[#This Row],[Sub-Sector]],Table2[% Away From Current Month High],"&lt;=0.05")/Table3[[#This Row],[Count]]</f>
        <v>0.16666666666666666</v>
      </c>
      <c r="P82" s="1">
        <f>COUNTIFS(Table2[Sub-Sector],Table3[[#This Row],[Sub-Sector]],Table2[% Away From 52W High],"&lt;=10")/Table3[[#This Row],[Count]]</f>
        <v>0.16666666666666666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0.33333333333333331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0.5</v>
      </c>
      <c r="U82" s="1">
        <f>COUNTIFS(Table2[Sub-Sector],Table3[[#This Row],[Sub-Sector]],Table2[Rate of Change - Zone],"Positive")/Table3[[#This Row],[Count]]</f>
        <v>0.16666666666666666</v>
      </c>
      <c r="V82" s="1">
        <f>COUNTIFS(Table2[Sub-Sector],Table3[[#This Row],[Sub-Sector]],Table2[Sharpe Ratio],"&gt;=0.10")/Table3[[#This Row],[Count]]</f>
        <v>0.66666666666666663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</v>
      </c>
      <c r="X82">
        <f>_xlfn.RANK.AVG(Table3[[#This Row],[Score]],Table3[Score],1)</f>
        <v>95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82">
        <f>_xlfn.RANK.AVG(Table3[[#This Row],[Score 2 ]],Table3[[Score 2 ]],1)</f>
        <v>81</v>
      </c>
    </row>
    <row r="83" spans="1:26" x14ac:dyDescent="0.3">
      <c r="A83" t="s">
        <v>256</v>
      </c>
      <c r="B83">
        <f>COUNTIFS(Table2[Sub-Sector],Table3[[#This Row],[Sub-Sector]])</f>
        <v>23</v>
      </c>
      <c r="C83" s="1">
        <f>COUNTIFS(Table2[Sub-Sector],Table3[[#This Row],[Sub-Sector]],Table2[Uptrend],"Uptrend")/Table3[[#This Row],[Count]]</f>
        <v>0.34782608695652173</v>
      </c>
      <c r="D83" s="1">
        <f>COUNTIFS(Table2[Sub-Sector],Table3[[#This Row],[Sub-Sector]],Table2[1W Return vs Nifty],"&gt;=5")/Table3[[#This Row],[Count]]</f>
        <v>4.3478260869565216E-2</v>
      </c>
      <c r="E83" s="1">
        <f>COUNTIFS(Table2[Sub-Sector],Table3[[#This Row],[Sub-Sector]],Table2[1M Return vs Nifty],"&gt;=5")/Table3[[#This Row],[Count]]</f>
        <v>4.3478260869565216E-2</v>
      </c>
      <c r="F83" s="1">
        <f>COUNTIFS(Table2[Sub-Sector],Table3[[#This Row],[Sub-Sector]],Table2[6M Return vs Nifty],"&gt;=10")/Table3[[#This Row],[Count]]</f>
        <v>0.39130434782608697</v>
      </c>
      <c r="G83" s="1">
        <f>COUNTIFS(Table2[Sub-Sector],Table3[[#This Row],[Sub-Sector]],Table2[1Y Return vs Nifty],"&gt;=10")/Table3[[#This Row],[Count]]</f>
        <v>0.39130434782608697</v>
      </c>
      <c r="H83" s="1">
        <f>COUNTIFS(Table2[Sub-Sector],Table3[[#This Row],[Sub-Sector]],Table2[RSI Exponential â€“ 14D],"&gt;=50")/Table3[[#This Row],[Count]]</f>
        <v>0.2608695652173913</v>
      </c>
      <c r="I83" s="1">
        <f>COUNTIFS(Table2[Sub-Sector],Table3[[#This Row],[Sub-Sector]],Table2[Relative Volume],"&gt;=1")/Table3[[#This Row],[Count]]</f>
        <v>0.2608695652173913</v>
      </c>
      <c r="J83" s="1">
        <f>COUNTIFS(Table2[Sub-Sector],Table3[[#This Row],[Sub-Sector]],Table2[% Away From Day Low],"&gt;=0.05")/Table3[[#This Row],[Count]]</f>
        <v>4.3478260869565216E-2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8.6956521739130432E-2</v>
      </c>
      <c r="M83" s="1">
        <f>COUNTIFS(Table2[Sub-Sector],Table3[[#This Row],[Sub-Sector]],Table2[% Away From Current Week High],"&lt;=0.05")/Table3[[#This Row],[Count]]</f>
        <v>0.52173913043478259</v>
      </c>
      <c r="N83" s="1">
        <f>COUNTIFS(Table2[Sub-Sector],Table3[[#This Row],[Sub-Sector]],Table2[% Away From Current Month Low],"&gt;=0.05")/Table3[[#This Row],[Count]]</f>
        <v>0.34782608695652173</v>
      </c>
      <c r="O83" s="1">
        <f>COUNTIFS(Table2[Sub-Sector],Table3[[#This Row],[Sub-Sector]],Table2[% Away From Current Month High],"&lt;=0.05")/Table3[[#This Row],[Count]]</f>
        <v>0.17391304347826086</v>
      </c>
      <c r="P83" s="1">
        <f>COUNTIFS(Table2[Sub-Sector],Table3[[#This Row],[Sub-Sector]],Table2[% Away From 52W High],"&lt;=10")/Table3[[#This Row],[Count]]</f>
        <v>0.13043478260869565</v>
      </c>
      <c r="Q83" s="1">
        <f>COUNTIFS(Table2[Sub-Sector],Table3[[#This Row],[Sub-Sector]],Table2[% Away From 52W Low],"&gt;=10")/Table3[[#This Row],[Count]]</f>
        <v>0.86956521739130432</v>
      </c>
      <c r="R83" s="1">
        <f>COUNTIFS(Table2[Sub-Sector],Table3[[#This Row],[Sub-Sector]],Table2[% Price above 20 EMA],"&gt;=0")/Table3[[#This Row],[Count]]</f>
        <v>0.2608695652173913</v>
      </c>
      <c r="S83" s="1">
        <f>COUNTIFS(Table2[Sub-Sector],Table3[[#This Row],[Sub-Sector]],Table2[% Price above 50 EMA],"&gt;=0")/Table3[[#This Row],[Count]]</f>
        <v>0.2608695652173913</v>
      </c>
      <c r="T83" s="1">
        <f>COUNTIFS(Table2[Sub-Sector],Table3[[#This Row],[Sub-Sector]],Table2[% Price above 200 EMA],"&gt;=0")/Table3[[#This Row],[Count]]</f>
        <v>0.73913043478260865</v>
      </c>
      <c r="U83" s="1">
        <f>COUNTIFS(Table2[Sub-Sector],Table3[[#This Row],[Sub-Sector]],Table2[Rate of Change - Zone],"Positive")/Table3[[#This Row],[Count]]</f>
        <v>4.3478260869565216E-2</v>
      </c>
      <c r="V83" s="1">
        <f>COUNTIFS(Table2[Sub-Sector],Table3[[#This Row],[Sub-Sector]],Table2[Sharpe Ratio],"&gt;=0.10")/Table3[[#This Row],[Count]]</f>
        <v>0.43478260869565216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83">
        <f>_xlfn.RANK.AVG(Table3[[#This Row],[Score]],Table3[Score],1)</f>
        <v>67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83">
        <f>_xlfn.RANK.AVG(Table3[[#This Row],[Score 2 ]],Table3[[Score 2 ]],1)</f>
        <v>82</v>
      </c>
    </row>
    <row r="84" spans="1:26" x14ac:dyDescent="0.3">
      <c r="A84" t="s">
        <v>1440</v>
      </c>
      <c r="B84">
        <f>COUNTIFS(Table2[Sub-Sector],Table3[[#This Row],[Sub-Sector]])</f>
        <v>3</v>
      </c>
      <c r="C84" s="1">
        <f>COUNTIFS(Table2[Sub-Sector],Table3[[#This Row],[Sub-Sector]],Table2[Uptrend],"Uptrend")/Table3[[#This Row],[Count]]</f>
        <v>0.33333333333333331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</v>
      </c>
      <c r="H84" s="1">
        <f>COUNTIFS(Table2[Sub-Sector],Table3[[#This Row],[Sub-Sector]],Table2[RSI Exponential â€“ 14D],"&gt;=50")/Table3[[#This Row],[Count]]</f>
        <v>0.33333333333333331</v>
      </c>
      <c r="I84" s="1">
        <f>COUNTIFS(Table2[Sub-Sector],Table3[[#This Row],[Sub-Sector]],Table2[Relative Volume],"&gt;=1")/Table3[[#This Row],[Count]]</f>
        <v>0.66666666666666663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0.66666666666666663</v>
      </c>
      <c r="N84" s="1">
        <f>COUNTIFS(Table2[Sub-Sector],Table3[[#This Row],[Sub-Sector]],Table2[% Away From Current Month Low],"&gt;=0.05")/Table3[[#This Row],[Count]]</f>
        <v>0.33333333333333331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0.33333333333333331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0.33333333333333331</v>
      </c>
      <c r="S84" s="1">
        <f>COUNTIFS(Table2[Sub-Sector],Table3[[#This Row],[Sub-Sector]],Table2[% Price above 50 EMA],"&gt;=0")/Table3[[#This Row],[Count]]</f>
        <v>0.33333333333333331</v>
      </c>
      <c r="T84" s="1">
        <f>COUNTIFS(Table2[Sub-Sector],Table3[[#This Row],[Sub-Sector]],Table2[% Price above 200 EMA],"&gt;=0")/Table3[[#This Row],[Count]]</f>
        <v>0.33333333333333331</v>
      </c>
      <c r="U84" s="1">
        <f>COUNTIFS(Table2[Sub-Sector],Table3[[#This Row],[Sub-Sector]],Table2[Rate of Change - Zone],"Positive")/Table3[[#This Row],[Count]]</f>
        <v>0.33333333333333331</v>
      </c>
      <c r="V84" s="1">
        <f>COUNTIFS(Table2[Sub-Sector],Table3[[#This Row],[Sub-Sector]],Table2[Sharpe Ratio],"&gt;=0.10")/Table3[[#This Row],[Count]]</f>
        <v>0.33333333333333331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84">
        <f>_xlfn.RANK.AVG(Table3[[#This Row],[Score]],Table3[Score],1)</f>
        <v>94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4">
        <f>_xlfn.RANK.AVG(Table3[[#This Row],[Score 2 ]],Table3[[Score 2 ]],1)</f>
        <v>83</v>
      </c>
    </row>
    <row r="85" spans="1:26" x14ac:dyDescent="0.3">
      <c r="A85" t="s">
        <v>871</v>
      </c>
      <c r="B85">
        <f>COUNTIFS(Table2[Sub-Sector],Table3[[#This Row],[Sub-Sector]])</f>
        <v>2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0.5</v>
      </c>
      <c r="H85" s="1">
        <f>COUNTIFS(Table2[Sub-Sector],Table3[[#This Row],[Sub-Sector]],Table2[RSI Exponential â€“ 14D],"&gt;=50")/Table3[[#This Row],[Count]]</f>
        <v>0</v>
      </c>
      <c r="I85" s="1">
        <f>COUNTIFS(Table2[Sub-Sector],Table3[[#This Row],[Sub-Sector]],Table2[Relative Volume],"&gt;=1")/Table3[[#This Row],[Count]]</f>
        <v>1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0.5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0.5</v>
      </c>
      <c r="R85" s="1">
        <f>COUNTIFS(Table2[Sub-Sector],Table3[[#This Row],[Sub-Sector]],Table2[% Price above 20 EMA],"&gt;=0")/Table3[[#This Row],[Count]]</f>
        <v>0</v>
      </c>
      <c r="S85" s="1">
        <f>COUNTIFS(Table2[Sub-Sector],Table3[[#This Row],[Sub-Sector]],Table2[% Price above 50 EMA],"&gt;=0")/Table3[[#This Row],[Count]]</f>
        <v>0</v>
      </c>
      <c r="T85" s="1">
        <f>COUNTIFS(Table2[Sub-Sector],Table3[[#This Row],[Sub-Sector]],Table2[% Price above 200 EMA],"&gt;=0")/Table3[[#This Row],[Count]]</f>
        <v>0.5</v>
      </c>
      <c r="U85" s="1">
        <f>COUNTIFS(Table2[Sub-Sector],Table3[[#This Row],[Sub-Sector]],Table2[Rate of Change - Zone],"Positive")/Table3[[#This Row],[Count]]</f>
        <v>0</v>
      </c>
      <c r="V85" s="1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5">
        <f>_xlfn.RANK.AVG(Table3[[#This Row],[Score]],Table3[Score],1)</f>
        <v>100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5">
        <f>_xlfn.RANK.AVG(Table3[[#This Row],[Score 2 ]],Table3[[Score 2 ]],1)</f>
        <v>84</v>
      </c>
    </row>
    <row r="86" spans="1:26" x14ac:dyDescent="0.3">
      <c r="A86" t="s">
        <v>40</v>
      </c>
      <c r="B86">
        <f>COUNTIFS(Table2[Sub-Sector],Table3[[#This Row],[Sub-Sector]])</f>
        <v>2</v>
      </c>
      <c r="C86" s="1">
        <f>COUNTIFS(Table2[Sub-Sector],Table3[[#This Row],[Sub-Sector]],Table2[Uptrend],"Uptrend")/Table3[[#This Row],[Count]]</f>
        <v>1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0.5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0.5</v>
      </c>
      <c r="H86" s="1">
        <f>COUNTIFS(Table2[Sub-Sector],Table3[[#This Row],[Sub-Sector]],Table2[RSI Exponential â€“ 14D],"&gt;=50")/Table3[[#This Row],[Count]]</f>
        <v>1</v>
      </c>
      <c r="I86" s="1">
        <f>COUNTIFS(Table2[Sub-Sector],Table3[[#This Row],[Sub-Sector]],Table2[Relative Volume],"&gt;=1")/Table3[[#This Row],[Count]]</f>
        <v>0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0.5</v>
      </c>
      <c r="N86" s="1">
        <f>COUNTIFS(Table2[Sub-Sector],Table3[[#This Row],[Sub-Sector]],Table2[% Away From Current Month Low],"&gt;=0.05")/Table3[[#This Row],[Count]]</f>
        <v>0.5</v>
      </c>
      <c r="O86" s="1">
        <f>COUNTIFS(Table2[Sub-Sector],Table3[[#This Row],[Sub-Sector]],Table2[% Away From Current Month High],"&lt;=0.05")/Table3[[#This Row],[Count]]</f>
        <v>0.5</v>
      </c>
      <c r="P86" s="1">
        <f>COUNTIFS(Table2[Sub-Sector],Table3[[#This Row],[Sub-Sector]],Table2[% Away From 52W High],"&lt;=10")/Table3[[#This Row],[Count]]</f>
        <v>1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1</v>
      </c>
      <c r="S86" s="1">
        <f>COUNTIFS(Table2[Sub-Sector],Table3[[#This Row],[Sub-Sector]],Table2[% Price above 50 EMA],"&gt;=0")/Table3[[#This Row],[Count]]</f>
        <v>1</v>
      </c>
      <c r="T86" s="1">
        <f>COUNTIFS(Table2[Sub-Sector],Table3[[#This Row],[Sub-Sector]],Table2[% Price above 200 EMA],"&gt;=0")/Table3[[#This Row],[Count]]</f>
        <v>1</v>
      </c>
      <c r="U86" s="1">
        <f>COUNTIFS(Table2[Sub-Sector],Table3[[#This Row],[Sub-Sector]],Table2[Rate of Change - Zone],"Positive")/Table3[[#This Row],[Count]]</f>
        <v>1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</v>
      </c>
      <c r="X86">
        <f>_xlfn.RANK.AVG(Table3[[#This Row],[Score]],Table3[Score],1)</f>
        <v>48.5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6">
        <f>_xlfn.RANK.AVG(Table3[[#This Row],[Score 2 ]],Table3[[Score 2 ]],1)</f>
        <v>85</v>
      </c>
    </row>
    <row r="87" spans="1:26" x14ac:dyDescent="0.3">
      <c r="A87" t="s">
        <v>393</v>
      </c>
      <c r="B87">
        <f>COUNTIFS(Table2[Sub-Sector],Table3[[#This Row],[Sub-Sector]])</f>
        <v>11</v>
      </c>
      <c r="C87" s="1">
        <f>COUNTIFS(Table2[Sub-Sector],Table3[[#This Row],[Sub-Sector]],Table2[Uptrend],"Uptrend")/Table3[[#This Row],[Count]]</f>
        <v>0.27272727272727271</v>
      </c>
      <c r="D87" s="1">
        <f>COUNTIFS(Table2[Sub-Sector],Table3[[#This Row],[Sub-Sector]],Table2[1W Return vs Nifty],"&gt;=5")/Table3[[#This Row],[Count]]</f>
        <v>9.0909090909090912E-2</v>
      </c>
      <c r="E87" s="1">
        <f>COUNTIFS(Table2[Sub-Sector],Table3[[#This Row],[Sub-Sector]],Table2[1M Return vs Nifty],"&gt;=5")/Table3[[#This Row],[Count]]</f>
        <v>0.18181818181818182</v>
      </c>
      <c r="F87" s="1">
        <f>COUNTIFS(Table2[Sub-Sector],Table3[[#This Row],[Sub-Sector]],Table2[6M Return vs Nifty],"&gt;=10")/Table3[[#This Row],[Count]]</f>
        <v>0.18181818181818182</v>
      </c>
      <c r="G87" s="1">
        <f>COUNTIFS(Table2[Sub-Sector],Table3[[#This Row],[Sub-Sector]],Table2[1Y Return vs Nifty],"&gt;=10")/Table3[[#This Row],[Count]]</f>
        <v>0.18181818181818182</v>
      </c>
      <c r="H87" s="1">
        <f>COUNTIFS(Table2[Sub-Sector],Table3[[#This Row],[Sub-Sector]],Table2[RSI Exponential â€“ 14D],"&gt;=50")/Table3[[#This Row],[Count]]</f>
        <v>0.36363636363636365</v>
      </c>
      <c r="I87" s="1">
        <f>COUNTIFS(Table2[Sub-Sector],Table3[[#This Row],[Sub-Sector]],Table2[Relative Volume],"&gt;=1")/Table3[[#This Row],[Count]]</f>
        <v>0.36363636363636365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0.90909090909090906</v>
      </c>
      <c r="L87" s="1">
        <f>COUNTIFS(Table2[Sub-Sector],Table3[[#This Row],[Sub-Sector]],Table2[% Away From Current Week Low],"&gt;=0.05")/Table3[[#This Row],[Count]]</f>
        <v>9.0909090909090912E-2</v>
      </c>
      <c r="M87" s="1">
        <f>COUNTIFS(Table2[Sub-Sector],Table3[[#This Row],[Sub-Sector]],Table2[% Away From Current Week High],"&lt;=0.05")/Table3[[#This Row],[Count]]</f>
        <v>0.72727272727272729</v>
      </c>
      <c r="N87" s="1">
        <f>COUNTIFS(Table2[Sub-Sector],Table3[[#This Row],[Sub-Sector]],Table2[% Away From Current Month Low],"&gt;=0.05")/Table3[[#This Row],[Count]]</f>
        <v>0.36363636363636365</v>
      </c>
      <c r="O87" s="1">
        <f>COUNTIFS(Table2[Sub-Sector],Table3[[#This Row],[Sub-Sector]],Table2[% Away From Current Month High],"&lt;=0.05")/Table3[[#This Row],[Count]]</f>
        <v>0.27272727272727271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0.72727272727272729</v>
      </c>
      <c r="R87" s="1">
        <f>COUNTIFS(Table2[Sub-Sector],Table3[[#This Row],[Sub-Sector]],Table2[% Price above 20 EMA],"&gt;=0")/Table3[[#This Row],[Count]]</f>
        <v>0.36363636363636365</v>
      </c>
      <c r="S87" s="1">
        <f>COUNTIFS(Table2[Sub-Sector],Table3[[#This Row],[Sub-Sector]],Table2[% Price above 50 EMA],"&gt;=0")/Table3[[#This Row],[Count]]</f>
        <v>0.45454545454545453</v>
      </c>
      <c r="T87" s="1">
        <f>COUNTIFS(Table2[Sub-Sector],Table3[[#This Row],[Sub-Sector]],Table2[% Price above 200 EMA],"&gt;=0")/Table3[[#This Row],[Count]]</f>
        <v>0.45454545454545453</v>
      </c>
      <c r="U87" s="1">
        <f>COUNTIFS(Table2[Sub-Sector],Table3[[#This Row],[Sub-Sector]],Table2[Rate of Change - Zone],"Positive")/Table3[[#This Row],[Count]]</f>
        <v>0.27272727272727271</v>
      </c>
      <c r="V87" s="1">
        <f>COUNTIFS(Table2[Sub-Sector],Table3[[#This Row],[Sub-Sector]],Table2[Sharpe Ratio],"&gt;=0.10")/Table3[[#This Row],[Count]]</f>
        <v>9.0909090909090912E-2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462.5</v>
      </c>
      <c r="X87">
        <f>_xlfn.RANK.AVG(Table3[[#This Row],[Score]],Table3[Score],1)</f>
        <v>68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287.5</v>
      </c>
      <c r="Z87">
        <f>_xlfn.RANK.AVG(Table3[[#This Row],[Score 2 ]],Table3[[Score 2 ]],1)</f>
        <v>86</v>
      </c>
    </row>
    <row r="88" spans="1:26" x14ac:dyDescent="0.3">
      <c r="A88" t="s">
        <v>27</v>
      </c>
      <c r="B88">
        <f>COUNTIFS(Table2[Sub-Sector],Table3[[#This Row],[Sub-Sector]])</f>
        <v>4</v>
      </c>
      <c r="C88" s="1">
        <f>COUNTIFS(Table2[Sub-Sector],Table3[[#This Row],[Sub-Sector]],Table2[Uptrend],"Uptrend")/Table3[[#This Row],[Count]]</f>
        <v>1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0.25</v>
      </c>
      <c r="F88" s="1">
        <f>COUNTIFS(Table2[Sub-Sector],Table3[[#This Row],[Sub-Sector]],Table2[6M Return vs Nifty],"&gt;=10")/Table3[[#This Row],[Count]]</f>
        <v>0.25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0.5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0.75</v>
      </c>
      <c r="N88" s="1">
        <f>COUNTIFS(Table2[Sub-Sector],Table3[[#This Row],[Sub-Sector]],Table2[% Away From Current Month Low],"&gt;=0.05")/Table3[[#This Row],[Count]]</f>
        <v>0.25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0.25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0.25</v>
      </c>
      <c r="S88" s="1">
        <f>COUNTIFS(Table2[Sub-Sector],Table3[[#This Row],[Sub-Sector]],Table2[% Price above 50 EMA],"&gt;=0")/Table3[[#This Row],[Count]]</f>
        <v>1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0.25</v>
      </c>
      <c r="V88" s="1">
        <f>COUNTIFS(Table2[Sub-Sector],Table3[[#This Row],[Sub-Sector]],Table2[Sharpe Ratio],"&gt;=0.10")/Table3[[#This Row],[Count]]</f>
        <v>0.25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88">
        <f>_xlfn.RANK.AVG(Table3[[#This Row],[Score]],Table3[Score],1)</f>
        <v>61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303.5</v>
      </c>
      <c r="Z88">
        <f>_xlfn.RANK.AVG(Table3[[#This Row],[Score 2 ]],Table3[[Score 2 ]],1)</f>
        <v>87</v>
      </c>
    </row>
    <row r="89" spans="1:26" x14ac:dyDescent="0.3">
      <c r="A89" t="s">
        <v>21</v>
      </c>
      <c r="B89">
        <f>COUNTIFS(Table2[Sub-Sector],Table3[[#This Row],[Sub-Sector]])</f>
        <v>20</v>
      </c>
      <c r="C89" s="1">
        <f>COUNTIFS(Table2[Sub-Sector],Table3[[#This Row],[Sub-Sector]],Table2[Uptrend],"Uptrend")/Table3[[#This Row],[Count]]</f>
        <v>0.65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0.05</v>
      </c>
      <c r="F89" s="1">
        <f>COUNTIFS(Table2[Sub-Sector],Table3[[#This Row],[Sub-Sector]],Table2[6M Return vs Nifty],"&gt;=10")/Table3[[#This Row],[Count]]</f>
        <v>0.2</v>
      </c>
      <c r="G89" s="1">
        <f>COUNTIFS(Table2[Sub-Sector],Table3[[#This Row],[Sub-Sector]],Table2[1Y Return vs Nifty],"&gt;=10")/Table3[[#This Row],[Count]]</f>
        <v>0.3</v>
      </c>
      <c r="H89" s="1">
        <f>COUNTIFS(Table2[Sub-Sector],Table3[[#This Row],[Sub-Sector]],Table2[RSI Exponential â€“ 14D],"&gt;=50")/Table3[[#This Row],[Count]]</f>
        <v>0.55000000000000004</v>
      </c>
      <c r="I89" s="1">
        <f>COUNTIFS(Table2[Sub-Sector],Table3[[#This Row],[Sub-Sector]],Table2[Relative Volume],"&gt;=1")/Table3[[#This Row],[Count]]</f>
        <v>0.2</v>
      </c>
      <c r="J89" s="1">
        <f>COUNTIFS(Table2[Sub-Sector],Table3[[#This Row],[Sub-Sector]],Table2[% Away From Day Low],"&gt;=0.05")/Table3[[#This Row],[Count]]</f>
        <v>0.1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0.7</v>
      </c>
      <c r="M89" s="1">
        <f>COUNTIFS(Table2[Sub-Sector],Table3[[#This Row],[Sub-Sector]],Table2[% Away From Current Week High],"&lt;=0.05")/Table3[[#This Row],[Count]]</f>
        <v>0.9</v>
      </c>
      <c r="N89" s="1">
        <f>COUNTIFS(Table2[Sub-Sector],Table3[[#This Row],[Sub-Sector]],Table2[% Away From Current Month Low],"&gt;=0.05")/Table3[[#This Row],[Count]]</f>
        <v>0.75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0.35</v>
      </c>
      <c r="Q89" s="1">
        <f>COUNTIFS(Table2[Sub-Sector],Table3[[#This Row],[Sub-Sector]],Table2[% Away From 52W Low],"&gt;=10")/Table3[[#This Row],[Count]]</f>
        <v>0.95</v>
      </c>
      <c r="R89" s="1">
        <f>COUNTIFS(Table2[Sub-Sector],Table3[[#This Row],[Sub-Sector]],Table2[% Price above 20 EMA],"&gt;=0")/Table3[[#This Row],[Count]]</f>
        <v>0.5</v>
      </c>
      <c r="S89" s="1">
        <f>COUNTIFS(Table2[Sub-Sector],Table3[[#This Row],[Sub-Sector]],Table2[% Price above 50 EMA],"&gt;=0")/Table3[[#This Row],[Count]]</f>
        <v>0.55000000000000004</v>
      </c>
      <c r="T89" s="1">
        <f>COUNTIFS(Table2[Sub-Sector],Table3[[#This Row],[Sub-Sector]],Table2[% Price above 200 EMA],"&gt;=0")/Table3[[#This Row],[Count]]</f>
        <v>0.75</v>
      </c>
      <c r="U89" s="1">
        <f>COUNTIFS(Table2[Sub-Sector],Table3[[#This Row],[Sub-Sector]],Table2[Rate of Change - Zone],"Positive")/Table3[[#This Row],[Count]]</f>
        <v>0.2</v>
      </c>
      <c r="V89" s="1">
        <f>COUNTIFS(Table2[Sub-Sector],Table3[[#This Row],[Sub-Sector]],Table2[Sharpe Ratio],"&gt;=0.10")/Table3[[#This Row],[Count]]</f>
        <v>0.1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89">
        <f>_xlfn.RANK.AVG(Table3[[#This Row],[Score]],Table3[Score],1)</f>
        <v>86.5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89">
        <f>_xlfn.RANK.AVG(Table3[[#This Row],[Score 2 ]],Table3[[Score 2 ]],1)</f>
        <v>88</v>
      </c>
    </row>
    <row r="90" spans="1:26" x14ac:dyDescent="0.3">
      <c r="A90" t="s">
        <v>950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0.5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0.5</v>
      </c>
      <c r="G90" s="1">
        <f>COUNTIFS(Table2[Sub-Sector],Table3[[#This Row],[Sub-Sector]],Table2[1Y Return vs Nifty],"&gt;=10")/Table3[[#This Row],[Count]]</f>
        <v>0.5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0.5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0.5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0.5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90">
        <f>_xlfn.RANK.AVG(Table3[[#This Row],[Score]],Table3[Score],1)</f>
        <v>99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0">
        <f>_xlfn.RANK.AVG(Table3[[#This Row],[Score 2 ]],Table3[[Score 2 ]],1)</f>
        <v>89</v>
      </c>
    </row>
    <row r="91" spans="1:26" x14ac:dyDescent="0.3">
      <c r="A91" t="s">
        <v>70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0.33333333333333331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0.33333333333333331</v>
      </c>
      <c r="G91" s="1">
        <f>COUNTIFS(Table2[Sub-Sector],Table3[[#This Row],[Sub-Sector]],Table2[1Y Return vs Nifty],"&gt;=10")/Table3[[#This Row],[Count]]</f>
        <v>0.66666666666666663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0.33333333333333331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0.33333333333333331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0.33333333333333331</v>
      </c>
      <c r="S91" s="1">
        <f>COUNTIFS(Table2[Sub-Sector],Table3[[#This Row],[Sub-Sector]],Table2[% Price above 50 EMA],"&gt;=0")/Table3[[#This Row],[Count]]</f>
        <v>0.33333333333333331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91">
        <f>_xlfn.RANK.AVG(Table3[[#This Row],[Score]],Table3[Score],1)</f>
        <v>102.5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1">
        <f>_xlfn.RANK.AVG(Table3[[#This Row],[Score 2 ]],Table3[[Score 2 ]],1)</f>
        <v>91</v>
      </c>
    </row>
    <row r="92" spans="1:26" x14ac:dyDescent="0.3">
      <c r="A92" t="s">
        <v>156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0.66666666666666663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0.33333333333333331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0.33333333333333331</v>
      </c>
      <c r="O92" s="1">
        <f>COUNTIFS(Table2[Sub-Sector],Table3[[#This Row],[Sub-Sector]],Table2[% Away From Current Month High],"&lt;=0.05")/Table3[[#This Row],[Count]]</f>
        <v>0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0.33333333333333331</v>
      </c>
      <c r="T92" s="1">
        <f>COUNTIFS(Table2[Sub-Sector],Table3[[#This Row],[Sub-Sector]],Table2[% Price above 200 EMA],"&gt;=0")/Table3[[#This Row],[Count]]</f>
        <v>0.66666666666666663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577</v>
      </c>
      <c r="X92">
        <f>_xlfn.RANK.AVG(Table3[[#This Row],[Score]],Table3[Score],1)</f>
        <v>102.5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2">
        <f>_xlfn.RANK.AVG(Table3[[#This Row],[Score 2 ]],Table3[[Score 2 ]],1)</f>
        <v>91</v>
      </c>
    </row>
    <row r="93" spans="1:26" x14ac:dyDescent="0.3">
      <c r="A93" t="s">
        <v>18</v>
      </c>
      <c r="B93">
        <f>COUNTIFS(Table2[Sub-Sector],Table3[[#This Row],[Sub-Sector]])</f>
        <v>6</v>
      </c>
      <c r="C93" s="1">
        <f>COUNTIFS(Table2[Sub-Sector],Table3[[#This Row],[Sub-Sector]],Table2[Uptrend],"Uptrend")/Table3[[#This Row],[Count]]</f>
        <v>0.5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0.33333333333333331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0.83333333333333337</v>
      </c>
      <c r="H93" s="1">
        <f>COUNTIFS(Table2[Sub-Sector],Table3[[#This Row],[Sub-Sector]],Table2[RSI Exponential â€“ 14D],"&gt;=50")/Table3[[#This Row],[Count]]</f>
        <v>0.5</v>
      </c>
      <c r="I93" s="1">
        <f>COUNTIFS(Table2[Sub-Sector],Table3[[#This Row],[Sub-Sector]],Table2[Relative Volume],"&gt;=1")/Table3[[#This Row],[Count]]</f>
        <v>0.16666666666666666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0.16666666666666666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0.16666666666666666</v>
      </c>
      <c r="O93" s="1">
        <f>COUNTIFS(Table2[Sub-Sector],Table3[[#This Row],[Sub-Sector]],Table2[% Away From Current Month High],"&lt;=0.05")/Table3[[#This Row],[Count]]</f>
        <v>0.16666666666666666</v>
      </c>
      <c r="P93" s="1">
        <f>COUNTIFS(Table2[Sub-Sector],Table3[[#This Row],[Sub-Sector]],Table2[% Away From 52W High],"&lt;=10")/Table3[[#This Row],[Count]]</f>
        <v>0.5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0.5</v>
      </c>
      <c r="S93" s="1">
        <f>COUNTIFS(Table2[Sub-Sector],Table3[[#This Row],[Sub-Sector]],Table2[% Price above 50 EMA],"&gt;=0")/Table3[[#This Row],[Count]]</f>
        <v>0.5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3">
        <f>_xlfn.RANK.AVG(Table3[[#This Row],[Score]],Table3[Score],1)</f>
        <v>79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3">
        <f>_xlfn.RANK.AVG(Table3[[#This Row],[Score 2 ]],Table3[[Score 2 ]],1)</f>
        <v>91</v>
      </c>
    </row>
    <row r="94" spans="1:26" x14ac:dyDescent="0.3">
      <c r="A94" t="s">
        <v>527</v>
      </c>
      <c r="B94">
        <f>COUNTIFS(Table2[Sub-Sector],Table3[[#This Row],[Sub-Sector]])</f>
        <v>9</v>
      </c>
      <c r="C94" s="1">
        <f>COUNTIFS(Table2[Sub-Sector],Table3[[#This Row],[Sub-Sector]],Table2[Uptrend],"Uptrend")/Table3[[#This Row],[Count]]</f>
        <v>0.66666666666666663</v>
      </c>
      <c r="D94" s="1">
        <f>COUNTIFS(Table2[Sub-Sector],Table3[[#This Row],[Sub-Sector]],Table2[1W Return vs Nifty],"&gt;=5")/Table3[[#This Row],[Count]]</f>
        <v>0.1111111111111111</v>
      </c>
      <c r="E94" s="1">
        <f>COUNTIFS(Table2[Sub-Sector],Table3[[#This Row],[Sub-Sector]],Table2[1M Return vs Nifty],"&gt;=5")/Table3[[#This Row],[Count]]</f>
        <v>0.1111111111111111</v>
      </c>
      <c r="F94" s="1">
        <f>COUNTIFS(Table2[Sub-Sector],Table3[[#This Row],[Sub-Sector]],Table2[6M Return vs Nifty],"&gt;=10")/Table3[[#This Row],[Count]]</f>
        <v>0.22222222222222221</v>
      </c>
      <c r="G94" s="1">
        <f>COUNTIFS(Table2[Sub-Sector],Table3[[#This Row],[Sub-Sector]],Table2[1Y Return vs Nifty],"&gt;=10")/Table3[[#This Row],[Count]]</f>
        <v>0.22222222222222221</v>
      </c>
      <c r="H94" s="1">
        <f>COUNTIFS(Table2[Sub-Sector],Table3[[#This Row],[Sub-Sector]],Table2[RSI Exponential â€“ 14D],"&gt;=50")/Table3[[#This Row],[Count]]</f>
        <v>0.44444444444444442</v>
      </c>
      <c r="I94" s="1">
        <f>COUNTIFS(Table2[Sub-Sector],Table3[[#This Row],[Sub-Sector]],Table2[Relative Volume],"&gt;=1")/Table3[[#This Row],[Count]]</f>
        <v>0.1111111111111111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0.22222222222222221</v>
      </c>
      <c r="M94" s="1">
        <f>COUNTIFS(Table2[Sub-Sector],Table3[[#This Row],[Sub-Sector]],Table2[% Away From Current Week High],"&lt;=0.05")/Table3[[#This Row],[Count]]</f>
        <v>0.77777777777777779</v>
      </c>
      <c r="N94" s="1">
        <f>COUNTIFS(Table2[Sub-Sector],Table3[[#This Row],[Sub-Sector]],Table2[% Away From Current Month Low],"&gt;=0.05")/Table3[[#This Row],[Count]]</f>
        <v>0.33333333333333331</v>
      </c>
      <c r="O94" s="1">
        <f>COUNTIFS(Table2[Sub-Sector],Table3[[#This Row],[Sub-Sector]],Table2[% Away From Current Month High],"&lt;=0.05")/Table3[[#This Row],[Count]]</f>
        <v>0.22222222222222221</v>
      </c>
      <c r="P94" s="1">
        <f>COUNTIFS(Table2[Sub-Sector],Table3[[#This Row],[Sub-Sector]],Table2[% Away From 52W High],"&lt;=10")/Table3[[#This Row],[Count]]</f>
        <v>0.1111111111111111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0.33333333333333331</v>
      </c>
      <c r="T94" s="1">
        <f>COUNTIFS(Table2[Sub-Sector],Table3[[#This Row],[Sub-Sector]],Table2[% Price above 200 EMA],"&gt;=0")/Table3[[#This Row],[Count]]</f>
        <v>0.66666666666666663</v>
      </c>
      <c r="U94" s="1">
        <f>COUNTIFS(Table2[Sub-Sector],Table3[[#This Row],[Sub-Sector]],Table2[Rate of Change - Zone],"Positive")/Table3[[#This Row],[Count]]</f>
        <v>0.22222222222222221</v>
      </c>
      <c r="V94" s="1">
        <f>COUNTIFS(Table2[Sub-Sector],Table3[[#This Row],[Sub-Sector]],Table2[Sharpe Ratio],"&gt;=0.10")/Table3[[#This Row],[Count]]</f>
        <v>0.33333333333333331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449.5</v>
      </c>
      <c r="X94">
        <f>_xlfn.RANK.AVG(Table3[[#This Row],[Score]],Table3[Score],1)</f>
        <v>64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4">
        <f>_xlfn.RANK.AVG(Table3[[#This Row],[Score 2 ]],Table3[[Score 2 ]],1)</f>
        <v>93</v>
      </c>
    </row>
    <row r="95" spans="1:26" x14ac:dyDescent="0.3">
      <c r="A95" t="s">
        <v>1347</v>
      </c>
      <c r="B95">
        <f>COUNTIFS(Table2[Sub-Sector],Table3[[#This Row],[Sub-Sector]])</f>
        <v>1</v>
      </c>
      <c r="C95" s="1">
        <f>COUNTIFS(Table2[Sub-Sector],Table3[[#This Row],[Sub-Sector]],Table2[Uptrend],"Uptrend")/Table3[[#This Row],[Count]]</f>
        <v>1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1</v>
      </c>
      <c r="G95" s="1">
        <f>COUNTIFS(Table2[Sub-Sector],Table3[[#This Row],[Sub-Sector]],Table2[1Y Return vs Nifty],"&gt;=10")/Table3[[#This Row],[Count]]</f>
        <v>0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1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503</v>
      </c>
      <c r="X95">
        <f>_xlfn.RANK.AVG(Table3[[#This Row],[Score]],Table3[Score],1)</f>
        <v>80.5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319</v>
      </c>
      <c r="Z95">
        <f>_xlfn.RANK.AVG(Table3[[#This Row],[Score 2 ]],Table3[[Score 2 ]],1)</f>
        <v>94</v>
      </c>
    </row>
    <row r="96" spans="1:26" x14ac:dyDescent="0.3">
      <c r="A96" t="s">
        <v>80</v>
      </c>
      <c r="B96">
        <f>COUNTIFS(Table2[Sub-Sector],Table3[[#This Row],[Sub-Sector]])</f>
        <v>19</v>
      </c>
      <c r="C96" s="1">
        <f>COUNTIFS(Table2[Sub-Sector],Table3[[#This Row],[Sub-Sector]],Table2[Uptrend],"Uptrend")/Table3[[#This Row],[Count]]</f>
        <v>0.31578947368421051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5.2631578947368418E-2</v>
      </c>
      <c r="F96" s="1">
        <f>COUNTIFS(Table2[Sub-Sector],Table3[[#This Row],[Sub-Sector]],Table2[6M Return vs Nifty],"&gt;=10")/Table3[[#This Row],[Count]]</f>
        <v>0.15789473684210525</v>
      </c>
      <c r="G96" s="1">
        <f>COUNTIFS(Table2[Sub-Sector],Table3[[#This Row],[Sub-Sector]],Table2[1Y Return vs Nifty],"&gt;=10")/Table3[[#This Row],[Count]]</f>
        <v>0.21052631578947367</v>
      </c>
      <c r="H96" s="1">
        <f>COUNTIFS(Table2[Sub-Sector],Table3[[#This Row],[Sub-Sector]],Table2[RSI Exponential â€“ 14D],"&gt;=50")/Table3[[#This Row],[Count]]</f>
        <v>0.26315789473684209</v>
      </c>
      <c r="I96" s="1">
        <f>COUNTIFS(Table2[Sub-Sector],Table3[[#This Row],[Sub-Sector]],Table2[Relative Volume],"&gt;=1")/Table3[[#This Row],[Count]]</f>
        <v>0.26315789473684209</v>
      </c>
      <c r="J96" s="1">
        <f>COUNTIFS(Table2[Sub-Sector],Table3[[#This Row],[Sub-Sector]],Table2[% Away From Day Low],"&gt;=0.05")/Table3[[#This Row],[Count]]</f>
        <v>5.2631578947368418E-2</v>
      </c>
      <c r="K96" s="1">
        <f>COUNTIFS(Table2[Sub-Sector],Table3[[#This Row],[Sub-Sector]],Table2[% Away From Day High],"&lt;=0.05")/Table3[[#This Row],[Count]]</f>
        <v>0.94736842105263153</v>
      </c>
      <c r="L96" s="1">
        <f>COUNTIFS(Table2[Sub-Sector],Table3[[#This Row],[Sub-Sector]],Table2[% Away From Current Week Low],"&gt;=0.05")/Table3[[#This Row],[Count]]</f>
        <v>0.21052631578947367</v>
      </c>
      <c r="M96" s="1">
        <f>COUNTIFS(Table2[Sub-Sector],Table3[[#This Row],[Sub-Sector]],Table2[% Away From Current Week High],"&lt;=0.05")/Table3[[#This Row],[Count]]</f>
        <v>0.84210526315789469</v>
      </c>
      <c r="N96" s="1">
        <f>COUNTIFS(Table2[Sub-Sector],Table3[[#This Row],[Sub-Sector]],Table2[% Away From Current Month Low],"&gt;=0.05")/Table3[[#This Row],[Count]]</f>
        <v>0.21052631578947367</v>
      </c>
      <c r="O96" s="1">
        <f>COUNTIFS(Table2[Sub-Sector],Table3[[#This Row],[Sub-Sector]],Table2[% Away From Current Month High],"&lt;=0.05")/Table3[[#This Row],[Count]]</f>
        <v>0.15789473684210525</v>
      </c>
      <c r="P96" s="1">
        <f>COUNTIFS(Table2[Sub-Sector],Table3[[#This Row],[Sub-Sector]],Table2[% Away From 52W High],"&lt;=10")/Table3[[#This Row],[Count]]</f>
        <v>0.21052631578947367</v>
      </c>
      <c r="Q96" s="1">
        <f>COUNTIFS(Table2[Sub-Sector],Table3[[#This Row],[Sub-Sector]],Table2[% Away From 52W Low],"&gt;=10")/Table3[[#This Row],[Count]]</f>
        <v>0.84210526315789469</v>
      </c>
      <c r="R96" s="1">
        <f>COUNTIFS(Table2[Sub-Sector],Table3[[#This Row],[Sub-Sector]],Table2[% Price above 20 EMA],"&gt;=0")/Table3[[#This Row],[Count]]</f>
        <v>0.21052631578947367</v>
      </c>
      <c r="S96" s="1">
        <f>COUNTIFS(Table2[Sub-Sector],Table3[[#This Row],[Sub-Sector]],Table2[% Price above 50 EMA],"&gt;=0")/Table3[[#This Row],[Count]]</f>
        <v>0.26315789473684209</v>
      </c>
      <c r="T96" s="1">
        <f>COUNTIFS(Table2[Sub-Sector],Table3[[#This Row],[Sub-Sector]],Table2[% Price above 200 EMA],"&gt;=0")/Table3[[#This Row],[Count]]</f>
        <v>0.42105263157894735</v>
      </c>
      <c r="U96" s="1">
        <f>COUNTIFS(Table2[Sub-Sector],Table3[[#This Row],[Sub-Sector]],Table2[Rate of Change - Zone],"Positive")/Table3[[#This Row],[Count]]</f>
        <v>0.10526315789473684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556</v>
      </c>
      <c r="X96">
        <f>_xlfn.RANK.AVG(Table3[[#This Row],[Score]],Table3[Score],1)</f>
        <v>97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6">
        <f>_xlfn.RANK.AVG(Table3[[#This Row],[Score 2 ]],Table3[[Score 2 ]],1)</f>
        <v>95</v>
      </c>
    </row>
    <row r="97" spans="1:26" x14ac:dyDescent="0.3">
      <c r="A97" t="s">
        <v>89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1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1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1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1</v>
      </c>
      <c r="S97" s="1">
        <f>COUNTIFS(Table2[Sub-Sector],Table3[[#This Row],[Sub-Sector]],Table2[% Price above 50 EMA],"&gt;=0")/Table3[[#This Row],[Count]]</f>
        <v>1</v>
      </c>
      <c r="T97" s="1">
        <f>COUNTIFS(Table2[Sub-Sector],Table3[[#This Row],[Sub-Sector]],Table2[% Price above 200 EMA],"&gt;=0")/Table3[[#This Row],[Count]]</f>
        <v>1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97">
        <f>_xlfn.RANK.AVG(Table3[[#This Row],[Score]],Table3[Score],1)</f>
        <v>84.5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7">
        <f>_xlfn.RANK.AVG(Table3[[#This Row],[Score 2 ]],Table3[[Score 2 ]],1)</f>
        <v>97</v>
      </c>
    </row>
    <row r="98" spans="1:26" x14ac:dyDescent="0.3">
      <c r="A98" t="s">
        <v>328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1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98">
        <f>_xlfn.RANK.AVG(Table3[[#This Row],[Score]],Table3[Score],1)</f>
        <v>111.5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8">
        <f>_xlfn.RANK.AVG(Table3[[#This Row],[Score 2 ]],Table3[[Score 2 ]],1)</f>
        <v>97</v>
      </c>
    </row>
    <row r="99" spans="1:26" x14ac:dyDescent="0.3">
      <c r="A99" t="s">
        <v>268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1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1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</v>
      </c>
      <c r="X99">
        <f>_xlfn.RANK.AVG(Table3[[#This Row],[Score]],Table3[Score],1)</f>
        <v>84.5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99">
        <f>_xlfn.RANK.AVG(Table3[[#This Row],[Score 2 ]],Table3[[Score 2 ]],1)</f>
        <v>97</v>
      </c>
    </row>
    <row r="100" spans="1:26" x14ac:dyDescent="0.3">
      <c r="A100" t="s">
        <v>446</v>
      </c>
      <c r="B100">
        <f>COUNTIFS(Table2[Sub-Sector],Table3[[#This Row],[Sub-Sector]])</f>
        <v>9</v>
      </c>
      <c r="C100" s="1">
        <f>COUNTIFS(Table2[Sub-Sector],Table3[[#This Row],[Sub-Sector]],Table2[Uptrend],"Uptrend")/Table3[[#This Row],[Count]]</f>
        <v>0.33333333333333331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0.1111111111111111</v>
      </c>
      <c r="F100" s="1">
        <f>COUNTIFS(Table2[Sub-Sector],Table3[[#This Row],[Sub-Sector]],Table2[6M Return vs Nifty],"&gt;=10")/Table3[[#This Row],[Count]]</f>
        <v>0.22222222222222221</v>
      </c>
      <c r="G100" s="1">
        <f>COUNTIFS(Table2[Sub-Sector],Table3[[#This Row],[Sub-Sector]],Table2[1Y Return vs Nifty],"&gt;=10")/Table3[[#This Row],[Count]]</f>
        <v>0.33333333333333331</v>
      </c>
      <c r="H100" s="1">
        <f>COUNTIFS(Table2[Sub-Sector],Table3[[#This Row],[Sub-Sector]],Table2[RSI Exponential â€“ 14D],"&gt;=50")/Table3[[#This Row],[Count]]</f>
        <v>0.1111111111111111</v>
      </c>
      <c r="I100" s="1">
        <f>COUNTIFS(Table2[Sub-Sector],Table3[[#This Row],[Sub-Sector]],Table2[Relative Volume],"&gt;=1")/Table3[[#This Row],[Count]]</f>
        <v>0.33333333333333331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0.66666666666666663</v>
      </c>
      <c r="N100" s="1">
        <f>COUNTIFS(Table2[Sub-Sector],Table3[[#This Row],[Sub-Sector]],Table2[% Away From Current Month Low],"&gt;=0.05")/Table3[[#This Row],[Count]]</f>
        <v>0.1111111111111111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0.1111111111111111</v>
      </c>
      <c r="Q100" s="1">
        <f>COUNTIFS(Table2[Sub-Sector],Table3[[#This Row],[Sub-Sector]],Table2[% Away From 52W Low],"&gt;=10")/Table3[[#This Row],[Count]]</f>
        <v>0.77777777777777779</v>
      </c>
      <c r="R100" s="1">
        <f>COUNTIFS(Table2[Sub-Sector],Table3[[#This Row],[Sub-Sector]],Table2[% Price above 20 EMA],"&gt;=0")/Table3[[#This Row],[Count]]</f>
        <v>0.1111111111111111</v>
      </c>
      <c r="S100" s="1">
        <f>COUNTIFS(Table2[Sub-Sector],Table3[[#This Row],[Sub-Sector]],Table2[% Price above 50 EMA],"&gt;=0")/Table3[[#This Row],[Count]]</f>
        <v>0.22222222222222221</v>
      </c>
      <c r="T100" s="1">
        <f>COUNTIFS(Table2[Sub-Sector],Table3[[#This Row],[Sub-Sector]],Table2[% Price above 200 EMA],"&gt;=0")/Table3[[#This Row],[Count]]</f>
        <v>0.44444444444444442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0.44444444444444442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</v>
      </c>
      <c r="X100">
        <f>_xlfn.RANK.AVG(Table3[[#This Row],[Score]],Table3[Score],1)</f>
        <v>96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0">
        <f>_xlfn.RANK.AVG(Table3[[#This Row],[Score 2 ]],Table3[[Score 2 ]],1)</f>
        <v>99.5</v>
      </c>
    </row>
    <row r="101" spans="1:26" x14ac:dyDescent="0.3">
      <c r="A101" t="s">
        <v>1556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605.5</v>
      </c>
      <c r="X101">
        <f>_xlfn.RANK.AVG(Table3[[#This Row],[Score]],Table3[Score],1)</f>
        <v>113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1">
        <f>_xlfn.RANK.AVG(Table3[[#This Row],[Score 2 ]],Table3[[Score 2 ]],1)</f>
        <v>99.5</v>
      </c>
    </row>
    <row r="102" spans="1:26" x14ac:dyDescent="0.3">
      <c r="A102" t="s">
        <v>57</v>
      </c>
      <c r="B102">
        <f>COUNTIFS(Table2[Sub-Sector],Table3[[#This Row],[Sub-Sector]])</f>
        <v>17</v>
      </c>
      <c r="C102" s="1">
        <f>COUNTIFS(Table2[Sub-Sector],Table3[[#This Row],[Sub-Sector]],Table2[Uptrend],"Uptrend")/Table3[[#This Row],[Count]]</f>
        <v>0.29411764705882354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0.11764705882352941</v>
      </c>
      <c r="G102" s="1">
        <f>COUNTIFS(Table2[Sub-Sector],Table3[[#This Row],[Sub-Sector]],Table2[1Y Return vs Nifty],"&gt;=10")/Table3[[#This Row],[Count]]</f>
        <v>0.23529411764705882</v>
      </c>
      <c r="H102" s="1">
        <f>COUNTIFS(Table2[Sub-Sector],Table3[[#This Row],[Sub-Sector]],Table2[RSI Exponential â€“ 14D],"&gt;=50")/Table3[[#This Row],[Count]]</f>
        <v>0.23529411764705882</v>
      </c>
      <c r="I102" s="1">
        <f>COUNTIFS(Table2[Sub-Sector],Table3[[#This Row],[Sub-Sector]],Table2[Relative Volume],"&gt;=1")/Table3[[#This Row],[Count]]</f>
        <v>0.23529411764705882</v>
      </c>
      <c r="J102" s="1">
        <f>COUNTIFS(Table2[Sub-Sector],Table3[[#This Row],[Sub-Sector]],Table2[% Away From Day Low],"&gt;=0.05")/Table3[[#This Row],[Count]]</f>
        <v>0.17647058823529413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0.23529411764705882</v>
      </c>
      <c r="M102" s="1">
        <f>COUNTIFS(Table2[Sub-Sector],Table3[[#This Row],[Sub-Sector]],Table2[% Away From Current Week High],"&lt;=0.05")/Table3[[#This Row],[Count]]</f>
        <v>0.82352941176470584</v>
      </c>
      <c r="N102" s="1">
        <f>COUNTIFS(Table2[Sub-Sector],Table3[[#This Row],[Sub-Sector]],Table2[% Away From Current Month Low],"&gt;=0.05")/Table3[[#This Row],[Count]]</f>
        <v>0.47058823529411764</v>
      </c>
      <c r="O102" s="1">
        <f>COUNTIFS(Table2[Sub-Sector],Table3[[#This Row],[Sub-Sector]],Table2[% Away From Current Month High],"&lt;=0.05")/Table3[[#This Row],[Count]]</f>
        <v>0.35294117647058826</v>
      </c>
      <c r="P102" s="1">
        <f>COUNTIFS(Table2[Sub-Sector],Table3[[#This Row],[Sub-Sector]],Table2[% Away From 52W High],"&lt;=10")/Table3[[#This Row],[Count]]</f>
        <v>0.23529411764705882</v>
      </c>
      <c r="Q102" s="1">
        <f>COUNTIFS(Table2[Sub-Sector],Table3[[#This Row],[Sub-Sector]],Table2[% Away From 52W Low],"&gt;=10")/Table3[[#This Row],[Count]]</f>
        <v>0.70588235294117652</v>
      </c>
      <c r="R102" s="1">
        <f>COUNTIFS(Table2[Sub-Sector],Table3[[#This Row],[Sub-Sector]],Table2[% Price above 20 EMA],"&gt;=0")/Table3[[#This Row],[Count]]</f>
        <v>0.11764705882352941</v>
      </c>
      <c r="S102" s="1">
        <f>COUNTIFS(Table2[Sub-Sector],Table3[[#This Row],[Sub-Sector]],Table2[% Price above 50 EMA],"&gt;=0")/Table3[[#This Row],[Count]]</f>
        <v>0.23529411764705882</v>
      </c>
      <c r="T102" s="1">
        <f>COUNTIFS(Table2[Sub-Sector],Table3[[#This Row],[Sub-Sector]],Table2[% Price above 200 EMA],"&gt;=0")/Table3[[#This Row],[Count]]</f>
        <v>0.52941176470588236</v>
      </c>
      <c r="U102" s="1">
        <f>COUNTIFS(Table2[Sub-Sector],Table3[[#This Row],[Sub-Sector]],Table2[Rate of Change - Zone],"Positive")/Table3[[#This Row],[Count]]</f>
        <v>0.11764705882352941</v>
      </c>
      <c r="V102" s="1">
        <f>COUNTIFS(Table2[Sub-Sector],Table3[[#This Row],[Sub-Sector]],Table2[Sharpe Ratio],"&gt;=0.10")/Table3[[#This Row],[Count]]</f>
        <v>0.11764705882352941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592.5</v>
      </c>
      <c r="X102">
        <f>_xlfn.RANK.AVG(Table3[[#This Row],[Score]],Table3[Score],1)</f>
        <v>105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2">
        <f>_xlfn.RANK.AVG(Table3[[#This Row],[Score 2 ]],Table3[[Score 2 ]],1)</f>
        <v>101</v>
      </c>
    </row>
    <row r="103" spans="1:26" x14ac:dyDescent="0.3">
      <c r="A103" t="s">
        <v>24</v>
      </c>
      <c r="B103">
        <f>COUNTIFS(Table2[Sub-Sector],Table3[[#This Row],[Sub-Sector]])</f>
        <v>20</v>
      </c>
      <c r="C103" s="1">
        <f>COUNTIFS(Table2[Sub-Sector],Table3[[#This Row],[Sub-Sector]],Table2[Uptrend],"Uptrend")/Table3[[#This Row],[Count]]</f>
        <v>0.35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0.05</v>
      </c>
      <c r="F103" s="1">
        <f>COUNTIFS(Table2[Sub-Sector],Table3[[#This Row],[Sub-Sector]],Table2[6M Return vs Nifty],"&gt;=10")/Table3[[#This Row],[Count]]</f>
        <v>0.05</v>
      </c>
      <c r="G103" s="1">
        <f>COUNTIFS(Table2[Sub-Sector],Table3[[#This Row],[Sub-Sector]],Table2[1Y Return vs Nifty],"&gt;=10")/Table3[[#This Row],[Count]]</f>
        <v>0.2</v>
      </c>
      <c r="H103" s="1">
        <f>COUNTIFS(Table2[Sub-Sector],Table3[[#This Row],[Sub-Sector]],Table2[RSI Exponential â€“ 14D],"&gt;=50")/Table3[[#This Row],[Count]]</f>
        <v>0.35</v>
      </c>
      <c r="I103" s="1">
        <f>COUNTIFS(Table2[Sub-Sector],Table3[[#This Row],[Sub-Sector]],Table2[Relative Volume],"&gt;=1")/Table3[[#This Row],[Count]]</f>
        <v>0.2</v>
      </c>
      <c r="J103" s="1">
        <f>COUNTIFS(Table2[Sub-Sector],Table3[[#This Row],[Sub-Sector]],Table2[% Away From Day Low],"&gt;=0.05")/Table3[[#This Row],[Count]]</f>
        <v>0.05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0.05</v>
      </c>
      <c r="M103" s="1">
        <f>COUNTIFS(Table2[Sub-Sector],Table3[[#This Row],[Sub-Sector]],Table2[% Away From Current Week High],"&lt;=0.05")/Table3[[#This Row],[Count]]</f>
        <v>0.95</v>
      </c>
      <c r="N103" s="1">
        <f>COUNTIFS(Table2[Sub-Sector],Table3[[#This Row],[Sub-Sector]],Table2[% Away From Current Month Low],"&gt;=0.05")/Table3[[#This Row],[Count]]</f>
        <v>0.15</v>
      </c>
      <c r="O103" s="1">
        <f>COUNTIFS(Table2[Sub-Sector],Table3[[#This Row],[Sub-Sector]],Table2[% Away From Current Month High],"&lt;=0.05")/Table3[[#This Row],[Count]]</f>
        <v>0.3</v>
      </c>
      <c r="P103" s="1">
        <f>COUNTIFS(Table2[Sub-Sector],Table3[[#This Row],[Sub-Sector]],Table2[% Away From 52W High],"&lt;=10")/Table3[[#This Row],[Count]]</f>
        <v>0.3</v>
      </c>
      <c r="Q103" s="1">
        <f>COUNTIFS(Table2[Sub-Sector],Table3[[#This Row],[Sub-Sector]],Table2[% Away From 52W Low],"&gt;=10")/Table3[[#This Row],[Count]]</f>
        <v>0.65</v>
      </c>
      <c r="R103" s="1">
        <f>COUNTIFS(Table2[Sub-Sector],Table3[[#This Row],[Sub-Sector]],Table2[% Price above 20 EMA],"&gt;=0")/Table3[[#This Row],[Count]]</f>
        <v>0.25</v>
      </c>
      <c r="S103" s="1">
        <f>COUNTIFS(Table2[Sub-Sector],Table3[[#This Row],[Sub-Sector]],Table2[% Price above 50 EMA],"&gt;=0")/Table3[[#This Row],[Count]]</f>
        <v>0.3</v>
      </c>
      <c r="T103" s="1">
        <f>COUNTIFS(Table2[Sub-Sector],Table3[[#This Row],[Sub-Sector]],Table2[% Price above 200 EMA],"&gt;=0")/Table3[[#This Row],[Count]]</f>
        <v>0.4</v>
      </c>
      <c r="U103" s="1">
        <f>COUNTIFS(Table2[Sub-Sector],Table3[[#This Row],[Sub-Sector]],Table2[Rate of Change - Zone],"Positive")/Table3[[#This Row],[Count]]</f>
        <v>0.15</v>
      </c>
      <c r="V103" s="1">
        <f>COUNTIFS(Table2[Sub-Sector],Table3[[#This Row],[Sub-Sector]],Table2[Sharpe Ratio],"&gt;=0.10")/Table3[[#This Row],[Count]]</f>
        <v>0.25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103">
        <f>_xlfn.RANK.AVG(Table3[[#This Row],[Score]],Table3[Score],1)</f>
        <v>98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329.5</v>
      </c>
      <c r="Z103">
        <f>_xlfn.RANK.AVG(Table3[[#This Row],[Score 2 ]],Table3[[Score 2 ]],1)</f>
        <v>102</v>
      </c>
    </row>
    <row r="104" spans="1:26" x14ac:dyDescent="0.3">
      <c r="A104" t="s">
        <v>173</v>
      </c>
      <c r="B104">
        <f>COUNTIFS(Table2[Sub-Sector],Table3[[#This Row],[Sub-Sector]])</f>
        <v>6</v>
      </c>
      <c r="C104" s="1">
        <f>COUNTIFS(Table2[Sub-Sector],Table3[[#This Row],[Sub-Sector]],Table2[Uptrend],"Uptrend")/Table3[[#This Row],[Count]]</f>
        <v>0.83333333333333337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0.33333333333333331</v>
      </c>
      <c r="G104" s="1">
        <f>COUNTIFS(Table2[Sub-Sector],Table3[[#This Row],[Sub-Sector]],Table2[1Y Return vs Nifty],"&gt;=10")/Table3[[#This Row],[Count]]</f>
        <v>0.33333333333333331</v>
      </c>
      <c r="H104" s="1">
        <f>COUNTIFS(Table2[Sub-Sector],Table3[[#This Row],[Sub-Sector]],Table2[RSI Exponential â€“ 14D],"&gt;=50")/Table3[[#This Row],[Count]]</f>
        <v>0.5</v>
      </c>
      <c r="I104" s="1">
        <f>COUNTIFS(Table2[Sub-Sector],Table3[[#This Row],[Sub-Sector]],Table2[Relative Volume],"&gt;=1")/Table3[[#This Row],[Count]]</f>
        <v>0.16666666666666666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0.33333333333333331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0.66666666666666663</v>
      </c>
      <c r="O104" s="1">
        <f>COUNTIFS(Table2[Sub-Sector],Table3[[#This Row],[Sub-Sector]],Table2[% Away From Current Month High],"&lt;=0.05")/Table3[[#This Row],[Count]]</f>
        <v>0.5</v>
      </c>
      <c r="P104" s="1">
        <f>COUNTIFS(Table2[Sub-Sector],Table3[[#This Row],[Sub-Sector]],Table2[% Away From 52W High],"&lt;=10")/Table3[[#This Row],[Count]]</f>
        <v>0.5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0.5</v>
      </c>
      <c r="S104" s="1">
        <f>COUNTIFS(Table2[Sub-Sector],Table3[[#This Row],[Sub-Sector]],Table2[% Price above 50 EMA],"&gt;=0")/Table3[[#This Row],[Count]]</f>
        <v>0.5</v>
      </c>
      <c r="T104" s="1">
        <f>COUNTIFS(Table2[Sub-Sector],Table3[[#This Row],[Sub-Sector]],Table2[% Price above 200 EMA],"&gt;=0")/Table3[[#This Row],[Count]]</f>
        <v>0.83333333333333337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0.16666666666666666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104">
        <f>_xlfn.RANK.AVG(Table3[[#This Row],[Score]],Table3[Score],1)</f>
        <v>91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330</v>
      </c>
      <c r="Z104">
        <f>_xlfn.RANK.AVG(Table3[[#This Row],[Score 2 ]],Table3[[Score 2 ]],1)</f>
        <v>103</v>
      </c>
    </row>
    <row r="105" spans="1:26" x14ac:dyDescent="0.3">
      <c r="A105" t="s">
        <v>548</v>
      </c>
      <c r="B105">
        <f>COUNTIFS(Table2[Sub-Sector],Table3[[#This Row],[Sub-Sector]])</f>
        <v>7</v>
      </c>
      <c r="C105" s="1">
        <f>COUNTIFS(Table2[Sub-Sector],Table3[[#This Row],[Sub-Sector]],Table2[Uptrend],"Uptrend")/Table3[[#This Row],[Count]]</f>
        <v>0.2857142857142857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0.14285714285714285</v>
      </c>
      <c r="H105" s="1">
        <f>COUNTIFS(Table2[Sub-Sector],Table3[[#This Row],[Sub-Sector]],Table2[RSI Exponential â€“ 14D],"&gt;=50")/Table3[[#This Row],[Count]]</f>
        <v>0.2857142857142857</v>
      </c>
      <c r="I105" s="1">
        <f>COUNTIFS(Table2[Sub-Sector],Table3[[#This Row],[Sub-Sector]],Table2[Relative Volume],"&gt;=1")/Table3[[#This Row],[Count]]</f>
        <v>0.2857142857142857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0.2857142857142857</v>
      </c>
      <c r="M105" s="1">
        <f>COUNTIFS(Table2[Sub-Sector],Table3[[#This Row],[Sub-Sector]],Table2[% Away From Current Week High],"&lt;=0.05")/Table3[[#This Row],[Count]]</f>
        <v>0.7142857142857143</v>
      </c>
      <c r="N105" s="1">
        <f>COUNTIFS(Table2[Sub-Sector],Table3[[#This Row],[Sub-Sector]],Table2[% Away From Current Month Low],"&gt;=0.05")/Table3[[#This Row],[Count]]</f>
        <v>0.42857142857142855</v>
      </c>
      <c r="O105" s="1">
        <f>COUNTIFS(Table2[Sub-Sector],Table3[[#This Row],[Sub-Sector]],Table2[% Away From Current Month High],"&lt;=0.05")/Table3[[#This Row],[Count]]</f>
        <v>0.2857142857142857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0.2857142857142857</v>
      </c>
      <c r="S105" s="1">
        <f>COUNTIFS(Table2[Sub-Sector],Table3[[#This Row],[Sub-Sector]],Table2[% Price above 50 EMA],"&gt;=0")/Table3[[#This Row],[Count]]</f>
        <v>0.2857142857142857</v>
      </c>
      <c r="T105" s="1">
        <f>COUNTIFS(Table2[Sub-Sector],Table3[[#This Row],[Sub-Sector]],Table2[% Price above 200 EMA],"&gt;=0")/Table3[[#This Row],[Count]]</f>
        <v>0.7142857142857143</v>
      </c>
      <c r="U105" s="1">
        <f>COUNTIFS(Table2[Sub-Sector],Table3[[#This Row],[Sub-Sector]],Table2[Rate of Change - Zone],"Positive")/Table3[[#This Row],[Count]]</f>
        <v>0.14285714285714285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105">
        <f>_xlfn.RANK.AVG(Table3[[#This Row],[Score]],Table3[Score],1)</f>
        <v>111.5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5">
        <f>_xlfn.RANK.AVG(Table3[[#This Row],[Score 2 ]],Table3[[Score 2 ]],1)</f>
        <v>104</v>
      </c>
    </row>
    <row r="106" spans="1:26" x14ac:dyDescent="0.3">
      <c r="A106" t="s">
        <v>37</v>
      </c>
      <c r="B106">
        <f>COUNTIFS(Table2[Sub-Sector],Table3[[#This Row],[Sub-Sector]])</f>
        <v>10</v>
      </c>
      <c r="C106" s="1">
        <f>COUNTIFS(Table2[Sub-Sector],Table3[[#This Row],[Sub-Sector]],Table2[Uptrend],"Uptrend")/Table3[[#This Row],[Count]]</f>
        <v>0.9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0.4</v>
      </c>
      <c r="F106" s="1">
        <f>COUNTIFS(Table2[Sub-Sector],Table3[[#This Row],[Sub-Sector]],Table2[6M Return vs Nifty],"&gt;=10")/Table3[[#This Row],[Count]]</f>
        <v>0.2</v>
      </c>
      <c r="G106" s="1">
        <f>COUNTIFS(Table2[Sub-Sector],Table3[[#This Row],[Sub-Sector]],Table2[1Y Return vs Nifty],"&gt;=10")/Table3[[#This Row],[Count]]</f>
        <v>0.4</v>
      </c>
      <c r="H106" s="1">
        <f>COUNTIFS(Table2[Sub-Sector],Table3[[#This Row],[Sub-Sector]],Table2[RSI Exponential â€“ 14D],"&gt;=50")/Table3[[#This Row],[Count]]</f>
        <v>0.2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0.2</v>
      </c>
      <c r="M106" s="1">
        <f>COUNTIFS(Table2[Sub-Sector],Table3[[#This Row],[Sub-Sector]],Table2[% Away From Current Week High],"&lt;=0.05")/Table3[[#This Row],[Count]]</f>
        <v>0.6</v>
      </c>
      <c r="N106" s="1">
        <f>COUNTIFS(Table2[Sub-Sector],Table3[[#This Row],[Sub-Sector]],Table2[% Away From Current Month Low],"&gt;=0.05")/Table3[[#This Row],[Count]]</f>
        <v>0.2</v>
      </c>
      <c r="O106" s="1">
        <f>COUNTIFS(Table2[Sub-Sector],Table3[[#This Row],[Sub-Sector]],Table2[% Away From Current Month High],"&lt;=0.05")/Table3[[#This Row],[Count]]</f>
        <v>0.3</v>
      </c>
      <c r="P106" s="1">
        <f>COUNTIFS(Table2[Sub-Sector],Table3[[#This Row],[Sub-Sector]],Table2[% Away From 52W High],"&lt;=10")/Table3[[#This Row],[Count]]</f>
        <v>0.4</v>
      </c>
      <c r="Q106" s="1">
        <f>COUNTIFS(Table2[Sub-Sector],Table3[[#This Row],[Sub-Sector]],Table2[% Away From 52W Low],"&gt;=10")/Table3[[#This Row],[Count]]</f>
        <v>0.9</v>
      </c>
      <c r="R106" s="1">
        <f>COUNTIFS(Table2[Sub-Sector],Table3[[#This Row],[Sub-Sector]],Table2[% Price above 20 EMA],"&gt;=0")/Table3[[#This Row],[Count]]</f>
        <v>0.4</v>
      </c>
      <c r="S106" s="1">
        <f>COUNTIFS(Table2[Sub-Sector],Table3[[#This Row],[Sub-Sector]],Table2[% Price above 50 EMA],"&gt;=0")/Table3[[#This Row],[Count]]</f>
        <v>0.5</v>
      </c>
      <c r="T106" s="1">
        <f>COUNTIFS(Table2[Sub-Sector],Table3[[#This Row],[Sub-Sector]],Table2[% Price above 200 EMA],"&gt;=0")/Table3[[#This Row],[Count]]</f>
        <v>0.9</v>
      </c>
      <c r="U106" s="1">
        <f>COUNTIFS(Table2[Sub-Sector],Table3[[#This Row],[Sub-Sector]],Table2[Rate of Change - Zone],"Positive")/Table3[[#This Row],[Count]]</f>
        <v>0.1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106">
        <f>_xlfn.RANK.AVG(Table3[[#This Row],[Score]],Table3[Score],1)</f>
        <v>72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6">
        <f>_xlfn.RANK.AVG(Table3[[#This Row],[Score 2 ]],Table3[[Score 2 ]],1)</f>
        <v>105</v>
      </c>
    </row>
    <row r="107" spans="1:26" x14ac:dyDescent="0.3">
      <c r="A107" t="s">
        <v>530</v>
      </c>
      <c r="B107">
        <f>COUNTIFS(Table2[Sub-Sector],Table3[[#This Row],[Sub-Sector]])</f>
        <v>5</v>
      </c>
      <c r="C107" s="1">
        <f>COUNTIFS(Table2[Sub-Sector],Table3[[#This Row],[Sub-Sector]],Table2[Uptrend],"Uptrend")/Table3[[#This Row],[Count]]</f>
        <v>0.2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0.4</v>
      </c>
      <c r="G107" s="1">
        <f>COUNTIFS(Table2[Sub-Sector],Table3[[#This Row],[Sub-Sector]],Table2[1Y Return vs Nifty],"&gt;=10")/Table3[[#This Row],[Count]]</f>
        <v>0.4</v>
      </c>
      <c r="H107" s="1">
        <f>COUNTIFS(Table2[Sub-Sector],Table3[[#This Row],[Sub-Sector]],Table2[RSI Exponential â€“ 14D],"&gt;=50")/Table3[[#This Row],[Count]]</f>
        <v>0.2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0.2</v>
      </c>
      <c r="M107" s="1">
        <f>COUNTIFS(Table2[Sub-Sector],Table3[[#This Row],[Sub-Sector]],Table2[% Away From Current Week High],"&lt;=0.05")/Table3[[#This Row],[Count]]</f>
        <v>0.8</v>
      </c>
      <c r="N107" s="1">
        <f>COUNTIFS(Table2[Sub-Sector],Table3[[#This Row],[Sub-Sector]],Table2[% Away From Current Month Low],"&gt;=0.05")/Table3[[#This Row],[Count]]</f>
        <v>0.4</v>
      </c>
      <c r="O107" s="1">
        <f>COUNTIFS(Table2[Sub-Sector],Table3[[#This Row],[Sub-Sector]],Table2[% Away From Current Month High],"&lt;=0.05")/Table3[[#This Row],[Count]]</f>
        <v>0.2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0.2</v>
      </c>
      <c r="S107" s="1">
        <f>COUNTIFS(Table2[Sub-Sector],Table3[[#This Row],[Sub-Sector]],Table2[% Price above 50 EMA],"&gt;=0")/Table3[[#This Row],[Count]]</f>
        <v>0.2</v>
      </c>
      <c r="T107" s="1">
        <f>COUNTIFS(Table2[Sub-Sector],Table3[[#This Row],[Sub-Sector]],Table2[% Price above 200 EMA],"&gt;=0")/Table3[[#This Row],[Count]]</f>
        <v>0.8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0.4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7">
        <f>_xlfn.RANK.AVG(Table3[[#This Row],[Score 2 ]],Table3[[Score 2 ]],1)</f>
        <v>106</v>
      </c>
    </row>
    <row r="108" spans="1:26" x14ac:dyDescent="0.3">
      <c r="A108" t="s">
        <v>34</v>
      </c>
      <c r="B108">
        <f>COUNTIFS(Table2[Sub-Sector],Table3[[#This Row],[Sub-Sector]])</f>
        <v>11</v>
      </c>
      <c r="C108" s="1">
        <f>COUNTIFS(Table2[Sub-Sector],Table3[[#This Row],[Sub-Sector]],Table2[Uptrend],"Uptrend")/Table3[[#This Row],[Count]]</f>
        <v>9.0909090909090912E-2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0.72727272727272729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0.90909090909090906</v>
      </c>
      <c r="N108" s="1">
        <f>COUNTIFS(Table2[Sub-Sector],Table3[[#This Row],[Sub-Sector]],Table2[% Away From Current Month Low],"&gt;=0.05")/Table3[[#This Row],[Count]]</f>
        <v>9.0909090909090912E-2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0.72727272727272729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0.81818181818181823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08">
        <f>_xlfn.RANK.AVG(Table3[[#This Row],[Score]],Table3[Score],1)</f>
        <v>115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8">
        <f>_xlfn.RANK.AVG(Table3[[#This Row],[Score 2 ]],Table3[[Score 2 ]],1)</f>
        <v>107</v>
      </c>
    </row>
    <row r="109" spans="1:26" x14ac:dyDescent="0.3">
      <c r="A109" t="s">
        <v>408</v>
      </c>
      <c r="B109">
        <f>COUNTIFS(Table2[Sub-Sector],Table3[[#This Row],[Sub-Sector]])</f>
        <v>6</v>
      </c>
      <c r="C109" s="1">
        <f>COUNTIFS(Table2[Sub-Sector],Table3[[#This Row],[Sub-Sector]],Table2[Uptrend],"Uptrend")/Table3[[#This Row],[Count]]</f>
        <v>0.66666666666666663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0.16666666666666666</v>
      </c>
      <c r="G109" s="1">
        <f>COUNTIFS(Table2[Sub-Sector],Table3[[#This Row],[Sub-Sector]],Table2[1Y Return vs Nifty],"&gt;=10")/Table3[[#This Row],[Count]]</f>
        <v>0.33333333333333331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0.16666666666666666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0.66666666666666663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0.16666666666666666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0.5</v>
      </c>
      <c r="T109" s="1">
        <f>COUNTIFS(Table2[Sub-Sector],Table3[[#This Row],[Sub-Sector]],Table2[% Price above 200 EMA],"&gt;=0")/Table3[[#This Row],[Count]]</f>
        <v>0.83333333333333337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</v>
      </c>
      <c r="X109">
        <f>_xlfn.RANK.AVG(Table3[[#This Row],[Score]],Table3[Score],1)</f>
        <v>101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351.5</v>
      </c>
      <c r="Z109">
        <f>_xlfn.RANK.AVG(Table3[[#This Row],[Score 2 ]],Table3[[Score 2 ]],1)</f>
        <v>108</v>
      </c>
    </row>
    <row r="110" spans="1:26" x14ac:dyDescent="0.3">
      <c r="A110" t="s">
        <v>1575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0.5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0.5</v>
      </c>
      <c r="N110" s="1">
        <f>COUNTIFS(Table2[Sub-Sector],Table3[[#This Row],[Sub-Sector]],Table2[% Away From Current Month Low],"&gt;=0.05")/Table3[[#This Row],[Count]]</f>
        <v>0.5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1</v>
      </c>
      <c r="T110" s="1">
        <f>COUNTIFS(Table2[Sub-Sector],Table3[[#This Row],[Sub-Sector]],Table2[% Price above 200 EMA],"&gt;=0")/Table3[[#This Row],[Count]]</f>
        <v>1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0.5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110">
        <f>_xlfn.RANK.AVG(Table3[[#This Row],[Score]],Table3[Score],1)</f>
        <v>92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</v>
      </c>
      <c r="Z110">
        <f>_xlfn.RANK.AVG(Table3[[#This Row],[Score 2 ]],Table3[[Score 2 ]],1)</f>
        <v>109</v>
      </c>
    </row>
    <row r="111" spans="1:26" x14ac:dyDescent="0.3">
      <c r="A111" t="s">
        <v>265</v>
      </c>
      <c r="B111">
        <f>COUNTIFS(Table2[Sub-Sector],Table3[[#This Row],[Sub-Sector]])</f>
        <v>6</v>
      </c>
      <c r="C111" s="1">
        <f>COUNTIFS(Table2[Sub-Sector],Table3[[#This Row],[Sub-Sector]],Table2[Uptrend],"Uptrend")/Table3[[#This Row],[Count]]</f>
        <v>0.33333333333333331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0.16666666666666666</v>
      </c>
      <c r="F111" s="1">
        <f>COUNTIFS(Table2[Sub-Sector],Table3[[#This Row],[Sub-Sector]],Table2[6M Return vs Nifty],"&gt;=10")/Table3[[#This Row],[Count]]</f>
        <v>0.16666666666666666</v>
      </c>
      <c r="G111" s="1">
        <f>COUNTIFS(Table2[Sub-Sector],Table3[[#This Row],[Sub-Sector]],Table2[1Y Return vs Nifty],"&gt;=10")/Table3[[#This Row],[Count]]</f>
        <v>0.16666666666666666</v>
      </c>
      <c r="H111" s="1">
        <f>COUNTIFS(Table2[Sub-Sector],Table3[[#This Row],[Sub-Sector]],Table2[RSI Exponential â€“ 14D],"&gt;=50")/Table3[[#This Row],[Count]]</f>
        <v>0.16666666666666666</v>
      </c>
      <c r="I111" s="1">
        <f>COUNTIFS(Table2[Sub-Sector],Table3[[#This Row],[Sub-Sector]],Table2[Relative Volume],"&gt;=1")/Table3[[#This Row],[Count]]</f>
        <v>0.16666666666666666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0.83333333333333337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0.66666666666666663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0.33333333333333331</v>
      </c>
      <c r="P111" s="1">
        <f>COUNTIFS(Table2[Sub-Sector],Table3[[#This Row],[Sub-Sector]],Table2[% Away From 52W High],"&lt;=10")/Table3[[#This Row],[Count]]</f>
        <v>0.16666666666666666</v>
      </c>
      <c r="Q111" s="1">
        <f>COUNTIFS(Table2[Sub-Sector],Table3[[#This Row],[Sub-Sector]],Table2[% Away From 52W Low],"&gt;=10")/Table3[[#This Row],[Count]]</f>
        <v>0.83333333333333337</v>
      </c>
      <c r="R111" s="1">
        <f>COUNTIFS(Table2[Sub-Sector],Table3[[#This Row],[Sub-Sector]],Table2[% Price above 20 EMA],"&gt;=0")/Table3[[#This Row],[Count]]</f>
        <v>0.16666666666666666</v>
      </c>
      <c r="S111" s="1">
        <f>COUNTIFS(Table2[Sub-Sector],Table3[[#This Row],[Sub-Sector]],Table2[% Price above 50 EMA],"&gt;=0")/Table3[[#This Row],[Count]]</f>
        <v>0.16666666666666666</v>
      </c>
      <c r="T111" s="1">
        <f>COUNTIFS(Table2[Sub-Sector],Table3[[#This Row],[Sub-Sector]],Table2[% Price above 200 EMA],"&gt;=0")/Table3[[#This Row],[Count]]</f>
        <v>0.66666666666666663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0.16666666666666666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583.5</v>
      </c>
      <c r="X111">
        <f>_xlfn.RANK.AVG(Table3[[#This Row],[Score]],Table3[Score],1)</f>
        <v>104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363</v>
      </c>
      <c r="Z111">
        <f>_xlfn.RANK.AVG(Table3[[#This Row],[Score 2 ]],Table3[[Score 2 ]],1)</f>
        <v>110</v>
      </c>
    </row>
    <row r="112" spans="1:26" x14ac:dyDescent="0.3">
      <c r="A112" t="s">
        <v>98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0.25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0.25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0.25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0.25</v>
      </c>
      <c r="O112" s="1">
        <f>COUNTIFS(Table2[Sub-Sector],Table3[[#This Row],[Sub-Sector]],Table2[% Away From Current Month High],"&lt;=0.05")/Table3[[#This Row],[Count]]</f>
        <v>0.5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0.75</v>
      </c>
      <c r="S112" s="1">
        <f>COUNTIFS(Table2[Sub-Sector],Table3[[#This Row],[Sub-Sector]],Table2[% Price above 50 EMA],"&gt;=0")/Table3[[#This Row],[Count]]</f>
        <v>0.75</v>
      </c>
      <c r="T112" s="1">
        <f>COUNTIFS(Table2[Sub-Sector],Table3[[#This Row],[Sub-Sector]],Table2[% Price above 200 EMA],"&gt;=0")/Table3[[#This Row],[Count]]</f>
        <v>0.75</v>
      </c>
      <c r="U112" s="1">
        <f>COUNTIFS(Table2[Sub-Sector],Table3[[#This Row],[Sub-Sector]],Table2[Rate of Change - Zone],"Positive")/Table3[[#This Row],[Count]]</f>
        <v>0.25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595.5</v>
      </c>
      <c r="X112">
        <f>_xlfn.RANK.AVG(Table3[[#This Row],[Score]],Table3[Score],1)</f>
        <v>106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</v>
      </c>
      <c r="Z112">
        <f>_xlfn.RANK.AVG(Table3[[#This Row],[Score 2 ]],Table3[[Score 2 ]],1)</f>
        <v>111</v>
      </c>
    </row>
    <row r="113" spans="1:26" x14ac:dyDescent="0.3">
      <c r="A113" t="s">
        <v>551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1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0.5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0.5</v>
      </c>
      <c r="Q113" s="1">
        <f>COUNTIFS(Table2[Sub-Sector],Table3[[#This Row],[Sub-Sector]],Table2[% Away From 52W Low],"&gt;=10")/Table3[[#This Row],[Count]]</f>
        <v>1</v>
      </c>
      <c r="R113" s="1">
        <f>COUNTIFS(Table2[Sub-Sector],Table3[[#This Row],[Sub-Sector]],Table2[% Price above 20 EMA],"&gt;=0")/Table3[[#This Row],[Count]]</f>
        <v>0.5</v>
      </c>
      <c r="S113" s="1">
        <f>COUNTIFS(Table2[Sub-Sector],Table3[[#This Row],[Sub-Sector]],Table2[% Price above 50 EMA],"&gt;=0")/Table3[[#This Row],[Count]]</f>
        <v>0.5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3">
        <f>_xlfn.RANK.AVG(Table3[[#This Row],[Score]],Table3[Score],1)</f>
        <v>108.5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3">
        <f>_xlfn.RANK.AVG(Table3[[#This Row],[Score 2 ]],Table3[[Score 2 ]],1)</f>
        <v>116.5</v>
      </c>
    </row>
    <row r="114" spans="1:26" x14ac:dyDescent="0.3">
      <c r="A114" t="s">
        <v>1729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14">
        <f>_xlfn.RANK.AVG(Table3[[#This Row],[Score]],Table3[Score],1)</f>
        <v>119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4">
        <f>_xlfn.RANK.AVG(Table3[[#This Row],[Score 2 ]],Table3[[Score 2 ]],1)</f>
        <v>116.5</v>
      </c>
    </row>
    <row r="115" spans="1:26" x14ac:dyDescent="0.3">
      <c r="A115" t="s">
        <v>514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1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5">
        <f>_xlfn.RANK.AVG(Table3[[#This Row],[Score]],Table3[Score],1)</f>
        <v>108.5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5">
        <f>_xlfn.RANK.AVG(Table3[[#This Row],[Score 2 ]],Table3[[Score 2 ]],1)</f>
        <v>116.5</v>
      </c>
    </row>
    <row r="116" spans="1:26" x14ac:dyDescent="0.3">
      <c r="A116" t="s">
        <v>500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1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1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1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6">
        <f>_xlfn.RANK.AVG(Table3[[#This Row],[Score]],Table3[Score],1)</f>
        <v>108.5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6">
        <f>_xlfn.RANK.AVG(Table3[[#This Row],[Score 2 ]],Table3[[Score 2 ]],1)</f>
        <v>116.5</v>
      </c>
    </row>
    <row r="117" spans="1:26" x14ac:dyDescent="0.3">
      <c r="A117" t="s">
        <v>1537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1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1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</v>
      </c>
      <c r="X117">
        <f>_xlfn.RANK.AVG(Table3[[#This Row],[Score]],Table3[Score],1)</f>
        <v>108.5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7">
        <f>_xlfn.RANK.AVG(Table3[[#This Row],[Score 2 ]],Table3[[Score 2 ]],1)</f>
        <v>116.5</v>
      </c>
    </row>
    <row r="118" spans="1:26" x14ac:dyDescent="0.3">
      <c r="A118" t="s">
        <v>1492</v>
      </c>
      <c r="B118">
        <f>COUNTIFS(Table2[Sub-Sector],Table3[[#This Row],[Sub-Sector]])</f>
        <v>2</v>
      </c>
      <c r="C118" s="1">
        <f>COUNTIFS(Table2[Sub-Sector],Table3[[#This Row],[Sub-Sector]],Table2[Uptrend],"Uptrend")/Table3[[#This Row],[Count]]</f>
        <v>0.5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0.5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0.5</v>
      </c>
      <c r="O118" s="1">
        <f>COUNTIFS(Table2[Sub-Sector],Table3[[#This Row],[Sub-Sector]],Table2[% Away From Current Month High],"&lt;=0.05")/Table3[[#This Row],[Count]]</f>
        <v>0.5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0.5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0.5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666.5</v>
      </c>
      <c r="X118">
        <f>_xlfn.RANK.AVG(Table3[[#This Row],[Score]],Table3[Score],1)</f>
        <v>116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8">
        <f>_xlfn.RANK.AVG(Table3[[#This Row],[Score 2 ]],Table3[[Score 2 ]],1)</f>
        <v>116.5</v>
      </c>
    </row>
    <row r="119" spans="1:26" x14ac:dyDescent="0.3">
      <c r="A119" t="s">
        <v>976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19">
        <f>_xlfn.RANK.AVG(Table3[[#This Row],[Score]],Table3[Score],1)</f>
        <v>119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19">
        <f>_xlfn.RANK.AVG(Table3[[#This Row],[Score 2 ]],Table3[[Score 2 ]],1)</f>
        <v>116.5</v>
      </c>
    </row>
    <row r="120" spans="1:26" x14ac:dyDescent="0.3">
      <c r="A120" t="s">
        <v>1879</v>
      </c>
      <c r="B120">
        <f>COUNTIFS(Table2[Sub-Sector],Table3[[#This Row],[Sub-Sector]])</f>
        <v>3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0.66666666666666663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20">
        <f>_xlfn.RANK.AVG(Table3[[#This Row],[Score]],Table3[Score],1)</f>
        <v>119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20">
        <f>_xlfn.RANK.AVG(Table3[[#This Row],[Score 2 ]],Table3[[Score 2 ]],1)</f>
        <v>116.5</v>
      </c>
    </row>
    <row r="121" spans="1:26" x14ac:dyDescent="0.3">
      <c r="A121" t="s">
        <v>363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21">
        <f>_xlfn.RANK.AVG(Table3[[#This Row],[Score]],Table3[Score],1)</f>
        <v>119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21">
        <f>_xlfn.RANK.AVG(Table3[[#This Row],[Score 2 ]],Table3[[Score 2 ]],1)</f>
        <v>116.5</v>
      </c>
    </row>
    <row r="122" spans="1:26" x14ac:dyDescent="0.3">
      <c r="A122" t="s">
        <v>1192</v>
      </c>
      <c r="B122">
        <f>COUNTIFS(Table2[Sub-Sector],Table3[[#This Row],[Sub-Sector]])</f>
        <v>2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0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0.5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22">
        <f>_xlfn.RANK.AVG(Table3[[#This Row],[Score]],Table3[Score],1)</f>
        <v>119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420</v>
      </c>
      <c r="Z122">
        <f>_xlfn.RANK.AVG(Table3[[#This Row],[Score 2 ]],Table3[[Score 2 ]],1)</f>
        <v>116.5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40410-F423-40A4-81C6-4E54F1F1582A}">
  <dimension ref="A1:AV735"/>
  <sheetViews>
    <sheetView tabSelected="1" topLeftCell="AI1" workbookViewId="0">
      <selection activeCell="AK5" sqref="AK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33203125" bestFit="1" customWidth="1"/>
    <col min="7" max="7" width="18.33203125" bestFit="1" customWidth="1"/>
    <col min="8" max="8" width="25.3320312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6640625" bestFit="1" customWidth="1"/>
    <col min="26" max="26" width="19.109375" bestFit="1" customWidth="1"/>
    <col min="27" max="27" width="19.88671875" bestFit="1" customWidth="1"/>
    <col min="28" max="28" width="20.3320312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33203125" bestFit="1" customWidth="1"/>
    <col min="33" max="33" width="32" bestFit="1" customWidth="1"/>
    <col min="34" max="34" width="32.33203125" bestFit="1" customWidth="1"/>
    <col min="35" max="35" width="23.33203125" bestFit="1" customWidth="1"/>
    <col min="36" max="36" width="22.88671875" bestFit="1" customWidth="1"/>
    <col min="37" max="37" width="18.33203125" bestFit="1" customWidth="1"/>
    <col min="38" max="38" width="28.88671875" bestFit="1" customWidth="1"/>
    <col min="39" max="39" width="34.664062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664062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3061</v>
      </c>
      <c r="D1" t="s">
        <v>2</v>
      </c>
      <c r="E1" t="s">
        <v>3</v>
      </c>
      <c r="F1" t="s">
        <v>4</v>
      </c>
      <c r="G1" t="s">
        <v>5</v>
      </c>
      <c r="H1" t="s">
        <v>3083</v>
      </c>
      <c r="I1" t="s">
        <v>6</v>
      </c>
      <c r="J1" t="s">
        <v>3084</v>
      </c>
      <c r="K1" t="s">
        <v>7</v>
      </c>
      <c r="L1" t="s">
        <v>3085</v>
      </c>
      <c r="M1" t="s">
        <v>8</v>
      </c>
      <c r="N1" t="s">
        <v>3086</v>
      </c>
      <c r="O1" t="s">
        <v>3087</v>
      </c>
      <c r="P1" t="s">
        <v>9</v>
      </c>
      <c r="Q1" t="s">
        <v>10</v>
      </c>
      <c r="R1" t="s">
        <v>11</v>
      </c>
      <c r="S1" s="1" t="s">
        <v>3088</v>
      </c>
      <c r="T1" s="1" t="s">
        <v>3089</v>
      </c>
      <c r="U1" s="1" t="s">
        <v>3090</v>
      </c>
      <c r="V1" t="s">
        <v>12</v>
      </c>
      <c r="W1" t="s">
        <v>3091</v>
      </c>
      <c r="X1" t="s">
        <v>3092</v>
      </c>
      <c r="Y1" t="s">
        <v>3093</v>
      </c>
      <c r="Z1" t="s">
        <v>3094</v>
      </c>
      <c r="AA1" t="s">
        <v>3095</v>
      </c>
      <c r="AB1" t="s">
        <v>3096</v>
      </c>
      <c r="AC1" s="1" t="s">
        <v>3097</v>
      </c>
      <c r="AD1" s="1" t="s">
        <v>3098</v>
      </c>
      <c r="AE1" s="1" t="s">
        <v>3099</v>
      </c>
      <c r="AF1" s="1" t="s">
        <v>3100</v>
      </c>
      <c r="AG1" s="1" t="s">
        <v>3101</v>
      </c>
      <c r="AH1" s="1" t="s">
        <v>3102</v>
      </c>
      <c r="AI1" t="s">
        <v>13</v>
      </c>
      <c r="AJ1" t="s">
        <v>14</v>
      </c>
      <c r="AK1" t="s">
        <v>3103</v>
      </c>
      <c r="AL1" t="s">
        <v>3104</v>
      </c>
      <c r="AM1" t="s">
        <v>3105</v>
      </c>
      <c r="AN1" t="s">
        <v>3106</v>
      </c>
      <c r="AO1" t="s">
        <v>3107</v>
      </c>
      <c r="AP1" t="s">
        <v>15</v>
      </c>
      <c r="AQ1" t="s">
        <v>3111</v>
      </c>
      <c r="AR1" t="s">
        <v>3112</v>
      </c>
      <c r="AS1" t="s">
        <v>3113</v>
      </c>
      <c r="AT1" t="s">
        <v>3114</v>
      </c>
      <c r="AU1" t="s">
        <v>3115</v>
      </c>
      <c r="AV1" t="s">
        <v>3116</v>
      </c>
    </row>
    <row r="2" spans="1:48" x14ac:dyDescent="0.3">
      <c r="A2" t="s">
        <v>402</v>
      </c>
      <c r="B2" t="s">
        <v>403</v>
      </c>
      <c r="C2" t="s">
        <v>3075</v>
      </c>
      <c r="D2" t="s">
        <v>277</v>
      </c>
      <c r="E2">
        <v>57836.994079099997</v>
      </c>
      <c r="F2">
        <v>2198.4499999999998</v>
      </c>
      <c r="G2">
        <v>418.19348689341803</v>
      </c>
      <c r="H2">
        <f>(Table2[[#This Row],[1Y Return vs Nifty]]-AVERAGE(Table2[1Y Return vs Nifty]))/_xlfn.STDEV.P(Table2[1Y Return vs Nifty])</f>
        <v>5.9601284188783996</v>
      </c>
      <c r="I2">
        <v>-19.140050111847899</v>
      </c>
      <c r="J2">
        <f>(Table2[[#This Row],[1M Return vs Nifty]]-AVERAGE(Table2[1M Return vs Nifty]))/_xlfn.STDEV.P(Table2[1M Return vs Nifty])</f>
        <v>-1.5835656163379566</v>
      </c>
      <c r="K2">
        <v>150.609431573443</v>
      </c>
      <c r="L2">
        <f>(Table2[[#This Row],[6M Return vs Nifty]]-AVERAGE(Table2[6M Return vs Nifty]))/_xlfn.STDEV.P(Table2[6M Return vs Nifty])</f>
        <v>4.8660695124663</v>
      </c>
      <c r="M2">
        <v>-9.8650467985310595</v>
      </c>
      <c r="N2">
        <f>(Table2[[#This Row],[1W Return vs Nifty]]-AVERAGE(Table2[1W Return vs Nifty]))/_xlfn.STDEV.P(Table2[1W Return vs Nifty])</f>
        <v>-1.6128023830523053</v>
      </c>
      <c r="O2">
        <v>2394.6999999999998</v>
      </c>
      <c r="P2">
        <v>2287.57902514132</v>
      </c>
      <c r="Q2">
        <v>1492.3970022219501</v>
      </c>
      <c r="R2">
        <v>29.439017124528</v>
      </c>
      <c r="S2" s="1">
        <f>(Table2[[#This Row],[Close Price]]-Table2[[#This Row],[20D EMA]])/Table2[[#This Row],[20D EMA]]</f>
        <v>-8.1951810247630194E-2</v>
      </c>
      <c r="T2" s="1">
        <f>(Table2[[#This Row],[Close Price]]-Table2[[#This Row],[50D EMA]])/Table2[[#This Row],[50D EMA]]</f>
        <v>-3.8962162251777975E-2</v>
      </c>
      <c r="U2" s="1">
        <f>(Table2[[#This Row],[Close Price]]-Table2[[#This Row],[200D EMA]])/Table2[[#This Row],[200D EMA]]</f>
        <v>0.47309998393647618</v>
      </c>
      <c r="V2">
        <v>0.40604318805572598</v>
      </c>
      <c r="W2">
        <v>2185.5</v>
      </c>
      <c r="X2">
        <v>2260</v>
      </c>
      <c r="Y2">
        <v>2140</v>
      </c>
      <c r="Z2">
        <v>2384</v>
      </c>
      <c r="AA2">
        <v>2121</v>
      </c>
      <c r="AB2">
        <v>2689.8</v>
      </c>
      <c r="AC2" s="1">
        <f>(Table2[[#This Row],[Close Price]]/Table2[[#This Row],[Day Low]])-1</f>
        <v>5.9254175245937457E-3</v>
      </c>
      <c r="AD2" s="1">
        <f>(Table2[[#This Row],[Day High]]/Table2[[#This Row],[Close Price]])-1</f>
        <v>2.7996997884873531E-2</v>
      </c>
      <c r="AE2" s="1">
        <f>(Table2[[#This Row],[Close Price]]/Table2[[#This Row],[Current Week Low]])-1</f>
        <v>2.7313084112149388E-2</v>
      </c>
      <c r="AF2" s="1">
        <f>(Table2[[#This Row],[Current Week High]]/Table2[[#This Row],[Close Price]])-1</f>
        <v>8.4400372990061312E-2</v>
      </c>
      <c r="AG2" s="1">
        <f>(Table2[[#This Row],[Close Price]]/Table2[[#This Row],[Current Month Low]])-1</f>
        <v>3.6515794436586368E-2</v>
      </c>
      <c r="AH2" s="1">
        <f>(Table2[[#This Row],[Current Month High]]/Table2[[#This Row],[Close Price]])-1</f>
        <v>0.2234983738543066</v>
      </c>
      <c r="AI2">
        <v>35.525028997702897</v>
      </c>
      <c r="AJ2">
        <v>541.50860811205098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0.1</v>
      </c>
      <c r="AM2" t="s">
        <v>3109</v>
      </c>
      <c r="AN2">
        <v>-17.91</v>
      </c>
      <c r="AO2" t="s">
        <v>3108</v>
      </c>
      <c r="AP2">
        <v>0.227443634478081</v>
      </c>
      <c r="AQ2">
        <f>(Table2[[#This Row],[Sharpe Ratio]]-AVERAGE(Table2[Sharpe Ratio]))/_xlfn.STDEV.P(Table2[Sharpe Ratio])</f>
        <v>1.8666252443847362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9.4964551763391754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23</v>
      </c>
      <c r="AV2">
        <f>(Table2[[#This Row],[Rank 1Y]]+Table2[[#This Row],[Rank 6M]]+Table2[[#This Row],[Rank Sharpe]])/3</f>
        <v>8.3333333333333339</v>
      </c>
    </row>
    <row r="3" spans="1:48" x14ac:dyDescent="0.3">
      <c r="A3" t="s">
        <v>1036</v>
      </c>
      <c r="B3" t="s">
        <v>1037</v>
      </c>
      <c r="C3" t="s">
        <v>3076</v>
      </c>
      <c r="D3" t="s">
        <v>130</v>
      </c>
      <c r="E3">
        <v>12822.507374299999</v>
      </c>
      <c r="F3">
        <v>490.1</v>
      </c>
      <c r="G3">
        <v>179.26088545176799</v>
      </c>
      <c r="H3">
        <f>(Table2[[#This Row],[1Y Return vs Nifty]]-AVERAGE(Table2[1Y Return vs Nifty]))/_xlfn.STDEV.P(Table2[1Y Return vs Nifty])</f>
        <v>2.2735110122899411</v>
      </c>
      <c r="I3">
        <v>20.113347476072398</v>
      </c>
      <c r="J3">
        <f>(Table2[[#This Row],[1M Return vs Nifty]]-AVERAGE(Table2[1M Return vs Nifty]))/_xlfn.STDEV.P(Table2[1M Return vs Nifty])</f>
        <v>2.169222149989932</v>
      </c>
      <c r="K3">
        <v>150.565793507916</v>
      </c>
      <c r="L3">
        <f>(Table2[[#This Row],[6M Return vs Nifty]]-AVERAGE(Table2[6M Return vs Nifty]))/_xlfn.STDEV.P(Table2[6M Return vs Nifty])</f>
        <v>4.8646026448547284</v>
      </c>
      <c r="M3">
        <v>0.61156608221217001</v>
      </c>
      <c r="N3">
        <f>(Table2[[#This Row],[1W Return vs Nifty]]-AVERAGE(Table2[1W Return vs Nifty]))/_xlfn.STDEV.P(Table2[1W Return vs Nifty])</f>
        <v>0.71251794727164541</v>
      </c>
      <c r="O3">
        <v>425.09</v>
      </c>
      <c r="P3">
        <v>376.31871809123902</v>
      </c>
      <c r="Q3">
        <v>268.208009045979</v>
      </c>
      <c r="R3">
        <v>77.811693542007802</v>
      </c>
      <c r="S3" s="1">
        <f>(Table2[[#This Row],[Close Price]]-Table2[[#This Row],[20D EMA]])/Table2[[#This Row],[20D EMA]]</f>
        <v>0.15293232021454292</v>
      </c>
      <c r="T3" s="1">
        <f>(Table2[[#This Row],[Close Price]]-Table2[[#This Row],[50D EMA]])/Table2[[#This Row],[50D EMA]]</f>
        <v>0.30235350100542852</v>
      </c>
      <c r="U3" s="1">
        <f>(Table2[[#This Row],[Close Price]]-Table2[[#This Row],[200D EMA]])/Table2[[#This Row],[200D EMA]]</f>
        <v>0.82731306847731756</v>
      </c>
      <c r="V3">
        <v>0.51536952148376503</v>
      </c>
      <c r="W3">
        <v>440</v>
      </c>
      <c r="X3">
        <v>495</v>
      </c>
      <c r="Y3">
        <v>414.45</v>
      </c>
      <c r="Z3">
        <v>495</v>
      </c>
      <c r="AA3">
        <v>404</v>
      </c>
      <c r="AB3">
        <v>495</v>
      </c>
      <c r="AC3" s="1">
        <f>(Table2[[#This Row],[Close Price]]/Table2[[#This Row],[Day Low]])-1</f>
        <v>0.1138636363636365</v>
      </c>
      <c r="AD3" s="1">
        <f>(Table2[[#This Row],[Day High]]/Table2[[#This Row],[Close Price]])-1</f>
        <v>9.9979596000816517E-3</v>
      </c>
      <c r="AE3" s="1">
        <f>(Table2[[#This Row],[Close Price]]/Table2[[#This Row],[Current Week Low]])-1</f>
        <v>0.18253106526722163</v>
      </c>
      <c r="AF3" s="1">
        <f>(Table2[[#This Row],[Current Week High]]/Table2[[#This Row],[Close Price]])-1</f>
        <v>9.9979596000816517E-3</v>
      </c>
      <c r="AG3" s="1">
        <f>(Table2[[#This Row],[Close Price]]/Table2[[#This Row],[Current Month Low]])-1</f>
        <v>0.2131188118811882</v>
      </c>
      <c r="AH3" s="1">
        <f>(Table2[[#This Row],[Current Month High]]/Table2[[#This Row],[Close Price]])-1</f>
        <v>9.9979596000816517E-3</v>
      </c>
      <c r="AI3">
        <v>0.99979596000816495</v>
      </c>
      <c r="AJ3">
        <v>234.07177669472699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0.72</v>
      </c>
      <c r="AM3" t="s">
        <v>3109</v>
      </c>
      <c r="AN3">
        <v>10.54</v>
      </c>
      <c r="AO3" t="s">
        <v>3109</v>
      </c>
      <c r="AP3">
        <v>0.27791416812863001</v>
      </c>
      <c r="AQ3">
        <f>(Table2[[#This Row],[Sharpe Ratio]]-AVERAGE(Table2[Sharpe Ratio]))/_xlfn.STDEV.P(Table2[Sharpe Ratio])</f>
        <v>2.440197406673787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12.460051161080035</v>
      </c>
      <c r="AS3">
        <f>_xlfn.RANK.AVG(Table2[[#This Row],[1Y Return vs Nifty Z-Score]],Table2[1Y Return vs Nifty Z-Score])</f>
        <v>24</v>
      </c>
      <c r="AT3">
        <f>_xlfn.RANK.AVG(Table2[[#This Row],[6M Return vs Nifty Z-Score]],Table2[6M Return vs Nifty Z-Score])</f>
        <v>2</v>
      </c>
      <c r="AU3">
        <f>_xlfn.RANK.AVG(Table2[[#This Row],[Sharpe Ratio Z-Score]],Table2[Sharpe Ratio Z-Score])</f>
        <v>3</v>
      </c>
      <c r="AV3">
        <f>(Table2[[#This Row],[Rank 1Y]]+Table2[[#This Row],[Rank 6M]]+Table2[[#This Row],[Rank Sharpe]])/3</f>
        <v>9.6666666666666661</v>
      </c>
    </row>
    <row r="4" spans="1:48" x14ac:dyDescent="0.3">
      <c r="A4" t="s">
        <v>215</v>
      </c>
      <c r="B4" t="s">
        <v>216</v>
      </c>
      <c r="C4" t="s">
        <v>3067</v>
      </c>
      <c r="D4" t="s">
        <v>121</v>
      </c>
      <c r="E4">
        <v>118981.6720065</v>
      </c>
      <c r="F4">
        <v>570.65</v>
      </c>
      <c r="G4">
        <v>318.44632332462498</v>
      </c>
      <c r="H4">
        <f>(Table2[[#This Row],[1Y Return vs Nifty]]-AVERAGE(Table2[1Y Return vs Nifty]))/_xlfn.STDEV.P(Table2[1Y Return vs Nifty])</f>
        <v>4.421076706170445</v>
      </c>
      <c r="I4">
        <v>-10.272200214071299</v>
      </c>
      <c r="J4">
        <f>(Table2[[#This Row],[1M Return vs Nifty]]-AVERAGE(Table2[1M Return vs Nifty]))/_xlfn.STDEV.P(Table2[1M Return vs Nifty])</f>
        <v>-0.7357623520353207</v>
      </c>
      <c r="K4">
        <v>115.373621320872</v>
      </c>
      <c r="L4">
        <f>(Table2[[#This Row],[6M Return vs Nifty]]-AVERAGE(Table2[6M Return vs Nifty]))/_xlfn.STDEV.P(Table2[6M Return vs Nifty])</f>
        <v>3.6816387132821746</v>
      </c>
      <c r="M4">
        <v>5.1933337757183198</v>
      </c>
      <c r="N4">
        <f>(Table2[[#This Row],[1W Return vs Nifty]]-AVERAGE(Table2[1W Return vs Nifty]))/_xlfn.STDEV.P(Table2[1W Return vs Nifty])</f>
        <v>1.7294570751947826</v>
      </c>
      <c r="O4">
        <v>561.26</v>
      </c>
      <c r="P4">
        <v>508.685071774248</v>
      </c>
      <c r="Q4">
        <v>341.24246253185203</v>
      </c>
      <c r="R4">
        <v>52.247605913786799</v>
      </c>
      <c r="S4" s="1">
        <f>(Table2[[#This Row],[Close Price]]-Table2[[#This Row],[20D EMA]])/Table2[[#This Row],[20D EMA]]</f>
        <v>1.6730214160994881E-2</v>
      </c>
      <c r="T4" s="1">
        <f>(Table2[[#This Row],[Close Price]]-Table2[[#This Row],[50D EMA]])/Table2[[#This Row],[50D EMA]]</f>
        <v>0.12181393098410349</v>
      </c>
      <c r="U4" s="1">
        <f>(Table2[[#This Row],[Close Price]]-Table2[[#This Row],[200D EMA]])/Table2[[#This Row],[200D EMA]]</f>
        <v>0.67227136906133056</v>
      </c>
      <c r="V4">
        <v>0.591519661636283</v>
      </c>
      <c r="W4">
        <v>561.1</v>
      </c>
      <c r="X4">
        <v>581.9</v>
      </c>
      <c r="Y4">
        <v>522.4</v>
      </c>
      <c r="Z4">
        <v>601.9</v>
      </c>
      <c r="AA4">
        <v>514</v>
      </c>
      <c r="AB4">
        <v>607</v>
      </c>
      <c r="AC4" s="1">
        <f>(Table2[[#This Row],[Close Price]]/Table2[[#This Row],[Day Low]])-1</f>
        <v>1.7020139012653646E-2</v>
      </c>
      <c r="AD4" s="1">
        <f>(Table2[[#This Row],[Day High]]/Table2[[#This Row],[Close Price]])-1</f>
        <v>1.9714360816612597E-2</v>
      </c>
      <c r="AE4" s="1">
        <f>(Table2[[#This Row],[Close Price]]/Table2[[#This Row],[Current Week Low]])-1</f>
        <v>9.2362174578866751E-2</v>
      </c>
      <c r="AF4" s="1">
        <f>(Table2[[#This Row],[Current Week High]]/Table2[[#This Row],[Close Price]])-1</f>
        <v>5.476211337947956E-2</v>
      </c>
      <c r="AG4" s="1">
        <f>(Table2[[#This Row],[Close Price]]/Table2[[#This Row],[Current Month Low]])-1</f>
        <v>0.11021400778210122</v>
      </c>
      <c r="AH4" s="1">
        <f>(Table2[[#This Row],[Current Month High]]/Table2[[#This Row],[Close Price]])-1</f>
        <v>6.369929028301069E-2</v>
      </c>
      <c r="AI4">
        <v>13.379479540874399</v>
      </c>
      <c r="AJ4">
        <v>366.21732026143701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0.46</v>
      </c>
      <c r="AM4" t="s">
        <v>3109</v>
      </c>
      <c r="AN4">
        <v>-7.13</v>
      </c>
      <c r="AO4" t="s">
        <v>3108</v>
      </c>
      <c r="AP4">
        <v>0.22635727925823401</v>
      </c>
      <c r="AQ4">
        <f>(Table2[[#This Row],[Sharpe Ratio]]-AVERAGE(Table2[Sharpe Ratio]))/_xlfn.STDEV.P(Table2[Sharpe Ratio])</f>
        <v>1.8542793651678471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10.950689507779927</v>
      </c>
      <c r="AS4">
        <f>_xlfn.RANK.AVG(Table2[[#This Row],[1Y Return vs Nifty Z-Score]],Table2[1Y Return vs Nifty Z-Score])</f>
        <v>4</v>
      </c>
      <c r="AT4">
        <f>_xlfn.RANK.AVG(Table2[[#This Row],[6M Return vs Nifty Z-Score]],Table2[6M Return vs Nifty Z-Score])</f>
        <v>6</v>
      </c>
      <c r="AU4">
        <f>_xlfn.RANK.AVG(Table2[[#This Row],[Sharpe Ratio Z-Score]],Table2[Sharpe Ratio Z-Score])</f>
        <v>24</v>
      </c>
      <c r="AV4">
        <f>(Table2[[#This Row],[Rank 1Y]]+Table2[[#This Row],[Rank 6M]]+Table2[[#This Row],[Rank Sharpe]])/3</f>
        <v>11.333333333333334</v>
      </c>
    </row>
    <row r="5" spans="1:48" x14ac:dyDescent="0.3">
      <c r="A5" t="s">
        <v>960</v>
      </c>
      <c r="B5" t="s">
        <v>961</v>
      </c>
      <c r="C5" t="s">
        <v>3071</v>
      </c>
      <c r="D5" t="s">
        <v>962</v>
      </c>
      <c r="E5">
        <v>15080.94382767</v>
      </c>
      <c r="F5">
        <v>2216.5500000000002</v>
      </c>
      <c r="G5">
        <v>176.52233684507601</v>
      </c>
      <c r="H5">
        <f>(Table2[[#This Row],[1Y Return vs Nifty]]-AVERAGE(Table2[1Y Return vs Nifty]))/_xlfn.STDEV.P(Table2[1Y Return vs Nifty])</f>
        <v>2.2312564982499858</v>
      </c>
      <c r="I5">
        <v>36.918661906294602</v>
      </c>
      <c r="J5">
        <f>(Table2[[#This Row],[1M Return vs Nifty]]-AVERAGE(Table2[1M Return vs Nifty]))/_xlfn.STDEV.P(Table2[1M Return vs Nifty])</f>
        <v>3.7758799752590333</v>
      </c>
      <c r="K5">
        <v>128.21758633070499</v>
      </c>
      <c r="L5">
        <f>(Table2[[#This Row],[6M Return vs Nifty]]-AVERAGE(Table2[6M Return vs Nifty]))/_xlfn.STDEV.P(Table2[6M Return vs Nifty])</f>
        <v>4.113380955967779</v>
      </c>
      <c r="M5">
        <v>7.5627142351438499</v>
      </c>
      <c r="N5">
        <f>(Table2[[#This Row],[1W Return vs Nifty]]-AVERAGE(Table2[1W Return vs Nifty]))/_xlfn.STDEV.P(Table2[1W Return vs Nifty])</f>
        <v>2.2553492328310996</v>
      </c>
      <c r="O5">
        <v>1738.03</v>
      </c>
      <c r="P5">
        <v>1531.0733393845601</v>
      </c>
      <c r="Q5">
        <v>1155.91276184818</v>
      </c>
      <c r="R5">
        <v>90.031914593578804</v>
      </c>
      <c r="S5" s="1">
        <f>(Table2[[#This Row],[Close Price]]-Table2[[#This Row],[20D EMA]])/Table2[[#This Row],[20D EMA]]</f>
        <v>0.27532321076160954</v>
      </c>
      <c r="T5" s="1">
        <f>(Table2[[#This Row],[Close Price]]-Table2[[#This Row],[50D EMA]])/Table2[[#This Row],[50D EMA]]</f>
        <v>0.44770987971809284</v>
      </c>
      <c r="U5" s="1">
        <f>(Table2[[#This Row],[Close Price]]-Table2[[#This Row],[200D EMA]])/Table2[[#This Row],[200D EMA]]</f>
        <v>0.91757550669825239</v>
      </c>
      <c r="V5">
        <v>1.52679458314674</v>
      </c>
      <c r="W5">
        <v>1961.65</v>
      </c>
      <c r="X5">
        <v>2311.5</v>
      </c>
      <c r="Y5">
        <v>1760</v>
      </c>
      <c r="Z5">
        <v>2311.5</v>
      </c>
      <c r="AA5">
        <v>1550</v>
      </c>
      <c r="AB5">
        <v>2311.5</v>
      </c>
      <c r="AC5" s="1">
        <f>(Table2[[#This Row],[Close Price]]/Table2[[#This Row],[Day Low]])-1</f>
        <v>0.12994163077001497</v>
      </c>
      <c r="AD5" s="1">
        <f>(Table2[[#This Row],[Day High]]/Table2[[#This Row],[Close Price]])-1</f>
        <v>4.2836841036746121E-2</v>
      </c>
      <c r="AE5" s="1">
        <f>(Table2[[#This Row],[Close Price]]/Table2[[#This Row],[Current Week Low]])-1</f>
        <v>0.2594034090909092</v>
      </c>
      <c r="AF5" s="1">
        <f>(Table2[[#This Row],[Current Week High]]/Table2[[#This Row],[Close Price]])-1</f>
        <v>4.2836841036746121E-2</v>
      </c>
      <c r="AG5" s="1">
        <f>(Table2[[#This Row],[Close Price]]/Table2[[#This Row],[Current Month Low]])-1</f>
        <v>0.43003225806451617</v>
      </c>
      <c r="AH5" s="1">
        <f>(Table2[[#This Row],[Current Month High]]/Table2[[#This Row],[Close Price]])-1</f>
        <v>4.2836841036746121E-2</v>
      </c>
      <c r="AI5">
        <v>4.2836841036746103</v>
      </c>
      <c r="AJ5">
        <v>213.692329465043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1.1399999999999999</v>
      </c>
      <c r="AM5" t="s">
        <v>3109</v>
      </c>
      <c r="AN5">
        <v>34.58</v>
      </c>
      <c r="AO5" t="s">
        <v>3109</v>
      </c>
      <c r="AP5">
        <v>0.246429022185263</v>
      </c>
      <c r="AQ5">
        <f>(Table2[[#This Row],[Sharpe Ratio]]-AVERAGE(Table2[Sharpe Ratio]))/_xlfn.STDEV.P(Table2[Sharpe Ratio])</f>
        <v>2.0823846012106748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14.458251263518573</v>
      </c>
      <c r="AS5">
        <f>_xlfn.RANK.AVG(Table2[[#This Row],[1Y Return vs Nifty Z-Score]],Table2[1Y Return vs Nifty Z-Score])</f>
        <v>26</v>
      </c>
      <c r="AT5">
        <f>_xlfn.RANK.AVG(Table2[[#This Row],[6M Return vs Nifty Z-Score]],Table2[6M Return vs Nifty Z-Score])</f>
        <v>4</v>
      </c>
      <c r="AU5">
        <f>_xlfn.RANK.AVG(Table2[[#This Row],[Sharpe Ratio Z-Score]],Table2[Sharpe Ratio Z-Score])</f>
        <v>12</v>
      </c>
      <c r="AV5">
        <f>(Table2[[#This Row],[Rank 1Y]]+Table2[[#This Row],[Rank 6M]]+Table2[[#This Row],[Rank Sharpe]])/3</f>
        <v>14</v>
      </c>
    </row>
    <row r="6" spans="1:48" x14ac:dyDescent="0.3">
      <c r="A6" t="s">
        <v>275</v>
      </c>
      <c r="B6" t="s">
        <v>276</v>
      </c>
      <c r="C6" t="s">
        <v>3075</v>
      </c>
      <c r="D6" t="s">
        <v>277</v>
      </c>
      <c r="E6">
        <v>100339.76655</v>
      </c>
      <c r="F6">
        <v>4974.95</v>
      </c>
      <c r="G6">
        <v>130.932038091691</v>
      </c>
      <c r="H6">
        <f>(Table2[[#This Row],[1Y Return vs Nifty]]-AVERAGE(Table2[1Y Return vs Nifty]))/_xlfn.STDEV.P(Table2[1Y Return vs Nifty])</f>
        <v>1.5278196799100543</v>
      </c>
      <c r="I6">
        <v>-6.8845636996514203</v>
      </c>
      <c r="J6">
        <f>(Table2[[#This Row],[1M Return vs Nifty]]-AVERAGE(Table2[1M Return vs Nifty]))/_xlfn.STDEV.P(Table2[1M Return vs Nifty])</f>
        <v>-0.41189023779079853</v>
      </c>
      <c r="K6">
        <v>127.004808800449</v>
      </c>
      <c r="L6">
        <f>(Table2[[#This Row],[6M Return vs Nifty]]-AVERAGE(Table2[6M Return vs Nifty]))/_xlfn.STDEV.P(Table2[6M Return vs Nifty])</f>
        <v>4.0726141607927246</v>
      </c>
      <c r="M6">
        <v>-0.67660575134200396</v>
      </c>
      <c r="N6">
        <f>(Table2[[#This Row],[1W Return vs Nifty]]-AVERAGE(Table2[1W Return vs Nifty]))/_xlfn.STDEV.P(Table2[1W Return vs Nifty])</f>
        <v>0.42660376989281101</v>
      </c>
      <c r="O6">
        <v>4959.03</v>
      </c>
      <c r="P6">
        <v>4558.1546687293003</v>
      </c>
      <c r="Q6">
        <v>3124.5270437675799</v>
      </c>
      <c r="R6">
        <v>50.606927327732699</v>
      </c>
      <c r="S6" s="1">
        <f>(Table2[[#This Row],[Close Price]]-Table2[[#This Row],[20D EMA]])/Table2[[#This Row],[20D EMA]]</f>
        <v>3.2103052411459648E-3</v>
      </c>
      <c r="T6" s="1">
        <f>(Table2[[#This Row],[Close Price]]-Table2[[#This Row],[50D EMA]])/Table2[[#This Row],[50D EMA]]</f>
        <v>9.1439488468892105E-2</v>
      </c>
      <c r="U6" s="1">
        <f>(Table2[[#This Row],[Close Price]]-Table2[[#This Row],[200D EMA]])/Table2[[#This Row],[200D EMA]]</f>
        <v>0.59222497687239251</v>
      </c>
      <c r="V6">
        <v>0.432904390345973</v>
      </c>
      <c r="W6">
        <v>4946.8500000000004</v>
      </c>
      <c r="X6">
        <v>5140</v>
      </c>
      <c r="Y6">
        <v>4680.3</v>
      </c>
      <c r="Z6">
        <v>5140</v>
      </c>
      <c r="AA6">
        <v>4542.75</v>
      </c>
      <c r="AB6">
        <v>5359.6</v>
      </c>
      <c r="AC6" s="1">
        <f>(Table2[[#This Row],[Close Price]]/Table2[[#This Row],[Day Low]])-1</f>
        <v>5.6803824656093127E-3</v>
      </c>
      <c r="AD6" s="1">
        <f>(Table2[[#This Row],[Day High]]/Table2[[#This Row],[Close Price]])-1</f>
        <v>3.3176212826259599E-2</v>
      </c>
      <c r="AE6" s="1">
        <f>(Table2[[#This Row],[Close Price]]/Table2[[#This Row],[Current Week Low]])-1</f>
        <v>6.2955366109010091E-2</v>
      </c>
      <c r="AF6" s="1">
        <f>(Table2[[#This Row],[Current Week High]]/Table2[[#This Row],[Close Price]])-1</f>
        <v>3.3176212826259599E-2</v>
      </c>
      <c r="AG6" s="1">
        <f>(Table2[[#This Row],[Close Price]]/Table2[[#This Row],[Current Month Low]])-1</f>
        <v>9.5140608662154014E-2</v>
      </c>
      <c r="AH6" s="1">
        <f>(Table2[[#This Row],[Current Month High]]/Table2[[#This Row],[Close Price]])-1</f>
        <v>7.7317359973467115E-2</v>
      </c>
      <c r="AI6">
        <v>17.790128544005398</v>
      </c>
      <c r="AJ6">
        <v>185.58840413318001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0.56999999999999995</v>
      </c>
      <c r="AM6" t="s">
        <v>3109</v>
      </c>
      <c r="AN6">
        <v>-7.34</v>
      </c>
      <c r="AO6" t="s">
        <v>3108</v>
      </c>
      <c r="AP6">
        <v>0.27662579321175801</v>
      </c>
      <c r="AQ6">
        <f>(Table2[[#This Row],[Sharpe Ratio]]-AVERAGE(Table2[Sharpe Ratio]))/_xlfn.STDEV.P(Table2[Sharpe Ratio])</f>
        <v>2.4255556754801795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8.0407030482849713</v>
      </c>
      <c r="AS6">
        <f>_xlfn.RANK.AVG(Table2[[#This Row],[1Y Return vs Nifty Z-Score]],Table2[1Y Return vs Nifty Z-Score])</f>
        <v>58</v>
      </c>
      <c r="AT6">
        <f>_xlfn.RANK.AVG(Table2[[#This Row],[6M Return vs Nifty Z-Score]],Table2[6M Return vs Nifty Z-Score])</f>
        <v>5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22.333333333333332</v>
      </c>
    </row>
    <row r="7" spans="1:48" x14ac:dyDescent="0.3">
      <c r="A7" t="s">
        <v>246</v>
      </c>
      <c r="B7" t="s">
        <v>247</v>
      </c>
      <c r="C7" t="s">
        <v>3075</v>
      </c>
      <c r="D7" t="s">
        <v>248</v>
      </c>
      <c r="E7">
        <v>109055.814057645</v>
      </c>
      <c r="F7">
        <v>79.95</v>
      </c>
      <c r="G7">
        <v>253.03276536233099</v>
      </c>
      <c r="H7">
        <f>(Table2[[#This Row],[1Y Return vs Nifty]]-AVERAGE(Table2[1Y Return vs Nifty]))/_xlfn.STDEV.P(Table2[1Y Return vs Nifty])</f>
        <v>3.4117763429901249</v>
      </c>
      <c r="I7">
        <v>40.2554558235135</v>
      </c>
      <c r="J7">
        <f>(Table2[[#This Row],[1M Return vs Nifty]]-AVERAGE(Table2[1M Return vs Nifty]))/_xlfn.STDEV.P(Table2[1M Return vs Nifty])</f>
        <v>4.0948913261427071</v>
      </c>
      <c r="K7">
        <v>59.306319740032301</v>
      </c>
      <c r="L7">
        <f>(Table2[[#This Row],[6M Return vs Nifty]]-AVERAGE(Table2[6M Return vs Nifty]))/_xlfn.STDEV.P(Table2[6M Return vs Nifty])</f>
        <v>1.7969697261500879</v>
      </c>
      <c r="M7">
        <v>1.7840326892544001</v>
      </c>
      <c r="N7">
        <f>(Table2[[#This Row],[1W Return vs Nifty]]-AVERAGE(Table2[1W Return vs Nifty]))/_xlfn.STDEV.P(Table2[1W Return vs Nifty])</f>
        <v>0.97275095091660091</v>
      </c>
      <c r="O7">
        <v>69.75</v>
      </c>
      <c r="P7">
        <v>61.044534143882302</v>
      </c>
      <c r="Q7">
        <v>45.728355908758097</v>
      </c>
      <c r="R7">
        <v>71.484460725835504</v>
      </c>
      <c r="S7" s="1">
        <f>(Table2[[#This Row],[Close Price]]-Table2[[#This Row],[20D EMA]])/Table2[[#This Row],[20D EMA]]</f>
        <v>0.14623655913978498</v>
      </c>
      <c r="T7" s="1">
        <f>(Table2[[#This Row],[Close Price]]-Table2[[#This Row],[50D EMA]])/Table2[[#This Row],[50D EMA]]</f>
        <v>0.30969956804908061</v>
      </c>
      <c r="U7" s="1">
        <f>(Table2[[#This Row],[Close Price]]-Table2[[#This Row],[200D EMA]])/Table2[[#This Row],[200D EMA]]</f>
        <v>0.74836812763451277</v>
      </c>
      <c r="V7">
        <v>1.8131924268986801</v>
      </c>
      <c r="W7">
        <v>74.12</v>
      </c>
      <c r="X7">
        <v>80.5</v>
      </c>
      <c r="Y7">
        <v>74.12</v>
      </c>
      <c r="Z7">
        <v>84.29</v>
      </c>
      <c r="AA7">
        <v>65.599999999999994</v>
      </c>
      <c r="AB7">
        <v>84.29</v>
      </c>
      <c r="AC7" s="1">
        <f>(Table2[[#This Row],[Close Price]]/Table2[[#This Row],[Day Low]])-1</f>
        <v>7.8656233135455889E-2</v>
      </c>
      <c r="AD7" s="1">
        <f>(Table2[[#This Row],[Day High]]/Table2[[#This Row],[Close Price]])-1</f>
        <v>6.8792995622264375E-3</v>
      </c>
      <c r="AE7" s="1">
        <f>(Table2[[#This Row],[Close Price]]/Table2[[#This Row],[Current Week Low]])-1</f>
        <v>7.8656233135455889E-2</v>
      </c>
      <c r="AF7" s="1">
        <f>(Table2[[#This Row],[Current Week High]]/Table2[[#This Row],[Close Price]])-1</f>
        <v>5.4283927454659153E-2</v>
      </c>
      <c r="AG7" s="1">
        <f>(Table2[[#This Row],[Close Price]]/Table2[[#This Row],[Current Month Low]])-1</f>
        <v>0.21875000000000022</v>
      </c>
      <c r="AH7" s="1">
        <f>(Table2[[#This Row],[Current Month High]]/Table2[[#This Row],[Close Price]])-1</f>
        <v>5.4283927454659153E-2</v>
      </c>
      <c r="AI7">
        <v>5.42839274546591</v>
      </c>
      <c r="AJ7">
        <v>312.11340206185503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0.74</v>
      </c>
      <c r="AM7" t="s">
        <v>3109</v>
      </c>
      <c r="AN7">
        <v>17.190000000000001</v>
      </c>
      <c r="AO7" t="s">
        <v>3109</v>
      </c>
      <c r="AP7">
        <v>0.229799405266782</v>
      </c>
      <c r="AQ7">
        <f>(Table2[[#This Row],[Sharpe Ratio]]-AVERAGE(Table2[Sharpe Ratio]))/_xlfn.STDEV.P(Table2[Sharpe Ratio])</f>
        <v>1.8933973913663431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12.169785737565864</v>
      </c>
      <c r="AS7">
        <f>_xlfn.RANK.AVG(Table2[[#This Row],[1Y Return vs Nifty Z-Score]],Table2[1Y Return vs Nifty Z-Score])</f>
        <v>8</v>
      </c>
      <c r="AT7">
        <f>_xlfn.RANK.AVG(Table2[[#This Row],[6M Return vs Nifty Z-Score]],Table2[6M Return vs Nifty Z-Score])</f>
        <v>42</v>
      </c>
      <c r="AU7">
        <f>_xlfn.RANK.AVG(Table2[[#This Row],[Sharpe Ratio Z-Score]],Table2[Sharpe Ratio Z-Score])</f>
        <v>22</v>
      </c>
      <c r="AV7">
        <f>(Table2[[#This Row],[Rank 1Y]]+Table2[[#This Row],[Rank 6M]]+Table2[[#This Row],[Rank Sharpe]])/3</f>
        <v>24</v>
      </c>
    </row>
    <row r="8" spans="1:48" x14ac:dyDescent="0.3">
      <c r="A8" t="s">
        <v>819</v>
      </c>
      <c r="B8" t="s">
        <v>820</v>
      </c>
      <c r="C8" t="s">
        <v>3067</v>
      </c>
      <c r="D8" t="s">
        <v>46</v>
      </c>
      <c r="E8">
        <v>19157.447327149999</v>
      </c>
      <c r="F8">
        <v>1647.25</v>
      </c>
      <c r="G8">
        <v>219.72830902187101</v>
      </c>
      <c r="H8">
        <f>(Table2[[#This Row],[1Y Return vs Nifty]]-AVERAGE(Table2[1Y Return vs Nifty]))/_xlfn.STDEV.P(Table2[1Y Return vs Nifty])</f>
        <v>2.8979042814929437</v>
      </c>
      <c r="I8">
        <v>5.7324727053025102</v>
      </c>
      <c r="J8">
        <f>(Table2[[#This Row],[1M Return vs Nifty]]-AVERAGE(Table2[1M Return vs Nifty]))/_xlfn.STDEV.P(Table2[1M Return vs Nifty])</f>
        <v>0.79435082100600107</v>
      </c>
      <c r="K8">
        <v>86.832639840941994</v>
      </c>
      <c r="L8">
        <f>(Table2[[#This Row],[6M Return vs Nifty]]-AVERAGE(Table2[6M Return vs Nifty]))/_xlfn.STDEV.P(Table2[6M Return vs Nifty])</f>
        <v>2.7222506004089575</v>
      </c>
      <c r="M8">
        <v>-5.8836885212312602</v>
      </c>
      <c r="N8">
        <f>(Table2[[#This Row],[1W Return vs Nifty]]-AVERAGE(Table2[1W Return vs Nifty]))/_xlfn.STDEV.P(Table2[1W Return vs Nifty])</f>
        <v>-0.7291261940117123</v>
      </c>
      <c r="O8">
        <v>1614.45</v>
      </c>
      <c r="P8">
        <v>1502.0598702351599</v>
      </c>
      <c r="Q8">
        <v>1074.87028404854</v>
      </c>
      <c r="R8">
        <v>52.980946639858402</v>
      </c>
      <c r="S8" s="1">
        <f>(Table2[[#This Row],[Close Price]]-Table2[[#This Row],[20D EMA]])/Table2[[#This Row],[20D EMA]]</f>
        <v>2.0316516460714147E-2</v>
      </c>
      <c r="T8" s="1">
        <f>(Table2[[#This Row],[Close Price]]-Table2[[#This Row],[50D EMA]])/Table2[[#This Row],[50D EMA]]</f>
        <v>9.6660680870270091E-2</v>
      </c>
      <c r="U8" s="1">
        <f>(Table2[[#This Row],[Close Price]]-Table2[[#This Row],[200D EMA]])/Table2[[#This Row],[200D EMA]]</f>
        <v>0.53251050330982252</v>
      </c>
      <c r="V8">
        <v>0.47916832274918397</v>
      </c>
      <c r="W8">
        <v>1595</v>
      </c>
      <c r="X8">
        <v>1647.25</v>
      </c>
      <c r="Y8">
        <v>1551</v>
      </c>
      <c r="Z8">
        <v>1745</v>
      </c>
      <c r="AA8">
        <v>1550</v>
      </c>
      <c r="AB8">
        <v>1777</v>
      </c>
      <c r="AC8" s="1">
        <f>(Table2[[#This Row],[Close Price]]/Table2[[#This Row],[Day Low]])-1</f>
        <v>3.2758620689655071E-2</v>
      </c>
      <c r="AD8" s="1">
        <f>(Table2[[#This Row],[Day High]]/Table2[[#This Row],[Close Price]])-1</f>
        <v>0</v>
      </c>
      <c r="AE8" s="1">
        <f>(Table2[[#This Row],[Close Price]]/Table2[[#This Row],[Current Week Low]])-1</f>
        <v>6.2056737588652489E-2</v>
      </c>
      <c r="AF8" s="1">
        <f>(Table2[[#This Row],[Current Week High]]/Table2[[#This Row],[Close Price]])-1</f>
        <v>5.9341326453179466E-2</v>
      </c>
      <c r="AG8" s="1">
        <f>(Table2[[#This Row],[Close Price]]/Table2[[#This Row],[Current Month Low]])-1</f>
        <v>6.274193548387097E-2</v>
      </c>
      <c r="AH8" s="1">
        <f>(Table2[[#This Row],[Current Month High]]/Table2[[#This Row],[Close Price]])-1</f>
        <v>7.87676430414328E-2</v>
      </c>
      <c r="AI8">
        <v>7.87676430414328</v>
      </c>
      <c r="AJ8">
        <v>274.375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0.48</v>
      </c>
      <c r="AM8" t="s">
        <v>3109</v>
      </c>
      <c r="AN8">
        <v>0.3</v>
      </c>
      <c r="AO8" t="s">
        <v>3109</v>
      </c>
      <c r="AP8">
        <v>0.190589417334493</v>
      </c>
      <c r="AQ8">
        <f>(Table2[[#This Row],[Sharpe Ratio]]-AVERAGE(Table2[Sharpe Ratio]))/_xlfn.STDEV.P(Table2[Sharpe Ratio])</f>
        <v>1.4477956523919437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7.1331751612881327</v>
      </c>
      <c r="AS8">
        <f>_xlfn.RANK.AVG(Table2[[#This Row],[1Y Return vs Nifty Z-Score]],Table2[1Y Return vs Nifty Z-Score])</f>
        <v>14</v>
      </c>
      <c r="AT8">
        <f>_xlfn.RANK.AVG(Table2[[#This Row],[6M Return vs Nifty Z-Score]],Table2[6M Return vs Nifty Z-Score])</f>
        <v>9</v>
      </c>
      <c r="AU8">
        <f>_xlfn.RANK.AVG(Table2[[#This Row],[Sharpe Ratio Z-Score]],Table2[Sharpe Ratio Z-Score])</f>
        <v>54</v>
      </c>
      <c r="AV8">
        <f>(Table2[[#This Row],[Rank 1Y]]+Table2[[#This Row],[Rank 6M]]+Table2[[#This Row],[Rank Sharpe]])/3</f>
        <v>25.666666666666668</v>
      </c>
    </row>
    <row r="9" spans="1:48" x14ac:dyDescent="0.3">
      <c r="A9" t="s">
        <v>122</v>
      </c>
      <c r="B9" t="s">
        <v>123</v>
      </c>
      <c r="C9" t="s">
        <v>3072</v>
      </c>
      <c r="D9" t="s">
        <v>124</v>
      </c>
      <c r="E9">
        <v>231152.16664064</v>
      </c>
      <c r="F9">
        <v>6502.4</v>
      </c>
      <c r="G9">
        <v>206.26174267216501</v>
      </c>
      <c r="H9">
        <f>(Table2[[#This Row],[1Y Return vs Nifty]]-AVERAGE(Table2[1Y Return vs Nifty]))/_xlfn.STDEV.P(Table2[1Y Return vs Nifty])</f>
        <v>2.6901215109030177</v>
      </c>
      <c r="I9">
        <v>13.277142827148401</v>
      </c>
      <c r="J9">
        <f>(Table2[[#This Row],[1M Return vs Nifty]]-AVERAGE(Table2[1M Return vs Nifty]))/_xlfn.STDEV.P(Table2[1M Return vs Nifty])</f>
        <v>1.5156526056687358</v>
      </c>
      <c r="K9">
        <v>50.221672709876003</v>
      </c>
      <c r="L9">
        <f>(Table2[[#This Row],[6M Return vs Nifty]]-AVERAGE(Table2[6M Return vs Nifty]))/_xlfn.STDEV.P(Table2[6M Return vs Nifty])</f>
        <v>1.4915947208612965</v>
      </c>
      <c r="M9">
        <v>12.938738522392301</v>
      </c>
      <c r="N9">
        <f>(Table2[[#This Row],[1W Return vs Nifty]]-AVERAGE(Table2[1W Return vs Nifty]))/_xlfn.STDEV.P(Table2[1W Return vs Nifty])</f>
        <v>3.4485763486704037</v>
      </c>
      <c r="O9">
        <v>5839.15</v>
      </c>
      <c r="P9">
        <v>5461.5294956707103</v>
      </c>
      <c r="Q9">
        <v>4204.3957029120402</v>
      </c>
      <c r="R9">
        <v>79.274734182289293</v>
      </c>
      <c r="S9" s="1">
        <f>(Table2[[#This Row],[Close Price]]-Table2[[#This Row],[20D EMA]])/Table2[[#This Row],[20D EMA]]</f>
        <v>0.11358673779574083</v>
      </c>
      <c r="T9" s="1">
        <f>(Table2[[#This Row],[Close Price]]-Table2[[#This Row],[50D EMA]])/Table2[[#This Row],[50D EMA]]</f>
        <v>0.19058223619489287</v>
      </c>
      <c r="U9" s="1">
        <f>(Table2[[#This Row],[Close Price]]-Table2[[#This Row],[200D EMA]])/Table2[[#This Row],[200D EMA]]</f>
        <v>0.54657184039464224</v>
      </c>
      <c r="V9">
        <v>1.86286648667917</v>
      </c>
      <c r="W9">
        <v>6440</v>
      </c>
      <c r="X9">
        <v>6548</v>
      </c>
      <c r="Y9">
        <v>6277</v>
      </c>
      <c r="Z9">
        <v>6548</v>
      </c>
      <c r="AA9">
        <v>5194.55</v>
      </c>
      <c r="AB9">
        <v>6548</v>
      </c>
      <c r="AC9" s="1">
        <f>(Table2[[#This Row],[Close Price]]/Table2[[#This Row],[Day Low]])-1</f>
        <v>9.6894409937886561E-3</v>
      </c>
      <c r="AD9" s="1">
        <f>(Table2[[#This Row],[Day High]]/Table2[[#This Row],[Close Price]])-1</f>
        <v>7.012795275590511E-3</v>
      </c>
      <c r="AE9" s="1">
        <f>(Table2[[#This Row],[Close Price]]/Table2[[#This Row],[Current Week Low]])-1</f>
        <v>3.5908873665763785E-2</v>
      </c>
      <c r="AF9" s="1">
        <f>(Table2[[#This Row],[Current Week High]]/Table2[[#This Row],[Close Price]])-1</f>
        <v>7.012795275590511E-3</v>
      </c>
      <c r="AG9" s="1">
        <f>(Table2[[#This Row],[Close Price]]/Table2[[#This Row],[Current Month Low]])-1</f>
        <v>0.25177349337286192</v>
      </c>
      <c r="AH9" s="1">
        <f>(Table2[[#This Row],[Current Month High]]/Table2[[#This Row],[Close Price]])-1</f>
        <v>7.012795275590511E-3</v>
      </c>
      <c r="AI9">
        <v>0.70127952755905099</v>
      </c>
      <c r="AJ9">
        <v>241.08266890474101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0.27</v>
      </c>
      <c r="AM9" t="s">
        <v>3109</v>
      </c>
      <c r="AN9">
        <v>15.69</v>
      </c>
      <c r="AO9" t="s">
        <v>3109</v>
      </c>
      <c r="AP9">
        <v>0.27441273250206499</v>
      </c>
      <c r="AQ9">
        <f>(Table2[[#This Row],[Sharpe Ratio]]-AVERAGE(Table2[Sharpe Ratio]))/_xlfn.STDEV.P(Table2[Sharpe Ratio])</f>
        <v>2.40040535657679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11.546350542680244</v>
      </c>
      <c r="AS9">
        <f>_xlfn.RANK.AVG(Table2[[#This Row],[1Y Return vs Nifty Z-Score]],Table2[1Y Return vs Nifty Z-Score])</f>
        <v>17</v>
      </c>
      <c r="AT9">
        <f>_xlfn.RANK.AVG(Table2[[#This Row],[6M Return vs Nifty Z-Score]],Table2[6M Return vs Nifty Z-Score])</f>
        <v>59</v>
      </c>
      <c r="AU9">
        <f>_xlfn.RANK.AVG(Table2[[#This Row],[Sharpe Ratio Z-Score]],Table2[Sharpe Ratio Z-Score])</f>
        <v>6</v>
      </c>
      <c r="AV9">
        <f>(Table2[[#This Row],[Rank 1Y]]+Table2[[#This Row],[Rank 6M]]+Table2[[#This Row],[Rank Sharpe]])/3</f>
        <v>27.333333333333332</v>
      </c>
    </row>
    <row r="10" spans="1:48" x14ac:dyDescent="0.3">
      <c r="A10" t="s">
        <v>989</v>
      </c>
      <c r="B10" t="s">
        <v>990</v>
      </c>
      <c r="C10" t="s">
        <v>3075</v>
      </c>
      <c r="D10" t="s">
        <v>153</v>
      </c>
      <c r="E10">
        <v>14103.2146944</v>
      </c>
      <c r="F10">
        <v>13939.95</v>
      </c>
      <c r="G10">
        <v>139.270139532321</v>
      </c>
      <c r="H10">
        <f>(Table2[[#This Row],[1Y Return vs Nifty]]-AVERAGE(Table2[1Y Return vs Nifty]))/_xlfn.STDEV.P(Table2[1Y Return vs Nifty])</f>
        <v>1.6564726545290651</v>
      </c>
      <c r="I10">
        <v>4.3348876546438699</v>
      </c>
      <c r="J10">
        <f>(Table2[[#This Row],[1M Return vs Nifty]]-AVERAGE(Table2[1M Return vs Nifty]))/_xlfn.STDEV.P(Table2[1M Return vs Nifty])</f>
        <v>0.66073588821535467</v>
      </c>
      <c r="K10">
        <v>74.958497355327793</v>
      </c>
      <c r="L10">
        <f>(Table2[[#This Row],[6M Return vs Nifty]]-AVERAGE(Table2[6M Return vs Nifty]))/_xlfn.STDEV.P(Table2[6M Return vs Nifty])</f>
        <v>2.3231083649090372</v>
      </c>
      <c r="M10">
        <v>-5.0258533007198603</v>
      </c>
      <c r="N10">
        <f>(Table2[[#This Row],[1W Return vs Nifty]]-AVERAGE(Table2[1W Return vs Nifty]))/_xlfn.STDEV.P(Table2[1W Return vs Nifty])</f>
        <v>-0.53872671079805201</v>
      </c>
      <c r="O10">
        <v>13032.01</v>
      </c>
      <c r="P10">
        <v>12271.7685958489</v>
      </c>
      <c r="Q10">
        <v>9438.1317713908302</v>
      </c>
      <c r="R10">
        <v>67.486353822679803</v>
      </c>
      <c r="S10" s="1">
        <f>(Table2[[#This Row],[Close Price]]-Table2[[#This Row],[20D EMA]])/Table2[[#This Row],[20D EMA]]</f>
        <v>6.9669989510443939E-2</v>
      </c>
      <c r="T10" s="1">
        <f>(Table2[[#This Row],[Close Price]]-Table2[[#This Row],[50D EMA]])/Table2[[#This Row],[50D EMA]]</f>
        <v>0.13593651079074182</v>
      </c>
      <c r="U10" s="1">
        <f>(Table2[[#This Row],[Close Price]]-Table2[[#This Row],[200D EMA]])/Table2[[#This Row],[200D EMA]]</f>
        <v>0.47698192159758007</v>
      </c>
      <c r="V10">
        <v>0.69200288911122698</v>
      </c>
      <c r="W10">
        <v>13090</v>
      </c>
      <c r="X10">
        <v>14100</v>
      </c>
      <c r="Y10">
        <v>12900.1</v>
      </c>
      <c r="Z10">
        <v>14100</v>
      </c>
      <c r="AA10">
        <v>12900.1</v>
      </c>
      <c r="AB10">
        <v>14100</v>
      </c>
      <c r="AC10" s="1">
        <f>(Table2[[#This Row],[Close Price]]/Table2[[#This Row],[Day Low]])-1</f>
        <v>6.4931245225362977E-2</v>
      </c>
      <c r="AD10" s="1">
        <f>(Table2[[#This Row],[Day High]]/Table2[[#This Row],[Close Price]])-1</f>
        <v>1.1481389818471355E-2</v>
      </c>
      <c r="AE10" s="1">
        <f>(Table2[[#This Row],[Close Price]]/Table2[[#This Row],[Current Week Low]])-1</f>
        <v>8.0607902264323572E-2</v>
      </c>
      <c r="AF10" s="1">
        <f>(Table2[[#This Row],[Current Week High]]/Table2[[#This Row],[Close Price]])-1</f>
        <v>1.1481389818471355E-2</v>
      </c>
      <c r="AG10" s="1">
        <f>(Table2[[#This Row],[Close Price]]/Table2[[#This Row],[Current Month Low]])-1</f>
        <v>8.0607902264323572E-2</v>
      </c>
      <c r="AH10" s="1">
        <f>(Table2[[#This Row],[Current Month High]]/Table2[[#This Row],[Close Price]])-1</f>
        <v>1.1481389818471355E-2</v>
      </c>
      <c r="AI10">
        <v>4.4982227339409304</v>
      </c>
      <c r="AJ10">
        <v>230.95404850369701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</v>
      </c>
      <c r="AM10" t="s">
        <v>3109</v>
      </c>
      <c r="AN10">
        <v>1.89</v>
      </c>
      <c r="AO10" t="s">
        <v>3109</v>
      </c>
      <c r="AP10">
        <v>0.235636186312666</v>
      </c>
      <c r="AQ10">
        <f>(Table2[[#This Row],[Sharpe Ratio]]-AVERAGE(Table2[Sharpe Ratio]))/_xlfn.STDEV.P(Table2[Sharpe Ratio])</f>
        <v>1.9597294644225787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6.0613196612779827</v>
      </c>
      <c r="AS10">
        <f>_xlfn.RANK.AVG(Table2[[#This Row],[1Y Return vs Nifty Z-Score]],Table2[1Y Return vs Nifty Z-Score])</f>
        <v>47</v>
      </c>
      <c r="AT10">
        <f>_xlfn.RANK.AVG(Table2[[#This Row],[6M Return vs Nifty Z-Score]],Table2[6M Return vs Nifty Z-Score])</f>
        <v>18</v>
      </c>
      <c r="AU10">
        <f>_xlfn.RANK.AVG(Table2[[#This Row],[Sharpe Ratio Z-Score]],Table2[Sharpe Ratio Z-Score])</f>
        <v>18</v>
      </c>
      <c r="AV10">
        <f>(Table2[[#This Row],[Rank 1Y]]+Table2[[#This Row],[Rank 6M]]+Table2[[#This Row],[Rank Sharpe]])/3</f>
        <v>27.666666666666668</v>
      </c>
    </row>
    <row r="11" spans="1:48" x14ac:dyDescent="0.3">
      <c r="A11" t="s">
        <v>787</v>
      </c>
      <c r="B11" t="s">
        <v>788</v>
      </c>
      <c r="C11" t="s">
        <v>3077</v>
      </c>
      <c r="D11" t="s">
        <v>139</v>
      </c>
      <c r="E11">
        <v>20039.926487094999</v>
      </c>
      <c r="F11">
        <v>586.15</v>
      </c>
      <c r="G11">
        <v>161.46151198975301</v>
      </c>
      <c r="H11">
        <f>(Table2[[#This Row],[1Y Return vs Nifty]]-AVERAGE(Table2[1Y Return vs Nifty]))/_xlfn.STDEV.P(Table2[1Y Return vs Nifty])</f>
        <v>1.9988750704573734</v>
      </c>
      <c r="I11">
        <v>6.6956074292340402</v>
      </c>
      <c r="J11">
        <f>(Table2[[#This Row],[1M Return vs Nifty]]-AVERAGE(Table2[1M Return vs Nifty]))/_xlfn.STDEV.P(Table2[1M Return vs Nifty])</f>
        <v>0.88643049898037651</v>
      </c>
      <c r="K11">
        <v>54.117550043806602</v>
      </c>
      <c r="L11">
        <f>(Table2[[#This Row],[6M Return vs Nifty]]-AVERAGE(Table2[6M Return vs Nifty]))/_xlfn.STDEV.P(Table2[6M Return vs Nifty])</f>
        <v>1.622552319709589</v>
      </c>
      <c r="M11">
        <v>-4.5463178315065997</v>
      </c>
      <c r="N11">
        <f>(Table2[[#This Row],[1W Return vs Nifty]]-AVERAGE(Table2[1W Return vs Nifty]))/_xlfn.STDEV.P(Table2[1W Return vs Nifty])</f>
        <v>-0.43229216097111173</v>
      </c>
      <c r="O11">
        <v>519.6</v>
      </c>
      <c r="P11">
        <v>484.191499579778</v>
      </c>
      <c r="Q11">
        <v>372.629102424319</v>
      </c>
      <c r="R11">
        <v>77.838520440303199</v>
      </c>
      <c r="S11" s="1">
        <f>(Table2[[#This Row],[Close Price]]-Table2[[#This Row],[20D EMA]])/Table2[[#This Row],[20D EMA]]</f>
        <v>0.12807929176289445</v>
      </c>
      <c r="T11" s="1">
        <f>(Table2[[#This Row],[Close Price]]-Table2[[#This Row],[50D EMA]])/Table2[[#This Row],[50D EMA]]</f>
        <v>0.21057474265597417</v>
      </c>
      <c r="U11" s="1">
        <f>(Table2[[#This Row],[Close Price]]-Table2[[#This Row],[200D EMA]])/Table2[[#This Row],[200D EMA]]</f>
        <v>0.57301186672355275</v>
      </c>
      <c r="V11">
        <v>1.0057682095881799</v>
      </c>
      <c r="W11">
        <v>522.5</v>
      </c>
      <c r="X11">
        <v>604.4</v>
      </c>
      <c r="Y11">
        <v>500</v>
      </c>
      <c r="Z11">
        <v>604.4</v>
      </c>
      <c r="AA11">
        <v>493.8</v>
      </c>
      <c r="AB11">
        <v>604.4</v>
      </c>
      <c r="AC11" s="1">
        <f>(Table2[[#This Row],[Close Price]]/Table2[[#This Row],[Day Low]])-1</f>
        <v>0.12181818181818183</v>
      </c>
      <c r="AD11" s="1">
        <f>(Table2[[#This Row],[Day High]]/Table2[[#This Row],[Close Price]])-1</f>
        <v>3.113537490403484E-2</v>
      </c>
      <c r="AE11" s="1">
        <f>(Table2[[#This Row],[Close Price]]/Table2[[#This Row],[Current Week Low]])-1</f>
        <v>0.1722999999999999</v>
      </c>
      <c r="AF11" s="1">
        <f>(Table2[[#This Row],[Current Week High]]/Table2[[#This Row],[Close Price]])-1</f>
        <v>3.113537490403484E-2</v>
      </c>
      <c r="AG11" s="1">
        <f>(Table2[[#This Row],[Close Price]]/Table2[[#This Row],[Current Month Low]])-1</f>
        <v>0.18701903604698256</v>
      </c>
      <c r="AH11" s="1">
        <f>(Table2[[#This Row],[Current Month High]]/Table2[[#This Row],[Close Price]])-1</f>
        <v>3.113537490403484E-2</v>
      </c>
      <c r="AI11">
        <v>3.11353749040348</v>
      </c>
      <c r="AJ11">
        <v>209.15084388185599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</v>
      </c>
      <c r="AM11" t="s">
        <v>3109</v>
      </c>
      <c r="AN11">
        <v>4.84</v>
      </c>
      <c r="AO11" t="s">
        <v>3109</v>
      </c>
      <c r="AP11">
        <v>0.23932438626477601</v>
      </c>
      <c r="AQ11">
        <f>(Table2[[#This Row],[Sharpe Ratio]]-AVERAGE(Table2[Sharpe Ratio]))/_xlfn.STDEV.P(Table2[Sharpe Ratio])</f>
        <v>2.0016439968928155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6.0772097250690438</v>
      </c>
      <c r="AS11">
        <f>_xlfn.RANK.AVG(Table2[[#This Row],[1Y Return vs Nifty Z-Score]],Table2[1Y Return vs Nifty Z-Score])</f>
        <v>33</v>
      </c>
      <c r="AT11">
        <f>_xlfn.RANK.AVG(Table2[[#This Row],[6M Return vs Nifty Z-Score]],Table2[6M Return vs Nifty Z-Score])</f>
        <v>50</v>
      </c>
      <c r="AU11">
        <f>_xlfn.RANK.AVG(Table2[[#This Row],[Sharpe Ratio Z-Score]],Table2[Sharpe Ratio Z-Score])</f>
        <v>16</v>
      </c>
      <c r="AV11">
        <f>(Table2[[#This Row],[Rank 1Y]]+Table2[[#This Row],[Rank 6M]]+Table2[[#This Row],[Rank Sharpe]])/3</f>
        <v>33</v>
      </c>
    </row>
    <row r="12" spans="1:48" x14ac:dyDescent="0.3">
      <c r="A12" t="s">
        <v>730</v>
      </c>
      <c r="B12" t="s">
        <v>731</v>
      </c>
      <c r="C12" t="s">
        <v>3075</v>
      </c>
      <c r="D12" t="s">
        <v>277</v>
      </c>
      <c r="E12">
        <v>22528.36908</v>
      </c>
      <c r="F12">
        <v>1966.65</v>
      </c>
      <c r="G12">
        <v>127.25799329540401</v>
      </c>
      <c r="H12">
        <f>(Table2[[#This Row],[1Y Return vs Nifty]]-AVERAGE(Table2[1Y Return vs Nifty]))/_xlfn.STDEV.P(Table2[1Y Return vs Nifty])</f>
        <v>1.4711309006607936</v>
      </c>
      <c r="I12">
        <v>-21.2597364603341</v>
      </c>
      <c r="J12">
        <f>(Table2[[#This Row],[1M Return vs Nifty]]-AVERAGE(Table2[1M Return vs Nifty]))/_xlfn.STDEV.P(Table2[1M Return vs Nifty])</f>
        <v>-1.7862164309390143</v>
      </c>
      <c r="K12">
        <v>137.456621572209</v>
      </c>
      <c r="L12">
        <f>(Table2[[#This Row],[6M Return vs Nifty]]-AVERAGE(Table2[6M Return vs Nifty]))/_xlfn.STDEV.P(Table2[6M Return vs Nifty])</f>
        <v>4.4239456291325308</v>
      </c>
      <c r="M12">
        <v>-8.0399313835978994</v>
      </c>
      <c r="N12">
        <f>(Table2[[#This Row],[1W Return vs Nifty]]-AVERAGE(Table2[1W Return vs Nifty]))/_xlfn.STDEV.P(Table2[1W Return vs Nifty])</f>
        <v>-1.2077117275282812</v>
      </c>
      <c r="O12">
        <v>2163.7800000000002</v>
      </c>
      <c r="P12">
        <v>2042.20178253414</v>
      </c>
      <c r="Q12">
        <v>1367.09963596389</v>
      </c>
      <c r="R12">
        <v>27.673498398275601</v>
      </c>
      <c r="S12" s="1">
        <f>(Table2[[#This Row],[Close Price]]-Table2[[#This Row],[20D EMA]])/Table2[[#This Row],[20D EMA]]</f>
        <v>-9.110445609073016E-2</v>
      </c>
      <c r="T12" s="1">
        <f>(Table2[[#This Row],[Close Price]]-Table2[[#This Row],[50D EMA]])/Table2[[#This Row],[50D EMA]]</f>
        <v>-3.6995258343369336E-2</v>
      </c>
      <c r="U12" s="1">
        <f>(Table2[[#This Row],[Close Price]]-Table2[[#This Row],[200D EMA]])/Table2[[#This Row],[200D EMA]]</f>
        <v>0.43855645065210619</v>
      </c>
      <c r="V12">
        <v>0.33362433048430601</v>
      </c>
      <c r="W12">
        <v>1936.25</v>
      </c>
      <c r="X12">
        <v>2004.4</v>
      </c>
      <c r="Y12">
        <v>1891.3</v>
      </c>
      <c r="Z12">
        <v>2053.25</v>
      </c>
      <c r="AA12">
        <v>1891.3</v>
      </c>
      <c r="AB12">
        <v>2474</v>
      </c>
      <c r="AC12" s="1">
        <f>(Table2[[#This Row],[Close Price]]/Table2[[#This Row],[Day Low]])-1</f>
        <v>1.5700451904454571E-2</v>
      </c>
      <c r="AD12" s="1">
        <f>(Table2[[#This Row],[Day High]]/Table2[[#This Row],[Close Price]])-1</f>
        <v>1.9195077924389237E-2</v>
      </c>
      <c r="AE12" s="1">
        <f>(Table2[[#This Row],[Close Price]]/Table2[[#This Row],[Current Week Low]])-1</f>
        <v>3.9840321472003559E-2</v>
      </c>
      <c r="AF12" s="1">
        <f>(Table2[[#This Row],[Current Week High]]/Table2[[#This Row],[Close Price]])-1</f>
        <v>4.4034271476876885E-2</v>
      </c>
      <c r="AG12" s="1">
        <f>(Table2[[#This Row],[Close Price]]/Table2[[#This Row],[Current Month Low]])-1</f>
        <v>3.9840321472003559E-2</v>
      </c>
      <c r="AH12" s="1">
        <f>(Table2[[#This Row],[Current Month High]]/Table2[[#This Row],[Close Price]])-1</f>
        <v>0.25797676251493651</v>
      </c>
      <c r="AI12">
        <v>44.092746548699502</v>
      </c>
      <c r="AJ12">
        <v>203.354928273947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0.34</v>
      </c>
      <c r="AM12" t="s">
        <v>3109</v>
      </c>
      <c r="AN12">
        <v>-19.38</v>
      </c>
      <c r="AO12" t="s">
        <v>3108</v>
      </c>
      <c r="AP12">
        <v>0.20218866178484099</v>
      </c>
      <c r="AQ12">
        <f>(Table2[[#This Row],[Sharpe Ratio]]-AVERAGE(Table2[Sharpe Ratio]))/_xlfn.STDEV.P(Table2[Sharpe Ratio])</f>
        <v>1.5796152159885928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4.4807635873146214</v>
      </c>
      <c r="AS12">
        <f>_xlfn.RANK.AVG(Table2[[#This Row],[1Y Return vs Nifty Z-Score]],Table2[1Y Return vs Nifty Z-Score])</f>
        <v>61</v>
      </c>
      <c r="AT12">
        <f>_xlfn.RANK.AVG(Table2[[#This Row],[6M Return vs Nifty Z-Score]],Table2[6M Return vs Nifty Z-Score])</f>
        <v>3</v>
      </c>
      <c r="AU12">
        <f>_xlfn.RANK.AVG(Table2[[#This Row],[Sharpe Ratio Z-Score]],Table2[Sharpe Ratio Z-Score])</f>
        <v>40</v>
      </c>
      <c r="AV12">
        <f>(Table2[[#This Row],[Rank 1Y]]+Table2[[#This Row],[Rank 6M]]+Table2[[#This Row],[Rank Sharpe]])/3</f>
        <v>34.666666666666664</v>
      </c>
    </row>
    <row r="13" spans="1:48" x14ac:dyDescent="0.3">
      <c r="A13" t="s">
        <v>449</v>
      </c>
      <c r="B13" t="s">
        <v>450</v>
      </c>
      <c r="C13" t="s">
        <v>3075</v>
      </c>
      <c r="D13" t="s">
        <v>153</v>
      </c>
      <c r="E13">
        <v>50132.011907250002</v>
      </c>
      <c r="F13">
        <v>11828.7</v>
      </c>
      <c r="G13">
        <v>151.740664514977</v>
      </c>
      <c r="H13">
        <f>(Table2[[#This Row],[1Y Return vs Nifty]]-AVERAGE(Table2[1Y Return vs Nifty]))/_xlfn.STDEV.P(Table2[1Y Return vs Nifty])</f>
        <v>1.8488869763627611</v>
      </c>
      <c r="I13">
        <v>-8.9357862495661298</v>
      </c>
      <c r="J13">
        <f>(Table2[[#This Row],[1M Return vs Nifty]]-AVERAGE(Table2[1M Return vs Nifty]))/_xlfn.STDEV.P(Table2[1M Return vs Nifty])</f>
        <v>-0.60799562902716664</v>
      </c>
      <c r="K13">
        <v>86.431541685289403</v>
      </c>
      <c r="L13">
        <f>(Table2[[#This Row],[6M Return vs Nifty]]-AVERAGE(Table2[6M Return vs Nifty]))/_xlfn.STDEV.P(Table2[6M Return vs Nifty])</f>
        <v>2.7087679245276441</v>
      </c>
      <c r="M13">
        <v>-1.1245704403786101</v>
      </c>
      <c r="N13">
        <f>(Table2[[#This Row],[1W Return vs Nifty]]-AVERAGE(Table2[1W Return vs Nifty]))/_xlfn.STDEV.P(Table2[1W Return vs Nifty])</f>
        <v>0.32717646351607971</v>
      </c>
      <c r="O13">
        <v>11579.57</v>
      </c>
      <c r="P13">
        <v>11417.0442991491</v>
      </c>
      <c r="Q13">
        <v>8654.9906969724998</v>
      </c>
      <c r="R13">
        <v>57.704111383343303</v>
      </c>
      <c r="S13" s="1">
        <f>(Table2[[#This Row],[Close Price]]-Table2[[#This Row],[20D EMA]])/Table2[[#This Row],[20D EMA]]</f>
        <v>2.1514615827703535E-2</v>
      </c>
      <c r="T13" s="1">
        <f>(Table2[[#This Row],[Close Price]]-Table2[[#This Row],[50D EMA]])/Table2[[#This Row],[50D EMA]]</f>
        <v>3.6056241008154889E-2</v>
      </c>
      <c r="U13" s="1">
        <f>(Table2[[#This Row],[Close Price]]-Table2[[#This Row],[200D EMA]])/Table2[[#This Row],[200D EMA]]</f>
        <v>0.36669124371649048</v>
      </c>
      <c r="V13">
        <v>0.44836473068058602</v>
      </c>
      <c r="W13">
        <v>11145</v>
      </c>
      <c r="X13">
        <v>11860</v>
      </c>
      <c r="Y13">
        <v>10804.95</v>
      </c>
      <c r="Z13">
        <v>11860</v>
      </c>
      <c r="AA13">
        <v>10804.95</v>
      </c>
      <c r="AB13">
        <v>12673.7</v>
      </c>
      <c r="AC13" s="1">
        <f>(Table2[[#This Row],[Close Price]]/Table2[[#This Row],[Day Low]])-1</f>
        <v>6.134589502018839E-2</v>
      </c>
      <c r="AD13" s="1">
        <f>(Table2[[#This Row],[Day High]]/Table2[[#This Row],[Close Price]])-1</f>
        <v>2.6461065036731402E-3</v>
      </c>
      <c r="AE13" s="1">
        <f>(Table2[[#This Row],[Close Price]]/Table2[[#This Row],[Current Week Low]])-1</f>
        <v>9.4748240389821436E-2</v>
      </c>
      <c r="AF13" s="1">
        <f>(Table2[[#This Row],[Current Week High]]/Table2[[#This Row],[Close Price]])-1</f>
        <v>2.6461065036731402E-3</v>
      </c>
      <c r="AG13" s="1">
        <f>(Table2[[#This Row],[Close Price]]/Table2[[#This Row],[Current Month Low]])-1</f>
        <v>9.4748240389821436E-2</v>
      </c>
      <c r="AH13" s="1">
        <f>(Table2[[#This Row],[Current Month High]]/Table2[[#This Row],[Close Price]])-1</f>
        <v>7.1436421584789578E-2</v>
      </c>
      <c r="AI13">
        <v>21.585634938750601</v>
      </c>
      <c r="AJ13">
        <v>203.61918940424499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0.09</v>
      </c>
      <c r="AM13" t="s">
        <v>3109</v>
      </c>
      <c r="AN13">
        <v>-0.37</v>
      </c>
      <c r="AO13" t="s">
        <v>3108</v>
      </c>
      <c r="AP13">
        <v>0.180239502945409</v>
      </c>
      <c r="AQ13">
        <f>(Table2[[#This Row],[Sharpe Ratio]]-AVERAGE(Table2[Sharpe Ratio]))/_xlfn.STDEV.P(Table2[Sharpe Ratio])</f>
        <v>1.3301740948955156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5.6070098302748335</v>
      </c>
      <c r="AS13">
        <f>_xlfn.RANK.AVG(Table2[[#This Row],[1Y Return vs Nifty Z-Score]],Table2[1Y Return vs Nifty Z-Score])</f>
        <v>38</v>
      </c>
      <c r="AT13">
        <f>_xlfn.RANK.AVG(Table2[[#This Row],[6M Return vs Nifty Z-Score]],Table2[6M Return vs Nifty Z-Score])</f>
        <v>10</v>
      </c>
      <c r="AU13">
        <f>_xlfn.RANK.AVG(Table2[[#This Row],[Sharpe Ratio Z-Score]],Table2[Sharpe Ratio Z-Score])</f>
        <v>74</v>
      </c>
      <c r="AV13">
        <f>(Table2[[#This Row],[Rank 1Y]]+Table2[[#This Row],[Rank 6M]]+Table2[[#This Row],[Rank Sharpe]])/3</f>
        <v>40.666666666666664</v>
      </c>
    </row>
    <row r="14" spans="1:48" x14ac:dyDescent="0.3">
      <c r="A14" t="s">
        <v>240</v>
      </c>
      <c r="B14" t="s">
        <v>241</v>
      </c>
      <c r="C14" t="s">
        <v>3062</v>
      </c>
      <c r="D14" t="s">
        <v>54</v>
      </c>
      <c r="E14">
        <v>110235.20999607</v>
      </c>
      <c r="F14">
        <v>677.7</v>
      </c>
      <c r="G14">
        <v>229.54523305129001</v>
      </c>
      <c r="H14">
        <f>(Table2[[#This Row],[1Y Return vs Nifty]]-AVERAGE(Table2[1Y Return vs Nifty]))/_xlfn.STDEV.P(Table2[1Y Return vs Nifty])</f>
        <v>3.0493747915348766</v>
      </c>
      <c r="I14">
        <v>3.3738963764836698</v>
      </c>
      <c r="J14">
        <f>(Table2[[#This Row],[1M Return vs Nifty]]-AVERAGE(Table2[1M Return vs Nifty]))/_xlfn.STDEV.P(Table2[1M Return vs Nifty])</f>
        <v>0.56886113255503901</v>
      </c>
      <c r="K14">
        <v>65.862662267953397</v>
      </c>
      <c r="L14">
        <f>(Table2[[#This Row],[6M Return vs Nifty]]-AVERAGE(Table2[6M Return vs Nifty]))/_xlfn.STDEV.P(Table2[6M Return vs Nifty])</f>
        <v>2.0173572797328481</v>
      </c>
      <c r="M14">
        <v>5.9141202099997603</v>
      </c>
      <c r="N14">
        <f>(Table2[[#This Row],[1W Return vs Nifty]]-AVERAGE(Table2[1W Return vs Nifty]))/_xlfn.STDEV.P(Table2[1W Return vs Nifty])</f>
        <v>1.8894381080472094</v>
      </c>
      <c r="O14">
        <v>609.95000000000005</v>
      </c>
      <c r="P14">
        <v>549.72722464142601</v>
      </c>
      <c r="Q14">
        <v>405.91528292992598</v>
      </c>
      <c r="R14">
        <v>69.291760247269707</v>
      </c>
      <c r="S14" s="1">
        <f>(Table2[[#This Row],[Close Price]]-Table2[[#This Row],[20D EMA]])/Table2[[#This Row],[20D EMA]]</f>
        <v>0.11107467825231576</v>
      </c>
      <c r="T14" s="1">
        <f>(Table2[[#This Row],[Close Price]]-Table2[[#This Row],[50D EMA]])/Table2[[#This Row],[50D EMA]]</f>
        <v>0.23279322839076713</v>
      </c>
      <c r="U14" s="1">
        <f>(Table2[[#This Row],[Close Price]]-Table2[[#This Row],[200D EMA]])/Table2[[#This Row],[200D EMA]]</f>
        <v>0.66956019765580699</v>
      </c>
      <c r="V14">
        <v>1.50973740419948</v>
      </c>
      <c r="W14">
        <v>660.6</v>
      </c>
      <c r="X14">
        <v>686.55</v>
      </c>
      <c r="Y14">
        <v>630.54999999999995</v>
      </c>
      <c r="Z14">
        <v>714.3</v>
      </c>
      <c r="AA14">
        <v>568.29999999999995</v>
      </c>
      <c r="AB14">
        <v>714.3</v>
      </c>
      <c r="AC14" s="1">
        <f>(Table2[[#This Row],[Close Price]]/Table2[[#This Row],[Day Low]])-1</f>
        <v>2.5885558583106372E-2</v>
      </c>
      <c r="AD14" s="1">
        <f>(Table2[[#This Row],[Day High]]/Table2[[#This Row],[Close Price]])-1</f>
        <v>1.3058875608676246E-2</v>
      </c>
      <c r="AE14" s="1">
        <f>(Table2[[#This Row],[Close Price]]/Table2[[#This Row],[Current Week Low]])-1</f>
        <v>7.4775989215764227E-2</v>
      </c>
      <c r="AF14" s="1">
        <f>(Table2[[#This Row],[Current Week High]]/Table2[[#This Row],[Close Price]])-1</f>
        <v>5.4006197432492131E-2</v>
      </c>
      <c r="AG14" s="1">
        <f>(Table2[[#This Row],[Close Price]]/Table2[[#This Row],[Current Month Low]])-1</f>
        <v>0.19250395917649143</v>
      </c>
      <c r="AH14" s="1">
        <f>(Table2[[#This Row],[Current Month High]]/Table2[[#This Row],[Close Price]])-1</f>
        <v>5.4006197432492131E-2</v>
      </c>
      <c r="AI14">
        <v>5.4006197432492096</v>
      </c>
      <c r="AJ14">
        <v>275.80406654343801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0.49</v>
      </c>
      <c r="AM14" t="s">
        <v>3109</v>
      </c>
      <c r="AN14">
        <v>16.23</v>
      </c>
      <c r="AO14" t="s">
        <v>3109</v>
      </c>
      <c r="AP14">
        <v>0.175042586428626</v>
      </c>
      <c r="AQ14">
        <f>(Table2[[#This Row],[Sharpe Ratio]]-AVERAGE(Table2[Sharpe Ratio]))/_xlfn.STDEV.P(Table2[Sharpe Ratio])</f>
        <v>1.271113759524275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8.7961450713942479</v>
      </c>
      <c r="AS14">
        <f>_xlfn.RANK.AVG(Table2[[#This Row],[1Y Return vs Nifty Z-Score]],Table2[1Y Return vs Nifty Z-Score])</f>
        <v>11</v>
      </c>
      <c r="AT14">
        <f>_xlfn.RANK.AVG(Table2[[#This Row],[6M Return vs Nifty Z-Score]],Table2[6M Return vs Nifty Z-Score])</f>
        <v>30</v>
      </c>
      <c r="AU14">
        <f>_xlfn.RANK.AVG(Table2[[#This Row],[Sharpe Ratio Z-Score]],Table2[Sharpe Ratio Z-Score])</f>
        <v>82</v>
      </c>
      <c r="AV14">
        <f>(Table2[[#This Row],[Rank 1Y]]+Table2[[#This Row],[Rank 6M]]+Table2[[#This Row],[Rank Sharpe]])/3</f>
        <v>41</v>
      </c>
    </row>
    <row r="15" spans="1:48" x14ac:dyDescent="0.3">
      <c r="A15" t="s">
        <v>1115</v>
      </c>
      <c r="B15" t="s">
        <v>1116</v>
      </c>
      <c r="C15" t="s">
        <v>3077</v>
      </c>
      <c r="D15" t="s">
        <v>139</v>
      </c>
      <c r="E15">
        <v>11116.391531249999</v>
      </c>
      <c r="F15">
        <v>468.75</v>
      </c>
      <c r="G15">
        <v>342.67165425121999</v>
      </c>
      <c r="H15">
        <f>(Table2[[#This Row],[1Y Return vs Nifty]]-AVERAGE(Table2[1Y Return vs Nifty]))/_xlfn.STDEV.P(Table2[1Y Return vs Nifty])</f>
        <v>4.7948621424628683</v>
      </c>
      <c r="I15">
        <v>6.1138367128630504</v>
      </c>
      <c r="J15">
        <f>(Table2[[#This Row],[1M Return vs Nifty]]-AVERAGE(Table2[1M Return vs Nifty]))/_xlfn.STDEV.P(Table2[1M Return vs Nifty])</f>
        <v>0.83081080332690438</v>
      </c>
      <c r="K15">
        <v>79.942798214466393</v>
      </c>
      <c r="L15">
        <f>(Table2[[#This Row],[6M Return vs Nifty]]-AVERAGE(Table2[6M Return vs Nifty]))/_xlfn.STDEV.P(Table2[6M Return vs Nifty])</f>
        <v>2.4906526730332672</v>
      </c>
      <c r="M15">
        <v>-4.1501295270339602</v>
      </c>
      <c r="N15">
        <f>(Table2[[#This Row],[1W Return vs Nifty]]-AVERAGE(Table2[1W Return vs Nifty]))/_xlfn.STDEV.P(Table2[1W Return vs Nifty])</f>
        <v>-0.34435680156500492</v>
      </c>
      <c r="O15">
        <v>465.16</v>
      </c>
      <c r="P15">
        <v>448.550237920337</v>
      </c>
      <c r="Q15">
        <v>328.67490325288799</v>
      </c>
      <c r="R15">
        <v>51.728010214075503</v>
      </c>
      <c r="S15" s="1">
        <f>(Table2[[#This Row],[Close Price]]-Table2[[#This Row],[20D EMA]])/Table2[[#This Row],[20D EMA]]</f>
        <v>7.7177745291942016E-3</v>
      </c>
      <c r="T15" s="1">
        <f>(Table2[[#This Row],[Close Price]]-Table2[[#This Row],[50D EMA]])/Table2[[#This Row],[50D EMA]]</f>
        <v>4.5033444131737377E-2</v>
      </c>
      <c r="U15" s="1">
        <f>(Table2[[#This Row],[Close Price]]-Table2[[#This Row],[200D EMA]])/Table2[[#This Row],[200D EMA]]</f>
        <v>0.42618129757031031</v>
      </c>
      <c r="V15">
        <v>0.559978927170658</v>
      </c>
      <c r="W15">
        <v>455.05</v>
      </c>
      <c r="X15">
        <v>470</v>
      </c>
      <c r="Y15">
        <v>446.7</v>
      </c>
      <c r="Z15">
        <v>475</v>
      </c>
      <c r="AA15">
        <v>445</v>
      </c>
      <c r="AB15">
        <v>500</v>
      </c>
      <c r="AC15" s="1">
        <f>(Table2[[#This Row],[Close Price]]/Table2[[#This Row],[Day Low]])-1</f>
        <v>3.0106581694319345E-2</v>
      </c>
      <c r="AD15" s="1">
        <f>(Table2[[#This Row],[Day High]]/Table2[[#This Row],[Close Price]])-1</f>
        <v>2.666666666666595E-3</v>
      </c>
      <c r="AE15" s="1">
        <f>(Table2[[#This Row],[Close Price]]/Table2[[#This Row],[Current Week Low]])-1</f>
        <v>4.9361987911349825E-2</v>
      </c>
      <c r="AF15" s="1">
        <f>(Table2[[#This Row],[Current Week High]]/Table2[[#This Row],[Close Price]])-1</f>
        <v>1.3333333333333419E-2</v>
      </c>
      <c r="AG15" s="1">
        <f>(Table2[[#This Row],[Close Price]]/Table2[[#This Row],[Current Month Low]])-1</f>
        <v>5.3370786516854007E-2</v>
      </c>
      <c r="AH15" s="1">
        <f>(Table2[[#This Row],[Current Month High]]/Table2[[#This Row],[Close Price]])-1</f>
        <v>6.6666666666666652E-2</v>
      </c>
      <c r="AI15">
        <v>21.514666666666599</v>
      </c>
      <c r="AJ15">
        <v>384.49612403100701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0.18</v>
      </c>
      <c r="AM15" t="s">
        <v>3109</v>
      </c>
      <c r="AN15">
        <v>0.85</v>
      </c>
      <c r="AO15" t="s">
        <v>3109</v>
      </c>
      <c r="AP15">
        <v>0.14604316072752399</v>
      </c>
      <c r="AQ15">
        <f>(Table2[[#This Row],[Sharpe Ratio]]-AVERAGE(Table2[Sharpe Ratio]))/_xlfn.STDEV.P(Table2[Sharpe Ratio])</f>
        <v>0.94154991104808994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8.7135187283061235</v>
      </c>
      <c r="AS15">
        <f>_xlfn.RANK.AVG(Table2[[#This Row],[1Y Return vs Nifty Z-Score]],Table2[1Y Return vs Nifty Z-Score])</f>
        <v>3</v>
      </c>
      <c r="AT15">
        <f>_xlfn.RANK.AVG(Table2[[#This Row],[6M Return vs Nifty Z-Score]],Table2[6M Return vs Nifty Z-Score])</f>
        <v>15</v>
      </c>
      <c r="AU15">
        <f>_xlfn.RANK.AVG(Table2[[#This Row],[Sharpe Ratio Z-Score]],Table2[Sharpe Ratio Z-Score])</f>
        <v>123</v>
      </c>
      <c r="AV15">
        <f>(Table2[[#This Row],[Rank 1Y]]+Table2[[#This Row],[Rank 6M]]+Table2[[#This Row],[Rank Sharpe]])/3</f>
        <v>47</v>
      </c>
    </row>
    <row r="16" spans="1:48" x14ac:dyDescent="0.3">
      <c r="A16" t="s">
        <v>1272</v>
      </c>
      <c r="B16" t="s">
        <v>1273</v>
      </c>
      <c r="C16" t="s">
        <v>3075</v>
      </c>
      <c r="D16" t="s">
        <v>360</v>
      </c>
      <c r="E16">
        <v>8742.4422676499998</v>
      </c>
      <c r="F16">
        <v>385.25</v>
      </c>
      <c r="G16">
        <v>163.47445395058099</v>
      </c>
      <c r="H16">
        <f>(Table2[[#This Row],[1Y Return vs Nifty]]-AVERAGE(Table2[1Y Return vs Nifty]))/_xlfn.STDEV.P(Table2[1Y Return vs Nifty])</f>
        <v>2.0299338160051343</v>
      </c>
      <c r="I16">
        <v>14.2901299958782</v>
      </c>
      <c r="J16">
        <f>(Table2[[#This Row],[1M Return vs Nifty]]-AVERAGE(Table2[1M Return vs Nifty]))/_xlfn.STDEV.P(Table2[1M Return vs Nifty])</f>
        <v>1.6124983843237326</v>
      </c>
      <c r="K16">
        <v>67.342689910492993</v>
      </c>
      <c r="L16">
        <f>(Table2[[#This Row],[6M Return vs Nifty]]-AVERAGE(Table2[6M Return vs Nifty]))/_xlfn.STDEV.P(Table2[6M Return vs Nifty])</f>
        <v>2.0671075284401232</v>
      </c>
      <c r="M16">
        <v>17.570433117977601</v>
      </c>
      <c r="N16">
        <f>(Table2[[#This Row],[1W Return vs Nifty]]-AVERAGE(Table2[1W Return vs Nifty]))/_xlfn.STDEV.P(Table2[1W Return vs Nifty])</f>
        <v>4.4765969245535135</v>
      </c>
      <c r="O16">
        <v>339.87</v>
      </c>
      <c r="P16">
        <v>323.20014434338401</v>
      </c>
      <c r="Q16">
        <v>253.27748910926701</v>
      </c>
      <c r="R16">
        <v>79.742742079153302</v>
      </c>
      <c r="S16" s="1">
        <f>(Table2[[#This Row],[Close Price]]-Table2[[#This Row],[20D EMA]])/Table2[[#This Row],[20D EMA]]</f>
        <v>0.13352164062729865</v>
      </c>
      <c r="T16" s="1">
        <f>(Table2[[#This Row],[Close Price]]-Table2[[#This Row],[50D EMA]])/Table2[[#This Row],[50D EMA]]</f>
        <v>0.19198585378938171</v>
      </c>
      <c r="U16" s="1">
        <f>(Table2[[#This Row],[Close Price]]-Table2[[#This Row],[200D EMA]])/Table2[[#This Row],[200D EMA]]</f>
        <v>0.52105898299472808</v>
      </c>
      <c r="V16">
        <v>1.30541158666339</v>
      </c>
      <c r="W16">
        <v>377.4</v>
      </c>
      <c r="X16">
        <v>394.3</v>
      </c>
      <c r="Y16">
        <v>323.10000000000002</v>
      </c>
      <c r="Z16">
        <v>394.3</v>
      </c>
      <c r="AA16">
        <v>303.25</v>
      </c>
      <c r="AB16">
        <v>394.3</v>
      </c>
      <c r="AC16" s="1">
        <f>(Table2[[#This Row],[Close Price]]/Table2[[#This Row],[Day Low]])-1</f>
        <v>2.0800211976682581E-2</v>
      </c>
      <c r="AD16" s="1">
        <f>(Table2[[#This Row],[Day High]]/Table2[[#This Row],[Close Price]])-1</f>
        <v>2.3491239454899393E-2</v>
      </c>
      <c r="AE16" s="1">
        <f>(Table2[[#This Row],[Close Price]]/Table2[[#This Row],[Current Week Low]])-1</f>
        <v>0.19235530795419375</v>
      </c>
      <c r="AF16" s="1">
        <f>(Table2[[#This Row],[Current Week High]]/Table2[[#This Row],[Close Price]])-1</f>
        <v>2.3491239454899393E-2</v>
      </c>
      <c r="AG16" s="1">
        <f>(Table2[[#This Row],[Close Price]]/Table2[[#This Row],[Current Month Low]])-1</f>
        <v>0.2704039571310799</v>
      </c>
      <c r="AH16" s="1">
        <f>(Table2[[#This Row],[Current Month High]]/Table2[[#This Row],[Close Price]])-1</f>
        <v>2.3491239454899393E-2</v>
      </c>
      <c r="AI16">
        <v>2.34912394548993</v>
      </c>
      <c r="AJ16">
        <v>195.55044112006101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0.27</v>
      </c>
      <c r="AM16" t="s">
        <v>3109</v>
      </c>
      <c r="AN16">
        <v>11.73</v>
      </c>
      <c r="AO16" t="s">
        <v>3109</v>
      </c>
      <c r="AP16">
        <v>0.16450862247335299</v>
      </c>
      <c r="AQ16">
        <f>(Table2[[#This Row],[Sharpe Ratio]]-AVERAGE(Table2[Sharpe Ratio]))/_xlfn.STDEV.P(Table2[Sharpe Ratio])</f>
        <v>1.1514005715256153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11.337537224848118</v>
      </c>
      <c r="AS16">
        <f>_xlfn.RANK.AVG(Table2[[#This Row],[1Y Return vs Nifty Z-Score]],Table2[1Y Return vs Nifty Z-Score])</f>
        <v>32</v>
      </c>
      <c r="AT16">
        <f>_xlfn.RANK.AVG(Table2[[#This Row],[6M Return vs Nifty Z-Score]],Table2[6M Return vs Nifty Z-Score])</f>
        <v>27</v>
      </c>
      <c r="AU16">
        <f>_xlfn.RANK.AVG(Table2[[#This Row],[Sharpe Ratio Z-Score]],Table2[Sharpe Ratio Z-Score])</f>
        <v>94</v>
      </c>
      <c r="AV16">
        <f>(Table2[[#This Row],[Rank 1Y]]+Table2[[#This Row],[Rank 6M]]+Table2[[#This Row],[Rank Sharpe]])/3</f>
        <v>51</v>
      </c>
    </row>
    <row r="17" spans="1:48" x14ac:dyDescent="0.3">
      <c r="A17" t="s">
        <v>84</v>
      </c>
      <c r="B17" t="s">
        <v>85</v>
      </c>
      <c r="C17" t="s">
        <v>3075</v>
      </c>
      <c r="D17" t="s">
        <v>86</v>
      </c>
      <c r="E17">
        <v>318992.29950000002</v>
      </c>
      <c r="F17">
        <v>4769.8</v>
      </c>
      <c r="G17">
        <v>118.51737492863001</v>
      </c>
      <c r="H17">
        <f>(Table2[[#This Row],[1Y Return vs Nifty]]-AVERAGE(Table2[1Y Return vs Nifty]))/_xlfn.STDEV.P(Table2[1Y Return vs Nifty])</f>
        <v>1.3362672796192541</v>
      </c>
      <c r="I17">
        <v>-14.867372405994599</v>
      </c>
      <c r="J17">
        <f>(Table2[[#This Row],[1M Return vs Nifty]]-AVERAGE(Table2[1M Return vs Nifty]))/_xlfn.STDEV.P(Table2[1M Return vs Nifty])</f>
        <v>-1.1750798900241008</v>
      </c>
      <c r="K17">
        <v>43.579302228185099</v>
      </c>
      <c r="L17">
        <f>(Table2[[#This Row],[6M Return vs Nifty]]-AVERAGE(Table2[6M Return vs Nifty]))/_xlfn.STDEV.P(Table2[6M Return vs Nifty])</f>
        <v>1.268315388792236</v>
      </c>
      <c r="M17">
        <v>-2.2928936433211402</v>
      </c>
      <c r="N17">
        <f>(Table2[[#This Row],[1W Return vs Nifty]]-AVERAGE(Table2[1W Return vs Nifty]))/_xlfn.STDEV.P(Table2[1W Return vs Nifty])</f>
        <v>6.7863102688841562E-2</v>
      </c>
      <c r="O17">
        <v>4824.8500000000004</v>
      </c>
      <c r="P17">
        <v>4855.9357679824498</v>
      </c>
      <c r="Q17">
        <v>3852.3079226873801</v>
      </c>
      <c r="R17">
        <v>49.986317426537298</v>
      </c>
      <c r="S17" s="1">
        <f>(Table2[[#This Row],[Close Price]]-Table2[[#This Row],[20D EMA]])/Table2[[#This Row],[20D EMA]]</f>
        <v>-1.1409681129983352E-2</v>
      </c>
      <c r="T17" s="1">
        <f>(Table2[[#This Row],[Close Price]]-Table2[[#This Row],[50D EMA]])/Table2[[#This Row],[50D EMA]]</f>
        <v>-1.7738242863586596E-2</v>
      </c>
      <c r="U17" s="1">
        <f>(Table2[[#This Row],[Close Price]]-Table2[[#This Row],[200D EMA]])/Table2[[#This Row],[200D EMA]]</f>
        <v>0.23816685886121355</v>
      </c>
      <c r="V17">
        <v>0.555089893961903</v>
      </c>
      <c r="W17">
        <v>4660</v>
      </c>
      <c r="X17">
        <v>4794.6000000000004</v>
      </c>
      <c r="Y17">
        <v>4593.75</v>
      </c>
      <c r="Z17">
        <v>4811.5</v>
      </c>
      <c r="AA17">
        <v>4480.1000000000004</v>
      </c>
      <c r="AB17">
        <v>4946.8999999999996</v>
      </c>
      <c r="AC17" s="1">
        <f>(Table2[[#This Row],[Close Price]]/Table2[[#This Row],[Day Low]])-1</f>
        <v>2.356223175965666E-2</v>
      </c>
      <c r="AD17" s="1">
        <f>(Table2[[#This Row],[Day High]]/Table2[[#This Row],[Close Price]])-1</f>
        <v>5.199379428906914E-3</v>
      </c>
      <c r="AE17" s="1">
        <f>(Table2[[#This Row],[Close Price]]/Table2[[#This Row],[Current Week Low]])-1</f>
        <v>3.8323809523809649E-2</v>
      </c>
      <c r="AF17" s="1">
        <f>(Table2[[#This Row],[Current Week High]]/Table2[[#This Row],[Close Price]])-1</f>
        <v>8.7425049268312627E-3</v>
      </c>
      <c r="AG17" s="1">
        <f>(Table2[[#This Row],[Close Price]]/Table2[[#This Row],[Current Month Low]])-1</f>
        <v>6.466373518448254E-2</v>
      </c>
      <c r="AH17" s="1">
        <f>(Table2[[#This Row],[Current Month High]]/Table2[[#This Row],[Close Price]])-1</f>
        <v>3.7129439389492092E-2</v>
      </c>
      <c r="AI17">
        <v>18.972493605601901</v>
      </c>
      <c r="AJ17">
        <v>169.81558999886801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0</v>
      </c>
      <c r="AM17">
        <v>0</v>
      </c>
      <c r="AN17">
        <v>-3.71</v>
      </c>
      <c r="AO17" t="s">
        <v>3108</v>
      </c>
      <c r="AP17">
        <v>0.26306397366954798</v>
      </c>
      <c r="AQ17">
        <f>(Table2[[#This Row],[Sharpe Ratio]]-AVERAGE(Table2[Sharpe Ratio]))/_xlfn.STDEV.P(Table2[Sharpe Ratio])</f>
        <v>2.2714324357051097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73</v>
      </c>
      <c r="AT17">
        <f>_xlfn.RANK.AVG(Table2[[#This Row],[6M Return vs Nifty Z-Score]],Table2[6M Return vs Nifty Z-Score])</f>
        <v>73</v>
      </c>
      <c r="AU17">
        <f>_xlfn.RANK.AVG(Table2[[#This Row],[Sharpe Ratio Z-Score]],Table2[Sharpe Ratio Z-Score])</f>
        <v>8</v>
      </c>
      <c r="AV17">
        <f>(Table2[[#This Row],[Rank 1Y]]+Table2[[#This Row],[Rank 6M]]+Table2[[#This Row],[Rank Sharpe]])/3</f>
        <v>51.333333333333336</v>
      </c>
    </row>
    <row r="18" spans="1:48" x14ac:dyDescent="0.3">
      <c r="A18" t="s">
        <v>1223</v>
      </c>
      <c r="B18" t="s">
        <v>1224</v>
      </c>
      <c r="C18" t="s">
        <v>3067</v>
      </c>
      <c r="D18" t="s">
        <v>46</v>
      </c>
      <c r="E18">
        <v>9322.9121836800005</v>
      </c>
      <c r="F18">
        <v>542.70000000000005</v>
      </c>
      <c r="G18">
        <v>145.13604705481799</v>
      </c>
      <c r="H18">
        <f>(Table2[[#This Row],[1Y Return vs Nifty]]-AVERAGE(Table2[1Y Return vs Nifty]))/_xlfn.STDEV.P(Table2[1Y Return vs Nifty])</f>
        <v>1.746980842392063</v>
      </c>
      <c r="I18">
        <v>10.716667735838501</v>
      </c>
      <c r="J18">
        <f>(Table2[[#This Row],[1M Return vs Nifty]]-AVERAGE(Table2[1M Return vs Nifty]))/_xlfn.STDEV.P(Table2[1M Return vs Nifty])</f>
        <v>1.2708605573592133</v>
      </c>
      <c r="K18">
        <v>40.205152277582997</v>
      </c>
      <c r="L18">
        <f>(Table2[[#This Row],[6M Return vs Nifty]]-AVERAGE(Table2[6M Return vs Nifty]))/_xlfn.STDEV.P(Table2[6M Return vs Nifty])</f>
        <v>1.1548953455489528</v>
      </c>
      <c r="M18">
        <v>0.29737957214709998</v>
      </c>
      <c r="N18">
        <f>(Table2[[#This Row],[1W Return vs Nifty]]-AVERAGE(Table2[1W Return vs Nifty]))/_xlfn.STDEV.P(Table2[1W Return vs Nifty])</f>
        <v>0.64278316870492902</v>
      </c>
      <c r="O18">
        <v>520.75</v>
      </c>
      <c r="P18">
        <v>491.48832890092302</v>
      </c>
      <c r="Q18">
        <v>379.09666106475999</v>
      </c>
      <c r="R18">
        <v>57.215944363612302</v>
      </c>
      <c r="S18" s="1">
        <f>(Table2[[#This Row],[Close Price]]-Table2[[#This Row],[20D EMA]])/Table2[[#This Row],[20D EMA]]</f>
        <v>4.2150744119059134E-2</v>
      </c>
      <c r="T18" s="1">
        <f>(Table2[[#This Row],[Close Price]]-Table2[[#This Row],[50D EMA]])/Table2[[#This Row],[50D EMA]]</f>
        <v>0.10419712552197868</v>
      </c>
      <c r="U18" s="1">
        <f>(Table2[[#This Row],[Close Price]]-Table2[[#This Row],[200D EMA]])/Table2[[#This Row],[200D EMA]]</f>
        <v>0.43156101263390495</v>
      </c>
      <c r="V18">
        <v>1.71953525577345</v>
      </c>
      <c r="W18">
        <v>540.20000000000005</v>
      </c>
      <c r="X18">
        <v>567.75</v>
      </c>
      <c r="Y18">
        <v>529.29999999999995</v>
      </c>
      <c r="Z18">
        <v>569.15</v>
      </c>
      <c r="AA18">
        <v>463</v>
      </c>
      <c r="AB18">
        <v>582.70000000000005</v>
      </c>
      <c r="AC18" s="1">
        <f>(Table2[[#This Row],[Close Price]]/Table2[[#This Row],[Day Low]])-1</f>
        <v>4.6279155868196309E-3</v>
      </c>
      <c r="AD18" s="1">
        <f>(Table2[[#This Row],[Day High]]/Table2[[#This Row],[Close Price]])-1</f>
        <v>4.6158098396904323E-2</v>
      </c>
      <c r="AE18" s="1">
        <f>(Table2[[#This Row],[Close Price]]/Table2[[#This Row],[Current Week Low]])-1</f>
        <v>2.5316455696202667E-2</v>
      </c>
      <c r="AF18" s="1">
        <f>(Table2[[#This Row],[Current Week High]]/Table2[[#This Row],[Close Price]])-1</f>
        <v>4.8737792518886991E-2</v>
      </c>
      <c r="AG18" s="1">
        <f>(Table2[[#This Row],[Close Price]]/Table2[[#This Row],[Current Month Low]])-1</f>
        <v>0.17213822894168485</v>
      </c>
      <c r="AH18" s="1">
        <f>(Table2[[#This Row],[Current Month High]]/Table2[[#This Row],[Close Price]])-1</f>
        <v>7.3705546342362149E-2</v>
      </c>
      <c r="AI18">
        <v>8.7064676616915406</v>
      </c>
      <c r="AJ18">
        <v>188.67021276595699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0.28999999999999998</v>
      </c>
      <c r="AM18" t="s">
        <v>3109</v>
      </c>
      <c r="AN18">
        <v>3.48</v>
      </c>
      <c r="AO18" t="s">
        <v>3109</v>
      </c>
      <c r="AP18">
        <v>0.22235967039179</v>
      </c>
      <c r="AQ18">
        <f>(Table2[[#This Row],[Sharpe Ratio]]-AVERAGE(Table2[Sharpe Ratio]))/_xlfn.STDEV.P(Table2[Sharpe Ratio])</f>
        <v>1.8088485564233228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6.6243684704284806</v>
      </c>
      <c r="AS18">
        <f>_xlfn.RANK.AVG(Table2[[#This Row],[1Y Return vs Nifty Z-Score]],Table2[1Y Return vs Nifty Z-Score])</f>
        <v>43</v>
      </c>
      <c r="AT18">
        <f>_xlfn.RANK.AVG(Table2[[#This Row],[6M Return vs Nifty Z-Score]],Table2[6M Return vs Nifty Z-Score])</f>
        <v>87</v>
      </c>
      <c r="AU18">
        <f>_xlfn.RANK.AVG(Table2[[#This Row],[Sharpe Ratio Z-Score]],Table2[Sharpe Ratio Z-Score])</f>
        <v>26</v>
      </c>
      <c r="AV18">
        <f>(Table2[[#This Row],[Rank 1Y]]+Table2[[#This Row],[Rank 6M]]+Table2[[#This Row],[Rank Sharpe]])/3</f>
        <v>52</v>
      </c>
    </row>
    <row r="19" spans="1:48" x14ac:dyDescent="0.3">
      <c r="A19" t="s">
        <v>350</v>
      </c>
      <c r="B19" t="s">
        <v>351</v>
      </c>
      <c r="C19" t="s">
        <v>3077</v>
      </c>
      <c r="D19" t="s">
        <v>139</v>
      </c>
      <c r="E19">
        <v>72846.584073150007</v>
      </c>
      <c r="F19">
        <v>1817.25</v>
      </c>
      <c r="G19">
        <v>206.021434952974</v>
      </c>
      <c r="H19">
        <f>(Table2[[#This Row],[1Y Return vs Nifty]]-AVERAGE(Table2[1Y Return vs Nifty]))/_xlfn.STDEV.P(Table2[1Y Return vs Nifty])</f>
        <v>2.6864136760777919</v>
      </c>
      <c r="I19">
        <v>1.9150463386243699</v>
      </c>
      <c r="J19">
        <f>(Table2[[#This Row],[1M Return vs Nifty]]-AVERAGE(Table2[1M Return vs Nifty]))/_xlfn.STDEV.P(Table2[1M Return vs Nifty])</f>
        <v>0.42938901265196749</v>
      </c>
      <c r="K19">
        <v>40.364618384228002</v>
      </c>
      <c r="L19">
        <f>(Table2[[#This Row],[6M Return vs Nifty]]-AVERAGE(Table2[6M Return vs Nifty]))/_xlfn.STDEV.P(Table2[6M Return vs Nifty])</f>
        <v>1.1602557038543941</v>
      </c>
      <c r="M19">
        <v>5.7844362181475901</v>
      </c>
      <c r="N19">
        <f>(Table2[[#This Row],[1W Return vs Nifty]]-AVERAGE(Table2[1W Return vs Nifty]))/_xlfn.STDEV.P(Table2[1W Return vs Nifty])</f>
        <v>1.8606542991765294</v>
      </c>
      <c r="O19">
        <v>1761.23</v>
      </c>
      <c r="P19">
        <v>1739.0987582760599</v>
      </c>
      <c r="Q19">
        <v>1388.6708556518199</v>
      </c>
      <c r="R19">
        <v>64.7918376188765</v>
      </c>
      <c r="S19" s="1">
        <f>(Table2[[#This Row],[Close Price]]-Table2[[#This Row],[20D EMA]])/Table2[[#This Row],[20D EMA]]</f>
        <v>3.1807316477688877E-2</v>
      </c>
      <c r="T19" s="1">
        <f>(Table2[[#This Row],[Close Price]]-Table2[[#This Row],[50D EMA]])/Table2[[#This Row],[50D EMA]]</f>
        <v>4.4937782487643269E-2</v>
      </c>
      <c r="U19" s="1">
        <f>(Table2[[#This Row],[Close Price]]-Table2[[#This Row],[200D EMA]])/Table2[[#This Row],[200D EMA]]</f>
        <v>0.30862543316429858</v>
      </c>
      <c r="V19">
        <v>0.97388403490464903</v>
      </c>
      <c r="W19">
        <v>1790.5</v>
      </c>
      <c r="X19">
        <v>1844.9</v>
      </c>
      <c r="Y19">
        <v>1693.2</v>
      </c>
      <c r="Z19">
        <v>1858.5</v>
      </c>
      <c r="AA19">
        <v>1592.35</v>
      </c>
      <c r="AB19">
        <v>1858.5</v>
      </c>
      <c r="AC19" s="1">
        <f>(Table2[[#This Row],[Close Price]]/Table2[[#This Row],[Day Low]])-1</f>
        <v>1.4939960904775118E-2</v>
      </c>
      <c r="AD19" s="1">
        <f>(Table2[[#This Row],[Day High]]/Table2[[#This Row],[Close Price]])-1</f>
        <v>1.5215297840143194E-2</v>
      </c>
      <c r="AE19" s="1">
        <f>(Table2[[#This Row],[Close Price]]/Table2[[#This Row],[Current Week Low]])-1</f>
        <v>7.3263642806520091E-2</v>
      </c>
      <c r="AF19" s="1">
        <f>(Table2[[#This Row],[Current Week High]]/Table2[[#This Row],[Close Price]])-1</f>
        <v>2.2699133305819297E-2</v>
      </c>
      <c r="AG19" s="1">
        <f>(Table2[[#This Row],[Close Price]]/Table2[[#This Row],[Current Month Low]])-1</f>
        <v>0.14123779319873142</v>
      </c>
      <c r="AH19" s="1">
        <f>(Table2[[#This Row],[Current Month High]]/Table2[[#This Row],[Close Price]])-1</f>
        <v>2.2699133305819297E-2</v>
      </c>
      <c r="AI19">
        <v>14.1725134131242</v>
      </c>
      <c r="AJ19">
        <v>234.66850828729201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0.13</v>
      </c>
      <c r="AM19" t="s">
        <v>3109</v>
      </c>
      <c r="AN19">
        <v>-1.67</v>
      </c>
      <c r="AO19" t="s">
        <v>3108</v>
      </c>
      <c r="AP19">
        <v>0.19072090874754899</v>
      </c>
      <c r="AQ19">
        <f>(Table2[[#This Row],[Sharpe Ratio]]-AVERAGE(Table2[Sharpe Ratio]))/_xlfn.STDEV.P(Table2[Sharpe Ratio])</f>
        <v>1.4492899859892696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7.5860026777499527</v>
      </c>
      <c r="AS19">
        <f>_xlfn.RANK.AVG(Table2[[#This Row],[1Y Return vs Nifty Z-Score]],Table2[1Y Return vs Nifty Z-Score])</f>
        <v>18</v>
      </c>
      <c r="AT19">
        <f>_xlfn.RANK.AVG(Table2[[#This Row],[6M Return vs Nifty Z-Score]],Table2[6M Return vs Nifty Z-Score])</f>
        <v>86</v>
      </c>
      <c r="AU19">
        <f>_xlfn.RANK.AVG(Table2[[#This Row],[Sharpe Ratio Z-Score]],Table2[Sharpe Ratio Z-Score])</f>
        <v>53</v>
      </c>
      <c r="AV19">
        <f>(Table2[[#This Row],[Rank 1Y]]+Table2[[#This Row],[Rank 6M]]+Table2[[#This Row],[Rank Sharpe]])/3</f>
        <v>52.333333333333336</v>
      </c>
    </row>
    <row r="20" spans="1:48" x14ac:dyDescent="0.3">
      <c r="A20" t="s">
        <v>624</v>
      </c>
      <c r="B20" t="s">
        <v>625</v>
      </c>
      <c r="C20" t="s">
        <v>3064</v>
      </c>
      <c r="D20" t="s">
        <v>205</v>
      </c>
      <c r="E20">
        <v>29841.541702459999</v>
      </c>
      <c r="F20">
        <v>13479.4</v>
      </c>
      <c r="G20">
        <v>172.699848610213</v>
      </c>
      <c r="H20">
        <f>(Table2[[#This Row],[1Y Return vs Nifty]]-AVERAGE(Table2[1Y Return vs Nifty]))/_xlfn.STDEV.P(Table2[1Y Return vs Nifty])</f>
        <v>2.1722773067202481</v>
      </c>
      <c r="I20">
        <v>3.42033870062316</v>
      </c>
      <c r="J20">
        <f>(Table2[[#This Row],[1M Return vs Nifty]]-AVERAGE(Table2[1M Return vs Nifty]))/_xlfn.STDEV.P(Table2[1M Return vs Nifty])</f>
        <v>0.57330121154387415</v>
      </c>
      <c r="K20">
        <v>41.778104911745899</v>
      </c>
      <c r="L20">
        <f>(Table2[[#This Row],[6M Return vs Nifty]]-AVERAGE(Table2[6M Return vs Nifty]))/_xlfn.STDEV.P(Table2[6M Return vs Nifty])</f>
        <v>1.2077692125667945</v>
      </c>
      <c r="M20">
        <v>-0.88744822670877499</v>
      </c>
      <c r="N20">
        <f>(Table2[[#This Row],[1W Return vs Nifty]]-AVERAGE(Table2[1W Return vs Nifty]))/_xlfn.STDEV.P(Table2[1W Return vs Nifty])</f>
        <v>0.37980655594140672</v>
      </c>
      <c r="O20">
        <v>13416.63</v>
      </c>
      <c r="P20">
        <v>12801.8656371702</v>
      </c>
      <c r="Q20">
        <v>9843.9434760785807</v>
      </c>
      <c r="R20">
        <v>50.287283649410497</v>
      </c>
      <c r="S20" s="1">
        <f>(Table2[[#This Row],[Close Price]]-Table2[[#This Row],[20D EMA]])/Table2[[#This Row],[20D EMA]]</f>
        <v>4.6785221027933572E-3</v>
      </c>
      <c r="T20" s="1">
        <f>(Table2[[#This Row],[Close Price]]-Table2[[#This Row],[50D EMA]])/Table2[[#This Row],[50D EMA]]</f>
        <v>5.2924658173460246E-2</v>
      </c>
      <c r="U20" s="1">
        <f>(Table2[[#This Row],[Close Price]]-Table2[[#This Row],[200D EMA]])/Table2[[#This Row],[200D EMA]]</f>
        <v>0.36930895964161248</v>
      </c>
      <c r="V20">
        <v>0.86892022171530003</v>
      </c>
      <c r="W20">
        <v>13150</v>
      </c>
      <c r="X20">
        <v>13593.1</v>
      </c>
      <c r="Y20">
        <v>12985.05</v>
      </c>
      <c r="Z20">
        <v>14055.05</v>
      </c>
      <c r="AA20">
        <v>12750</v>
      </c>
      <c r="AB20">
        <v>14055.05</v>
      </c>
      <c r="AC20" s="1">
        <f>(Table2[[#This Row],[Close Price]]/Table2[[#This Row],[Day Low]])-1</f>
        <v>2.5049429657794553E-2</v>
      </c>
      <c r="AD20" s="1">
        <f>(Table2[[#This Row],[Day High]]/Table2[[#This Row],[Close Price]])-1</f>
        <v>8.4350935501580349E-3</v>
      </c>
      <c r="AE20" s="1">
        <f>(Table2[[#This Row],[Close Price]]/Table2[[#This Row],[Current Week Low]])-1</f>
        <v>3.8070704386968135E-2</v>
      </c>
      <c r="AF20" s="1">
        <f>(Table2[[#This Row],[Current Week High]]/Table2[[#This Row],[Close Price]])-1</f>
        <v>4.2705906791103532E-2</v>
      </c>
      <c r="AG20" s="1">
        <f>(Table2[[#This Row],[Close Price]]/Table2[[#This Row],[Current Month Low]])-1</f>
        <v>5.720784313725491E-2</v>
      </c>
      <c r="AH20" s="1">
        <f>(Table2[[#This Row],[Current Month High]]/Table2[[#This Row],[Close Price]])-1</f>
        <v>4.2705906791103532E-2</v>
      </c>
      <c r="AI20">
        <v>8.3564550350905709</v>
      </c>
      <c r="AJ20">
        <v>204.66727716283901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0.12</v>
      </c>
      <c r="AM20" t="s">
        <v>3109</v>
      </c>
      <c r="AN20">
        <v>-3</v>
      </c>
      <c r="AO20" t="s">
        <v>3108</v>
      </c>
      <c r="AP20">
        <v>0.19407417541107999</v>
      </c>
      <c r="AQ20">
        <f>(Table2[[#This Row],[Sharpe Ratio]]-AVERAGE(Table2[Sharpe Ratio]))/_xlfn.STDEV.P(Table2[Sharpe Ratio])</f>
        <v>1.4873981705440473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5.8205524573163707</v>
      </c>
      <c r="AS20">
        <f>_xlfn.RANK.AVG(Table2[[#This Row],[1Y Return vs Nifty Z-Score]],Table2[1Y Return vs Nifty Z-Score])</f>
        <v>28</v>
      </c>
      <c r="AT20">
        <f>_xlfn.RANK.AVG(Table2[[#This Row],[6M Return vs Nifty Z-Score]],Table2[6M Return vs Nifty Z-Score])</f>
        <v>84</v>
      </c>
      <c r="AU20">
        <f>_xlfn.RANK.AVG(Table2[[#This Row],[Sharpe Ratio Z-Score]],Table2[Sharpe Ratio Z-Score])</f>
        <v>48</v>
      </c>
      <c r="AV20">
        <f>(Table2[[#This Row],[Rank 1Y]]+Table2[[#This Row],[Rank 6M]]+Table2[[#This Row],[Rank Sharpe]])/3</f>
        <v>53.333333333333336</v>
      </c>
    </row>
    <row r="21" spans="1:48" x14ac:dyDescent="0.3">
      <c r="A21" t="s">
        <v>1003</v>
      </c>
      <c r="B21" t="s">
        <v>1004</v>
      </c>
      <c r="C21" t="s">
        <v>3070</v>
      </c>
      <c r="D21" t="s">
        <v>133</v>
      </c>
      <c r="E21">
        <v>13502.339869089999</v>
      </c>
      <c r="F21">
        <v>930.55</v>
      </c>
      <c r="G21">
        <v>102.586109343983</v>
      </c>
      <c r="H21">
        <f>(Table2[[#This Row],[1Y Return vs Nifty]]-AVERAGE(Table2[1Y Return vs Nifty]))/_xlfn.STDEV.P(Table2[1Y Return vs Nifty])</f>
        <v>1.0904553617019479</v>
      </c>
      <c r="I21">
        <v>15.8276107087481</v>
      </c>
      <c r="J21">
        <f>(Table2[[#This Row],[1M Return vs Nifty]]-AVERAGE(Table2[1M Return vs Nifty]))/_xlfn.STDEV.P(Table2[1M Return vs Nifty])</f>
        <v>1.7594879231859388</v>
      </c>
      <c r="K21">
        <v>68.523866801502905</v>
      </c>
      <c r="L21">
        <f>(Table2[[#This Row],[6M Return vs Nifty]]-AVERAGE(Table2[6M Return vs Nifty]))/_xlfn.STDEV.P(Table2[6M Return vs Nifty])</f>
        <v>2.1068120869267446</v>
      </c>
      <c r="M21">
        <v>-6.3330337024851904</v>
      </c>
      <c r="N21">
        <f>(Table2[[#This Row],[1W Return vs Nifty]]-AVERAGE(Table2[1W Return vs Nifty]))/_xlfn.STDEV.P(Table2[1W Return vs Nifty])</f>
        <v>-0.8288599053931277</v>
      </c>
      <c r="O21">
        <v>881.85</v>
      </c>
      <c r="P21">
        <v>789.52850477532502</v>
      </c>
      <c r="Q21">
        <v>584.88963621707205</v>
      </c>
      <c r="R21">
        <v>62.496267888738402</v>
      </c>
      <c r="S21" s="1">
        <f>(Table2[[#This Row],[Close Price]]-Table2[[#This Row],[20D EMA]])/Table2[[#This Row],[20D EMA]]</f>
        <v>5.5224811475874505E-2</v>
      </c>
      <c r="T21" s="1">
        <f>(Table2[[#This Row],[Close Price]]-Table2[[#This Row],[50D EMA]])/Table2[[#This Row],[50D EMA]]</f>
        <v>0.17861482438155316</v>
      </c>
      <c r="U21" s="1">
        <f>(Table2[[#This Row],[Close Price]]-Table2[[#This Row],[200D EMA]])/Table2[[#This Row],[200D EMA]]</f>
        <v>0.59098390940652912</v>
      </c>
      <c r="V21">
        <v>1.18656346567329</v>
      </c>
      <c r="W21">
        <v>923.05</v>
      </c>
      <c r="X21">
        <v>946.55</v>
      </c>
      <c r="Y21">
        <v>897.7</v>
      </c>
      <c r="Z21">
        <v>949</v>
      </c>
      <c r="AA21">
        <v>853.2</v>
      </c>
      <c r="AB21">
        <v>999</v>
      </c>
      <c r="AC21" s="1">
        <f>(Table2[[#This Row],[Close Price]]/Table2[[#This Row],[Day Low]])-1</f>
        <v>8.1252369860786988E-3</v>
      </c>
      <c r="AD21" s="1">
        <f>(Table2[[#This Row],[Day High]]/Table2[[#This Row],[Close Price]])-1</f>
        <v>1.7194132502283521E-2</v>
      </c>
      <c r="AE21" s="1">
        <f>(Table2[[#This Row],[Close Price]]/Table2[[#This Row],[Current Week Low]])-1</f>
        <v>3.659351676506617E-2</v>
      </c>
      <c r="AF21" s="1">
        <f>(Table2[[#This Row],[Current Week High]]/Table2[[#This Row],[Close Price]])-1</f>
        <v>1.9826984041695805E-2</v>
      </c>
      <c r="AG21" s="1">
        <f>(Table2[[#This Row],[Close Price]]/Table2[[#This Row],[Current Month Low]])-1</f>
        <v>9.0658696671354733E-2</v>
      </c>
      <c r="AH21" s="1">
        <f>(Table2[[#This Row],[Current Month High]]/Table2[[#This Row],[Close Price]])-1</f>
        <v>7.355864811133217E-2</v>
      </c>
      <c r="AI21">
        <v>7.3558648111332099</v>
      </c>
      <c r="AJ21">
        <v>148.743651430098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0.79</v>
      </c>
      <c r="AM21" t="s">
        <v>3109</v>
      </c>
      <c r="AN21">
        <v>4.04</v>
      </c>
      <c r="AO21" t="s">
        <v>3109</v>
      </c>
      <c r="AP21">
        <v>0.19655656690828399</v>
      </c>
      <c r="AQ21">
        <f>(Table2[[#This Row],[Sharpe Ratio]]-AVERAGE(Table2[Sharpe Ratio]))/_xlfn.STDEV.P(Table2[Sharpe Ratio])</f>
        <v>1.5156092980220661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5.643504764443569</v>
      </c>
      <c r="AS21">
        <f>_xlfn.RANK.AVG(Table2[[#This Row],[1Y Return vs Nifty Z-Score]],Table2[1Y Return vs Nifty Z-Score])</f>
        <v>94</v>
      </c>
      <c r="AT21">
        <f>_xlfn.RANK.AVG(Table2[[#This Row],[6M Return vs Nifty Z-Score]],Table2[6M Return vs Nifty Z-Score])</f>
        <v>24</v>
      </c>
      <c r="AU21">
        <f>_xlfn.RANK.AVG(Table2[[#This Row],[Sharpe Ratio Z-Score]],Table2[Sharpe Ratio Z-Score])</f>
        <v>45</v>
      </c>
      <c r="AV21">
        <f>(Table2[[#This Row],[Rank 1Y]]+Table2[[#This Row],[Rank 6M]]+Table2[[#This Row],[Rank Sharpe]])/3</f>
        <v>54.333333333333336</v>
      </c>
    </row>
    <row r="22" spans="1:48" x14ac:dyDescent="0.3">
      <c r="A22" t="s">
        <v>396</v>
      </c>
      <c r="B22" t="s">
        <v>397</v>
      </c>
      <c r="C22" t="s">
        <v>3076</v>
      </c>
      <c r="D22" t="s">
        <v>95</v>
      </c>
      <c r="E22">
        <v>59048.994638409997</v>
      </c>
      <c r="F22">
        <v>572.95000000000005</v>
      </c>
      <c r="G22">
        <v>131.080541145295</v>
      </c>
      <c r="H22">
        <f>(Table2[[#This Row],[1Y Return vs Nifty]]-AVERAGE(Table2[1Y Return vs Nifty]))/_xlfn.STDEV.P(Table2[1Y Return vs Nifty])</f>
        <v>1.53011101202231</v>
      </c>
      <c r="I22">
        <v>10.2725765448759</v>
      </c>
      <c r="J22">
        <f>(Table2[[#This Row],[1M Return vs Nifty]]-AVERAGE(Table2[1M Return vs Nifty]))/_xlfn.STDEV.P(Table2[1M Return vs Nifty])</f>
        <v>1.2284035958988555</v>
      </c>
      <c r="K22">
        <v>37.628264784322802</v>
      </c>
      <c r="L22">
        <f>(Table2[[#This Row],[6M Return vs Nifty]]-AVERAGE(Table2[6M Return vs Nifty]))/_xlfn.STDEV.P(Table2[6M Return vs Nifty])</f>
        <v>1.068274805502565</v>
      </c>
      <c r="M22">
        <v>5.6671646731531196</v>
      </c>
      <c r="N22">
        <f>(Table2[[#This Row],[1W Return vs Nifty]]-AVERAGE(Table2[1W Return vs Nifty]))/_xlfn.STDEV.P(Table2[1W Return vs Nifty])</f>
        <v>1.8346254756580647</v>
      </c>
      <c r="O22">
        <v>547.42999999999995</v>
      </c>
      <c r="P22">
        <v>509.73853144181402</v>
      </c>
      <c r="Q22">
        <v>403.00365584194401</v>
      </c>
      <c r="R22">
        <v>70.254142304714406</v>
      </c>
      <c r="S22" s="1">
        <f>(Table2[[#This Row],[Close Price]]-Table2[[#This Row],[20D EMA]])/Table2[[#This Row],[20D EMA]]</f>
        <v>4.6617832416930197E-2</v>
      </c>
      <c r="T22" s="1">
        <f>(Table2[[#This Row],[Close Price]]-Table2[[#This Row],[50D EMA]])/Table2[[#This Row],[50D EMA]]</f>
        <v>0.12400763265706063</v>
      </c>
      <c r="U22" s="1">
        <f>(Table2[[#This Row],[Close Price]]-Table2[[#This Row],[200D EMA]])/Table2[[#This Row],[200D EMA]]</f>
        <v>0.4216992617672633</v>
      </c>
      <c r="V22">
        <v>0.71405548566950205</v>
      </c>
      <c r="W22">
        <v>562</v>
      </c>
      <c r="X22">
        <v>578</v>
      </c>
      <c r="Y22">
        <v>528.70000000000005</v>
      </c>
      <c r="Z22">
        <v>578</v>
      </c>
      <c r="AA22">
        <v>515.95000000000005</v>
      </c>
      <c r="AB22">
        <v>593</v>
      </c>
      <c r="AC22" s="1">
        <f>(Table2[[#This Row],[Close Price]]/Table2[[#This Row],[Day Low]])-1</f>
        <v>1.9483985765124556E-2</v>
      </c>
      <c r="AD22" s="1">
        <f>(Table2[[#This Row],[Day High]]/Table2[[#This Row],[Close Price]])-1</f>
        <v>8.8140326381009881E-3</v>
      </c>
      <c r="AE22" s="1">
        <f>(Table2[[#This Row],[Close Price]]/Table2[[#This Row],[Current Week Low]])-1</f>
        <v>8.3695857764327641E-2</v>
      </c>
      <c r="AF22" s="1">
        <f>(Table2[[#This Row],[Current Week High]]/Table2[[#This Row],[Close Price]])-1</f>
        <v>8.8140326381009881E-3</v>
      </c>
      <c r="AG22" s="1">
        <f>(Table2[[#This Row],[Close Price]]/Table2[[#This Row],[Current Month Low]])-1</f>
        <v>0.1104758213005137</v>
      </c>
      <c r="AH22" s="1">
        <f>(Table2[[#This Row],[Current Month High]]/Table2[[#This Row],[Close Price]])-1</f>
        <v>3.4994327602757558E-2</v>
      </c>
      <c r="AI22">
        <v>10.5855659307094</v>
      </c>
      <c r="AJ22">
        <v>182.51972386587701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0.28000000000000003</v>
      </c>
      <c r="AM22" t="s">
        <v>3109</v>
      </c>
      <c r="AN22">
        <v>0.03</v>
      </c>
      <c r="AO22" t="s">
        <v>3109</v>
      </c>
      <c r="AP22">
        <v>0.234552167693374</v>
      </c>
      <c r="AQ22">
        <f>(Table2[[#This Row],[Sharpe Ratio]]-AVERAGE(Table2[Sharpe Ratio]))/_xlfn.STDEV.P(Table2[Sharpe Ratio])</f>
        <v>1.9474101394926329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7.6088250285744286</v>
      </c>
      <c r="AS22">
        <f>_xlfn.RANK.AVG(Table2[[#This Row],[1Y Return vs Nifty Z-Score]],Table2[1Y Return vs Nifty Z-Score])</f>
        <v>57</v>
      </c>
      <c r="AT22">
        <f>_xlfn.RANK.AVG(Table2[[#This Row],[6M Return vs Nifty Z-Score]],Table2[6M Return vs Nifty Z-Score])</f>
        <v>96</v>
      </c>
      <c r="AU22">
        <f>_xlfn.RANK.AVG(Table2[[#This Row],[Sharpe Ratio Z-Score]],Table2[Sharpe Ratio Z-Score])</f>
        <v>19</v>
      </c>
      <c r="AV22">
        <f>(Table2[[#This Row],[Rank 1Y]]+Table2[[#This Row],[Rank 6M]]+Table2[[#This Row],[Rank Sharpe]])/3</f>
        <v>57.333333333333336</v>
      </c>
    </row>
    <row r="23" spans="1:48" x14ac:dyDescent="0.3">
      <c r="A23" t="s">
        <v>400</v>
      </c>
      <c r="B23" t="s">
        <v>401</v>
      </c>
      <c r="C23" t="s">
        <v>3064</v>
      </c>
      <c r="D23" t="s">
        <v>121</v>
      </c>
      <c r="E23">
        <v>58415.442000000003</v>
      </c>
      <c r="F23">
        <v>291.8</v>
      </c>
      <c r="G23">
        <v>301.78089178787701</v>
      </c>
      <c r="H23">
        <f>(Table2[[#This Row],[1Y Return vs Nifty]]-AVERAGE(Table2[1Y Return vs Nifty]))/_xlfn.STDEV.P(Table2[1Y Return vs Nifty])</f>
        <v>4.1639369537005946</v>
      </c>
      <c r="I23">
        <v>-13.7250985606494</v>
      </c>
      <c r="J23">
        <f>(Table2[[#This Row],[1M Return vs Nifty]]-AVERAGE(Table2[1M Return vs Nifty]))/_xlfn.STDEV.P(Table2[1M Return vs Nifty])</f>
        <v>-1.0658737683627506</v>
      </c>
      <c r="K23">
        <v>35.509860470898197</v>
      </c>
      <c r="L23">
        <f>(Table2[[#This Row],[6M Return vs Nifty]]-AVERAGE(Table2[6M Return vs Nifty]))/_xlfn.STDEV.P(Table2[6M Return vs Nifty])</f>
        <v>0.99706590478595603</v>
      </c>
      <c r="M23">
        <v>-2.0656009262461499</v>
      </c>
      <c r="N23">
        <f>(Table2[[#This Row],[1W Return vs Nifty]]-AVERAGE(Table2[1W Return vs Nifty]))/_xlfn.STDEV.P(Table2[1W Return vs Nifty])</f>
        <v>0.11831150447340287</v>
      </c>
      <c r="O23">
        <v>299.88</v>
      </c>
      <c r="P23">
        <v>291.72575037229097</v>
      </c>
      <c r="Q23">
        <v>214.584995420909</v>
      </c>
      <c r="R23">
        <v>42.800048136915201</v>
      </c>
      <c r="S23" s="1">
        <f>(Table2[[#This Row],[Close Price]]-Table2[[#This Row],[20D EMA]])/Table2[[#This Row],[20D EMA]]</f>
        <v>-2.694411097772437E-2</v>
      </c>
      <c r="T23" s="1">
        <f>(Table2[[#This Row],[Close Price]]-Table2[[#This Row],[50D EMA]])/Table2[[#This Row],[50D EMA]]</f>
        <v>2.5451859362528604E-4</v>
      </c>
      <c r="U23" s="1">
        <f>(Table2[[#This Row],[Close Price]]-Table2[[#This Row],[200D EMA]])/Table2[[#This Row],[200D EMA]]</f>
        <v>0.35983412739382636</v>
      </c>
      <c r="V23">
        <v>0.52080488359591703</v>
      </c>
      <c r="W23">
        <v>286</v>
      </c>
      <c r="X23">
        <v>294.2</v>
      </c>
      <c r="Y23">
        <v>285</v>
      </c>
      <c r="Z23">
        <v>312.89999999999998</v>
      </c>
      <c r="AA23">
        <v>284.10000000000002</v>
      </c>
      <c r="AB23">
        <v>316.10000000000002</v>
      </c>
      <c r="AC23" s="1">
        <f>(Table2[[#This Row],[Close Price]]/Table2[[#This Row],[Day Low]])-1</f>
        <v>2.0279720279720248E-2</v>
      </c>
      <c r="AD23" s="1">
        <f>(Table2[[#This Row],[Day High]]/Table2[[#This Row],[Close Price]])-1</f>
        <v>8.2248115147360856E-3</v>
      </c>
      <c r="AE23" s="1">
        <f>(Table2[[#This Row],[Close Price]]/Table2[[#This Row],[Current Week Low]])-1</f>
        <v>2.3859649122807136E-2</v>
      </c>
      <c r="AF23" s="1">
        <f>(Table2[[#This Row],[Current Week High]]/Table2[[#This Row],[Close Price]])-1</f>
        <v>7.2309801233721549E-2</v>
      </c>
      <c r="AG23" s="1">
        <f>(Table2[[#This Row],[Close Price]]/Table2[[#This Row],[Current Month Low]])-1</f>
        <v>2.7103132699753507E-2</v>
      </c>
      <c r="AH23" s="1">
        <f>(Table2[[#This Row],[Current Month High]]/Table2[[#This Row],[Close Price]])-1</f>
        <v>8.3276216586703367E-2</v>
      </c>
      <c r="AI23">
        <v>21.2131596984235</v>
      </c>
      <c r="AJ23">
        <v>336.173393124065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0.12</v>
      </c>
      <c r="AM23" t="s">
        <v>3109</v>
      </c>
      <c r="AN23">
        <v>-7.45</v>
      </c>
      <c r="AO23" t="s">
        <v>3108</v>
      </c>
      <c r="AP23">
        <v>0.18795187769198399</v>
      </c>
      <c r="AQ23">
        <f>(Table2[[#This Row],[Sharpe Ratio]]-AVERAGE(Table2[Sharpe Ratio]))/_xlfn.STDEV.P(Table2[Sharpe Ratio])</f>
        <v>1.4178213444848482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5.6312619390820506</v>
      </c>
      <c r="AS23">
        <f>_xlfn.RANK.AVG(Table2[[#This Row],[1Y Return vs Nifty Z-Score]],Table2[1Y Return vs Nifty Z-Score])</f>
        <v>6</v>
      </c>
      <c r="AT23">
        <f>_xlfn.RANK.AVG(Table2[[#This Row],[6M Return vs Nifty Z-Score]],Table2[6M Return vs Nifty Z-Score])</f>
        <v>107</v>
      </c>
      <c r="AU23">
        <f>_xlfn.RANK.AVG(Table2[[#This Row],[Sharpe Ratio Z-Score]],Table2[Sharpe Ratio Z-Score])</f>
        <v>60</v>
      </c>
      <c r="AV23">
        <f>(Table2[[#This Row],[Rank 1Y]]+Table2[[#This Row],[Rank 6M]]+Table2[[#This Row],[Rank Sharpe]])/3</f>
        <v>57.666666666666664</v>
      </c>
    </row>
    <row r="24" spans="1:48" x14ac:dyDescent="0.3">
      <c r="A24" t="s">
        <v>128</v>
      </c>
      <c r="B24" t="s">
        <v>129</v>
      </c>
      <c r="C24" t="s">
        <v>3075</v>
      </c>
      <c r="D24" t="s">
        <v>130</v>
      </c>
      <c r="E24">
        <v>221705.59188357001</v>
      </c>
      <c r="F24">
        <v>303.3</v>
      </c>
      <c r="G24">
        <v>104.919369407351</v>
      </c>
      <c r="H24">
        <f>(Table2[[#This Row],[1Y Return vs Nifty]]-AVERAGE(Table2[1Y Return vs Nifty]))/_xlfn.STDEV.P(Table2[1Y Return vs Nifty])</f>
        <v>1.1264564645728379</v>
      </c>
      <c r="I24">
        <v>-11.668512750032299</v>
      </c>
      <c r="J24">
        <f>(Table2[[#This Row],[1M Return vs Nifty]]-AVERAGE(Table2[1M Return vs Nifty]))/_xlfn.STDEV.P(Table2[1M Return vs Nifty])</f>
        <v>-0.86925562713814308</v>
      </c>
      <c r="K24">
        <v>49.728062106008601</v>
      </c>
      <c r="L24">
        <f>(Table2[[#This Row],[6M Return vs Nifty]]-AVERAGE(Table2[6M Return vs Nifty]))/_xlfn.STDEV.P(Table2[6M Return vs Nifty])</f>
        <v>1.4750022940706633</v>
      </c>
      <c r="M24">
        <v>-3.9416245846945901</v>
      </c>
      <c r="N24">
        <f>(Table2[[#This Row],[1W Return vs Nifty]]-AVERAGE(Table2[1W Return vs Nifty]))/_xlfn.STDEV.P(Table2[1W Return vs Nifty])</f>
        <v>-0.29807841112395572</v>
      </c>
      <c r="O24">
        <v>303.67</v>
      </c>
      <c r="P24">
        <v>298.80427182231102</v>
      </c>
      <c r="Q24">
        <v>237.17679112266501</v>
      </c>
      <c r="R24">
        <v>51.907238750716203</v>
      </c>
      <c r="S24" s="1">
        <f>(Table2[[#This Row],[Close Price]]-Table2[[#This Row],[20D EMA]])/Table2[[#This Row],[20D EMA]]</f>
        <v>-1.2184278987058469E-3</v>
      </c>
      <c r="T24" s="1">
        <f>(Table2[[#This Row],[Close Price]]-Table2[[#This Row],[50D EMA]])/Table2[[#This Row],[50D EMA]]</f>
        <v>1.5045729267091766E-2</v>
      </c>
      <c r="U24" s="1">
        <f>(Table2[[#This Row],[Close Price]]-Table2[[#This Row],[200D EMA]])/Table2[[#This Row],[200D EMA]]</f>
        <v>0.27879291462011924</v>
      </c>
      <c r="V24">
        <v>0.49631924028882402</v>
      </c>
      <c r="W24">
        <v>296</v>
      </c>
      <c r="X24">
        <v>303.89999999999998</v>
      </c>
      <c r="Y24">
        <v>290.64999999999998</v>
      </c>
      <c r="Z24">
        <v>303.89999999999998</v>
      </c>
      <c r="AA24">
        <v>285</v>
      </c>
      <c r="AB24">
        <v>317.7</v>
      </c>
      <c r="AC24" s="1">
        <f>(Table2[[#This Row],[Close Price]]/Table2[[#This Row],[Day Low]])-1</f>
        <v>2.4662162162162105E-2</v>
      </c>
      <c r="AD24" s="1">
        <f>(Table2[[#This Row],[Day High]]/Table2[[#This Row],[Close Price]])-1</f>
        <v>1.9782393669633969E-3</v>
      </c>
      <c r="AE24" s="1">
        <f>(Table2[[#This Row],[Close Price]]/Table2[[#This Row],[Current Week Low]])-1</f>
        <v>4.3523137794598377E-2</v>
      </c>
      <c r="AF24" s="1">
        <f>(Table2[[#This Row],[Current Week High]]/Table2[[#This Row],[Close Price]])-1</f>
        <v>1.9782393669633969E-3</v>
      </c>
      <c r="AG24" s="1">
        <f>(Table2[[#This Row],[Close Price]]/Table2[[#This Row],[Current Month Low]])-1</f>
        <v>6.4210526315789496E-2</v>
      </c>
      <c r="AH24" s="1">
        <f>(Table2[[#This Row],[Current Month High]]/Table2[[#This Row],[Close Price]])-1</f>
        <v>4.7477744807121525E-2</v>
      </c>
      <c r="AI24">
        <v>12.265084075173</v>
      </c>
      <c r="AJ24">
        <v>139.289940828402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0.01</v>
      </c>
      <c r="AM24" t="s">
        <v>3109</v>
      </c>
      <c r="AN24">
        <v>-4.6500000000000004</v>
      </c>
      <c r="AO24" t="s">
        <v>3108</v>
      </c>
      <c r="AP24">
        <v>0.23371966314156101</v>
      </c>
      <c r="AQ24">
        <f>(Table2[[#This Row],[Sharpe Ratio]]-AVERAGE(Table2[Sharpe Ratio]))/_xlfn.STDEV.P(Table2[Sharpe Ratio])</f>
        <v>1.9379491450992505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3.3720738654806532</v>
      </c>
      <c r="AS24">
        <f>_xlfn.RANK.AVG(Table2[[#This Row],[1Y Return vs Nifty Z-Score]],Table2[1Y Return vs Nifty Z-Score])</f>
        <v>91</v>
      </c>
      <c r="AT24">
        <f>_xlfn.RANK.AVG(Table2[[#This Row],[6M Return vs Nifty Z-Score]],Table2[6M Return vs Nifty Z-Score])</f>
        <v>64</v>
      </c>
      <c r="AU24">
        <f>_xlfn.RANK.AVG(Table2[[#This Row],[Sharpe Ratio Z-Score]],Table2[Sharpe Ratio Z-Score])</f>
        <v>20</v>
      </c>
      <c r="AV24">
        <f>(Table2[[#This Row],[Rank 1Y]]+Table2[[#This Row],[Rank 6M]]+Table2[[#This Row],[Rank Sharpe]])/3</f>
        <v>58.333333333333336</v>
      </c>
    </row>
    <row r="25" spans="1:48" x14ac:dyDescent="0.3">
      <c r="A25" t="s">
        <v>985</v>
      </c>
      <c r="B25" t="s">
        <v>986</v>
      </c>
      <c r="C25" t="s">
        <v>3075</v>
      </c>
      <c r="D25" t="s">
        <v>130</v>
      </c>
      <c r="E25">
        <v>14236.319826499999</v>
      </c>
      <c r="F25">
        <v>1702.85</v>
      </c>
      <c r="G25">
        <v>64.843313237395193</v>
      </c>
      <c r="H25">
        <f>(Table2[[#This Row],[1Y Return vs Nifty]]-AVERAGE(Table2[1Y Return vs Nifty]))/_xlfn.STDEV.P(Table2[1Y Return vs Nifty])</f>
        <v>0.50810180986215847</v>
      </c>
      <c r="I25">
        <v>18.246294505199</v>
      </c>
      <c r="J25">
        <f>(Table2[[#This Row],[1M Return vs Nifty]]-AVERAGE(Table2[1M Return vs Nifty]))/_xlfn.STDEV.P(Table2[1M Return vs Nifty])</f>
        <v>1.9907241350732303</v>
      </c>
      <c r="K25">
        <v>98.779935678404399</v>
      </c>
      <c r="L25">
        <f>(Table2[[#This Row],[6M Return vs Nifty]]-AVERAGE(Table2[6M Return vs Nifty]))/_xlfn.STDEV.P(Table2[6M Return vs Nifty])</f>
        <v>3.1238518423109305</v>
      </c>
      <c r="M25">
        <v>-4.47569572912455</v>
      </c>
      <c r="N25">
        <f>(Table2[[#This Row],[1W Return vs Nifty]]-AVERAGE(Table2[1W Return vs Nifty]))/_xlfn.STDEV.P(Table2[1W Return vs Nifty])</f>
        <v>-0.41661734199015599</v>
      </c>
      <c r="O25">
        <v>1598.64</v>
      </c>
      <c r="P25">
        <v>1414.8793757527501</v>
      </c>
      <c r="Q25">
        <v>1036.76650588084</v>
      </c>
      <c r="R25">
        <v>61.798907738005902</v>
      </c>
      <c r="S25" s="1">
        <f>(Table2[[#This Row],[Close Price]]-Table2[[#This Row],[20D EMA]])/Table2[[#This Row],[20D EMA]]</f>
        <v>6.5186658659860758E-2</v>
      </c>
      <c r="T25" s="1">
        <f>(Table2[[#This Row],[Close Price]]-Table2[[#This Row],[50D EMA]])/Table2[[#This Row],[50D EMA]]</f>
        <v>0.2035301589536864</v>
      </c>
      <c r="U25" s="1">
        <f>(Table2[[#This Row],[Close Price]]-Table2[[#This Row],[200D EMA]])/Table2[[#This Row],[200D EMA]]</f>
        <v>0.64246239663505844</v>
      </c>
      <c r="V25">
        <v>1.00079520465025</v>
      </c>
      <c r="W25">
        <v>1665</v>
      </c>
      <c r="X25">
        <v>1724</v>
      </c>
      <c r="Y25">
        <v>1614.6</v>
      </c>
      <c r="Z25">
        <v>1785</v>
      </c>
      <c r="AA25">
        <v>1557</v>
      </c>
      <c r="AB25">
        <v>1785</v>
      </c>
      <c r="AC25" s="1">
        <f>(Table2[[#This Row],[Close Price]]/Table2[[#This Row],[Day Low]])-1</f>
        <v>2.2732732732732686E-2</v>
      </c>
      <c r="AD25" s="1">
        <f>(Table2[[#This Row],[Day High]]/Table2[[#This Row],[Close Price]])-1</f>
        <v>1.2420354112223642E-2</v>
      </c>
      <c r="AE25" s="1">
        <f>(Table2[[#This Row],[Close Price]]/Table2[[#This Row],[Current Week Low]])-1</f>
        <v>5.4657500309674312E-2</v>
      </c>
      <c r="AF25" s="1">
        <f>(Table2[[#This Row],[Current Week High]]/Table2[[#This Row],[Close Price]])-1</f>
        <v>4.8242652024547139E-2</v>
      </c>
      <c r="AG25" s="1">
        <f>(Table2[[#This Row],[Close Price]]/Table2[[#This Row],[Current Month Low]])-1</f>
        <v>9.3673731535003135E-2</v>
      </c>
      <c r="AH25" s="1">
        <f>(Table2[[#This Row],[Current Month High]]/Table2[[#This Row],[Close Price]])-1</f>
        <v>4.8242652024547139E-2</v>
      </c>
      <c r="AI25">
        <v>4.8242652024547104</v>
      </c>
      <c r="AJ25">
        <v>161.97692307692299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0.52</v>
      </c>
      <c r="AM25" t="s">
        <v>3109</v>
      </c>
      <c r="AN25">
        <v>0.79</v>
      </c>
      <c r="AO25" t="s">
        <v>3109</v>
      </c>
      <c r="AP25">
        <v>0.24690143950790699</v>
      </c>
      <c r="AQ25">
        <f>(Table2[[#This Row],[Sharpe Ratio]]-AVERAGE(Table2[Sharpe Ratio]))/_xlfn.STDEV.P(Table2[Sharpe Ratio])</f>
        <v>2.0877533858391049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7.2938138310952683</v>
      </c>
      <c r="AS25">
        <f>_xlfn.RANK.AVG(Table2[[#This Row],[1Y Return vs Nifty Z-Score]],Table2[1Y Return vs Nifty Z-Score])</f>
        <v>160</v>
      </c>
      <c r="AT25">
        <f>_xlfn.RANK.AVG(Table2[[#This Row],[6M Return vs Nifty Z-Score]],Table2[6M Return vs Nifty Z-Score])</f>
        <v>8</v>
      </c>
      <c r="AU25">
        <f>_xlfn.RANK.AVG(Table2[[#This Row],[Sharpe Ratio Z-Score]],Table2[Sharpe Ratio Z-Score])</f>
        <v>11</v>
      </c>
      <c r="AV25">
        <f>(Table2[[#This Row],[Rank 1Y]]+Table2[[#This Row],[Rank 6M]]+Table2[[#This Row],[Rank Sharpe]])/3</f>
        <v>59.666666666666664</v>
      </c>
    </row>
    <row r="26" spans="1:48" x14ac:dyDescent="0.3">
      <c r="A26" t="s">
        <v>1207</v>
      </c>
      <c r="B26" t="s">
        <v>1208</v>
      </c>
      <c r="C26" t="s">
        <v>3080</v>
      </c>
      <c r="D26" t="s">
        <v>1181</v>
      </c>
      <c r="E26">
        <v>9513.2269278000003</v>
      </c>
      <c r="F26">
        <v>744.2</v>
      </c>
      <c r="G26">
        <v>128.65381238916299</v>
      </c>
      <c r="H26">
        <f>(Table2[[#This Row],[1Y Return vs Nifty]]-AVERAGE(Table2[1Y Return vs Nifty]))/_xlfn.STDEV.P(Table2[1Y Return vs Nifty])</f>
        <v>1.4926677312835372</v>
      </c>
      <c r="I26">
        <v>24.491361995489601</v>
      </c>
      <c r="J26">
        <f>(Table2[[#This Row],[1M Return vs Nifty]]-AVERAGE(Table2[1M Return vs Nifty]))/_xlfn.STDEV.P(Table2[1M Return vs Nifty])</f>
        <v>2.5877785129767323</v>
      </c>
      <c r="K26">
        <v>42.336255788526799</v>
      </c>
      <c r="L26">
        <f>(Table2[[#This Row],[6M Return vs Nifty]]-AVERAGE(Table2[6M Return vs Nifty]))/_xlfn.STDEV.P(Table2[6M Return vs Nifty])</f>
        <v>1.2265311222351747</v>
      </c>
      <c r="M26">
        <v>4.6776089725599199</v>
      </c>
      <c r="N26">
        <f>(Table2[[#This Row],[1W Return vs Nifty]]-AVERAGE(Table2[1W Return vs Nifty]))/_xlfn.STDEV.P(Table2[1W Return vs Nifty])</f>
        <v>1.6149901779936071</v>
      </c>
      <c r="O26">
        <v>646.73</v>
      </c>
      <c r="P26">
        <v>569.13317248360897</v>
      </c>
      <c r="Q26">
        <v>453.10172196795298</v>
      </c>
      <c r="R26">
        <v>74.568071037168394</v>
      </c>
      <c r="S26" s="1">
        <f>(Table2[[#This Row],[Close Price]]-Table2[[#This Row],[20D EMA]])/Table2[[#This Row],[20D EMA]]</f>
        <v>0.15071204366582658</v>
      </c>
      <c r="T26" s="1">
        <f>(Table2[[#This Row],[Close Price]]-Table2[[#This Row],[50D EMA]])/Table2[[#This Row],[50D EMA]]</f>
        <v>0.30760257173628902</v>
      </c>
      <c r="U26" s="1">
        <f>(Table2[[#This Row],[Close Price]]-Table2[[#This Row],[200D EMA]])/Table2[[#This Row],[200D EMA]]</f>
        <v>0.64245679042604897</v>
      </c>
      <c r="V26">
        <v>1.4453213959798199</v>
      </c>
      <c r="W26">
        <v>716.05</v>
      </c>
      <c r="X26">
        <v>745</v>
      </c>
      <c r="Y26">
        <v>708</v>
      </c>
      <c r="Z26">
        <v>757.65</v>
      </c>
      <c r="AA26">
        <v>577</v>
      </c>
      <c r="AB26">
        <v>757.65</v>
      </c>
      <c r="AC26" s="1">
        <f>(Table2[[#This Row],[Close Price]]/Table2[[#This Row],[Day Low]])-1</f>
        <v>3.9312897144054393E-2</v>
      </c>
      <c r="AD26" s="1">
        <f>(Table2[[#This Row],[Day High]]/Table2[[#This Row],[Close Price]])-1</f>
        <v>1.0749798441278546E-3</v>
      </c>
      <c r="AE26" s="1">
        <f>(Table2[[#This Row],[Close Price]]/Table2[[#This Row],[Current Week Low]])-1</f>
        <v>5.1129943502824959E-2</v>
      </c>
      <c r="AF26" s="1">
        <f>(Table2[[#This Row],[Current Week High]]/Table2[[#This Row],[Close Price]])-1</f>
        <v>1.8073098629400652E-2</v>
      </c>
      <c r="AG26" s="1">
        <f>(Table2[[#This Row],[Close Price]]/Table2[[#This Row],[Current Month Low]])-1</f>
        <v>0.28977469670710576</v>
      </c>
      <c r="AH26" s="1">
        <f>(Table2[[#This Row],[Current Month High]]/Table2[[#This Row],[Close Price]])-1</f>
        <v>1.8073098629400652E-2</v>
      </c>
      <c r="AI26">
        <v>1.8073098629400599</v>
      </c>
      <c r="AJ26">
        <v>160.756832515767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0.63</v>
      </c>
      <c r="AM26" t="s">
        <v>3109</v>
      </c>
      <c r="AN26">
        <v>17.91</v>
      </c>
      <c r="AO26" t="s">
        <v>3109</v>
      </c>
      <c r="AP26">
        <v>0.20459413833495199</v>
      </c>
      <c r="AQ26">
        <f>(Table2[[#This Row],[Sharpe Ratio]]-AVERAGE(Table2[Sharpe Ratio]))/_xlfn.STDEV.P(Table2[Sharpe Ratio])</f>
        <v>1.6069522438816548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8.5289197883707057</v>
      </c>
      <c r="AS26">
        <f>_xlfn.RANK.AVG(Table2[[#This Row],[1Y Return vs Nifty Z-Score]],Table2[1Y Return vs Nifty Z-Score])</f>
        <v>60</v>
      </c>
      <c r="AT26">
        <f>_xlfn.RANK.AVG(Table2[[#This Row],[6M Return vs Nifty Z-Score]],Table2[6M Return vs Nifty Z-Score])</f>
        <v>82</v>
      </c>
      <c r="AU26">
        <f>_xlfn.RANK.AVG(Table2[[#This Row],[Sharpe Ratio Z-Score]],Table2[Sharpe Ratio Z-Score])</f>
        <v>39</v>
      </c>
      <c r="AV26">
        <f>(Table2[[#This Row],[Rank 1Y]]+Table2[[#This Row],[Rank 6M]]+Table2[[#This Row],[Rank Sharpe]])/3</f>
        <v>60.333333333333336</v>
      </c>
    </row>
    <row r="27" spans="1:48" x14ac:dyDescent="0.3">
      <c r="A27" t="s">
        <v>928</v>
      </c>
      <c r="B27" t="s">
        <v>929</v>
      </c>
      <c r="C27" t="s">
        <v>3075</v>
      </c>
      <c r="D27" t="s">
        <v>256</v>
      </c>
      <c r="E27">
        <v>15770.215658970001</v>
      </c>
      <c r="F27">
        <v>1985.95</v>
      </c>
      <c r="G27">
        <v>122.320653625829</v>
      </c>
      <c r="H27">
        <f>(Table2[[#This Row],[1Y Return vs Nifty]]-AVERAGE(Table2[1Y Return vs Nifty]))/_xlfn.STDEV.P(Table2[1Y Return vs Nifty])</f>
        <v>1.3949500770382788</v>
      </c>
      <c r="I27">
        <v>-14.380210387553699</v>
      </c>
      <c r="J27">
        <f>(Table2[[#This Row],[1M Return vs Nifty]]-AVERAGE(Table2[1M Return vs Nifty]))/_xlfn.STDEV.P(Table2[1M Return vs Nifty])</f>
        <v>-1.1285051786521809</v>
      </c>
      <c r="K27">
        <v>108.66860005529701</v>
      </c>
      <c r="L27">
        <f>(Table2[[#This Row],[6M Return vs Nifty]]-AVERAGE(Table2[6M Return vs Nifty]))/_xlfn.STDEV.P(Table2[6M Return vs Nifty])</f>
        <v>3.4562534123849975</v>
      </c>
      <c r="M27">
        <v>-7.2343147503334899</v>
      </c>
      <c r="N27">
        <f>(Table2[[#This Row],[1W Return vs Nifty]]-AVERAGE(Table2[1W Return vs Nifty]))/_xlfn.STDEV.P(Table2[1W Return vs Nifty])</f>
        <v>-1.028902339694532</v>
      </c>
      <c r="O27">
        <v>2087.79</v>
      </c>
      <c r="P27">
        <v>2050.2941944915301</v>
      </c>
      <c r="Q27">
        <v>1491.2379240387399</v>
      </c>
      <c r="R27">
        <v>42.340531765891498</v>
      </c>
      <c r="S27" s="1">
        <f>(Table2[[#This Row],[Close Price]]-Table2[[#This Row],[20D EMA]])/Table2[[#This Row],[20D EMA]]</f>
        <v>-4.8778852279204289E-2</v>
      </c>
      <c r="T27" s="1">
        <f>(Table2[[#This Row],[Close Price]]-Table2[[#This Row],[50D EMA]])/Table2[[#This Row],[50D EMA]]</f>
        <v>-3.1382908201370255E-2</v>
      </c>
      <c r="U27" s="1">
        <f>(Table2[[#This Row],[Close Price]]-Table2[[#This Row],[200D EMA]])/Table2[[#This Row],[200D EMA]]</f>
        <v>0.33174590585882141</v>
      </c>
      <c r="V27">
        <v>0.65355803087646702</v>
      </c>
      <c r="W27">
        <v>1886</v>
      </c>
      <c r="X27">
        <v>2043.55</v>
      </c>
      <c r="Y27">
        <v>1851.65</v>
      </c>
      <c r="Z27">
        <v>2043.55</v>
      </c>
      <c r="AA27">
        <v>1851.65</v>
      </c>
      <c r="AB27">
        <v>2472</v>
      </c>
      <c r="AC27" s="1">
        <f>(Table2[[#This Row],[Close Price]]/Table2[[#This Row],[Day Low]])-1</f>
        <v>5.2995758218451705E-2</v>
      </c>
      <c r="AD27" s="1">
        <f>(Table2[[#This Row],[Day High]]/Table2[[#This Row],[Close Price]])-1</f>
        <v>2.9003751353256613E-2</v>
      </c>
      <c r="AE27" s="1">
        <f>(Table2[[#This Row],[Close Price]]/Table2[[#This Row],[Current Week Low]])-1</f>
        <v>7.2529905759727731E-2</v>
      </c>
      <c r="AF27" s="1">
        <f>(Table2[[#This Row],[Current Week High]]/Table2[[#This Row],[Close Price]])-1</f>
        <v>2.9003751353256613E-2</v>
      </c>
      <c r="AG27" s="1">
        <f>(Table2[[#This Row],[Close Price]]/Table2[[#This Row],[Current Month Low]])-1</f>
        <v>7.2529905759727731E-2</v>
      </c>
      <c r="AH27" s="1">
        <f>(Table2[[#This Row],[Current Month High]]/Table2[[#This Row],[Close Price]])-1</f>
        <v>0.24474432891059683</v>
      </c>
      <c r="AI27">
        <v>35.149424708577698</v>
      </c>
      <c r="AJ27">
        <v>160.58916152735799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0.17</v>
      </c>
      <c r="AM27" t="s">
        <v>3109</v>
      </c>
      <c r="AN27">
        <v>-14.09</v>
      </c>
      <c r="AO27" t="s">
        <v>3108</v>
      </c>
      <c r="AP27">
        <v>0.154548796088814</v>
      </c>
      <c r="AQ27">
        <f>(Table2[[#This Row],[Sharpe Ratio]]-AVERAGE(Table2[Sharpe Ratio]))/_xlfn.STDEV.P(Table2[Sharpe Ratio])</f>
        <v>1.0382121674766833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3.7320081385532471</v>
      </c>
      <c r="AS27">
        <f>_xlfn.RANK.AVG(Table2[[#This Row],[1Y Return vs Nifty Z-Score]],Table2[1Y Return vs Nifty Z-Score])</f>
        <v>67</v>
      </c>
      <c r="AT27">
        <f>_xlfn.RANK.AVG(Table2[[#This Row],[6M Return vs Nifty Z-Score]],Table2[6M Return vs Nifty Z-Score])</f>
        <v>7</v>
      </c>
      <c r="AU27">
        <f>_xlfn.RANK.AVG(Table2[[#This Row],[Sharpe Ratio Z-Score]],Table2[Sharpe Ratio Z-Score])</f>
        <v>108</v>
      </c>
      <c r="AV27">
        <f>(Table2[[#This Row],[Rank 1Y]]+Table2[[#This Row],[Rank 6M]]+Table2[[#This Row],[Rank Sharpe]])/3</f>
        <v>60.666666666666664</v>
      </c>
    </row>
    <row r="28" spans="1:48" x14ac:dyDescent="0.3">
      <c r="A28" t="s">
        <v>1070</v>
      </c>
      <c r="B28" t="s">
        <v>1071</v>
      </c>
      <c r="C28" t="s">
        <v>3070</v>
      </c>
      <c r="D28" t="s">
        <v>101</v>
      </c>
      <c r="E28">
        <v>12070.989425919999</v>
      </c>
      <c r="F28">
        <v>1001.2</v>
      </c>
      <c r="G28">
        <v>218.252733008528</v>
      </c>
      <c r="H28">
        <f>(Table2[[#This Row],[1Y Return vs Nifty]]-AVERAGE(Table2[1Y Return vs Nifty]))/_xlfn.STDEV.P(Table2[1Y Return vs Nifty])</f>
        <v>2.8751368391987064</v>
      </c>
      <c r="I28">
        <v>-1.49891379581423</v>
      </c>
      <c r="J28">
        <f>(Table2[[#This Row],[1M Return vs Nifty]]-AVERAGE(Table2[1M Return vs Nifty]))/_xlfn.STDEV.P(Table2[1M Return vs Nifty])</f>
        <v>0.10300025105353276</v>
      </c>
      <c r="K28">
        <v>24.356037771631598</v>
      </c>
      <c r="L28">
        <f>(Table2[[#This Row],[6M Return vs Nifty]]-AVERAGE(Table2[6M Return vs Nifty]))/_xlfn.STDEV.P(Table2[6M Return vs Nifty])</f>
        <v>0.62213679037212077</v>
      </c>
      <c r="M28">
        <v>-6.5960872910382697</v>
      </c>
      <c r="N28">
        <f>(Table2[[#This Row],[1W Return vs Nifty]]-AVERAGE(Table2[1W Return vs Nifty]))/_xlfn.STDEV.P(Table2[1W Return vs Nifty])</f>
        <v>-0.88724555583092002</v>
      </c>
      <c r="O28">
        <v>989.88</v>
      </c>
      <c r="P28">
        <v>953.82393169168404</v>
      </c>
      <c r="Q28">
        <v>757.01312775566396</v>
      </c>
      <c r="R28">
        <v>50.014166919436697</v>
      </c>
      <c r="S28" s="1">
        <f>(Table2[[#This Row],[Close Price]]-Table2[[#This Row],[20D EMA]])/Table2[[#This Row],[20D EMA]]</f>
        <v>1.1435729583383895E-2</v>
      </c>
      <c r="T28" s="1">
        <f>(Table2[[#This Row],[Close Price]]-Table2[[#This Row],[50D EMA]])/Table2[[#This Row],[50D EMA]]</f>
        <v>4.9669615884234221E-2</v>
      </c>
      <c r="U28" s="1">
        <f>(Table2[[#This Row],[Close Price]]-Table2[[#This Row],[200D EMA]])/Table2[[#This Row],[200D EMA]]</f>
        <v>0.32256623206559587</v>
      </c>
      <c r="V28">
        <v>0.95099527147889096</v>
      </c>
      <c r="W28">
        <v>996</v>
      </c>
      <c r="X28">
        <v>1024</v>
      </c>
      <c r="Y28">
        <v>991.7</v>
      </c>
      <c r="Z28">
        <v>1118</v>
      </c>
      <c r="AA28">
        <v>924</v>
      </c>
      <c r="AB28">
        <v>1118</v>
      </c>
      <c r="AC28" s="1">
        <f>(Table2[[#This Row],[Close Price]]/Table2[[#This Row],[Day Low]])-1</f>
        <v>5.2208835341365223E-3</v>
      </c>
      <c r="AD28" s="1">
        <f>(Table2[[#This Row],[Day High]]/Table2[[#This Row],[Close Price]])-1</f>
        <v>2.2772672792648718E-2</v>
      </c>
      <c r="AE28" s="1">
        <f>(Table2[[#This Row],[Close Price]]/Table2[[#This Row],[Current Week Low]])-1</f>
        <v>9.5795099324391675E-3</v>
      </c>
      <c r="AF28" s="1">
        <f>(Table2[[#This Row],[Current Week High]]/Table2[[#This Row],[Close Price]])-1</f>
        <v>0.11666000799041143</v>
      </c>
      <c r="AG28" s="1">
        <f>(Table2[[#This Row],[Close Price]]/Table2[[#This Row],[Current Month Low]])-1</f>
        <v>8.3549783549783596E-2</v>
      </c>
      <c r="AH28" s="1">
        <f>(Table2[[#This Row],[Current Month High]]/Table2[[#This Row],[Close Price]])-1</f>
        <v>0.11666000799041143</v>
      </c>
      <c r="AI28">
        <v>11.6660007990411</v>
      </c>
      <c r="AJ28">
        <v>292.11488250652701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7.0000000000000007E-2</v>
      </c>
      <c r="AM28" t="s">
        <v>3109</v>
      </c>
      <c r="AN28">
        <v>5.86</v>
      </c>
      <c r="AO28" t="s">
        <v>3109</v>
      </c>
      <c r="AP28">
        <v>0.30573234821552497</v>
      </c>
      <c r="AQ28">
        <f>(Table2[[#This Row],[Sharpe Ratio]]-AVERAGE(Table2[Sharpe Ratio]))/_xlfn.STDEV.P(Table2[Sharpe Ratio])</f>
        <v>2.756336994455082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5.4693653192485217</v>
      </c>
      <c r="AS28">
        <f>_xlfn.RANK.AVG(Table2[[#This Row],[1Y Return vs Nifty Z-Score]],Table2[1Y Return vs Nifty Z-Score])</f>
        <v>15</v>
      </c>
      <c r="AT28">
        <f>_xlfn.RANK.AVG(Table2[[#This Row],[6M Return vs Nifty Z-Score]],Table2[6M Return vs Nifty Z-Score])</f>
        <v>166</v>
      </c>
      <c r="AU28">
        <f>_xlfn.RANK.AVG(Table2[[#This Row],[Sharpe Ratio Z-Score]],Table2[Sharpe Ratio Z-Score])</f>
        <v>2</v>
      </c>
      <c r="AV28">
        <f>(Table2[[#This Row],[Rank 1Y]]+Table2[[#This Row],[Rank 6M]]+Table2[[#This Row],[Rank Sharpe]])/3</f>
        <v>61</v>
      </c>
    </row>
    <row r="29" spans="1:48" x14ac:dyDescent="0.3">
      <c r="A29" t="s">
        <v>1340</v>
      </c>
      <c r="B29" t="s">
        <v>1341</v>
      </c>
      <c r="C29" t="s">
        <v>3082</v>
      </c>
      <c r="D29" t="s">
        <v>1342</v>
      </c>
      <c r="E29">
        <v>8198.5641232399994</v>
      </c>
      <c r="F29">
        <v>1318.3</v>
      </c>
      <c r="G29">
        <v>124.775818907141</v>
      </c>
      <c r="H29">
        <f>(Table2[[#This Row],[1Y Return vs Nifty]]-AVERAGE(Table2[1Y Return vs Nifty]))/_xlfn.STDEV.P(Table2[1Y Return vs Nifty])</f>
        <v>1.4328321199555023</v>
      </c>
      <c r="I29">
        <v>3.2673547208086902</v>
      </c>
      <c r="J29">
        <f>(Table2[[#This Row],[1M Return vs Nifty]]-AVERAGE(Table2[1M Return vs Nifty]))/_xlfn.STDEV.P(Table2[1M Return vs Nifty])</f>
        <v>0.55867530797448284</v>
      </c>
      <c r="K29">
        <v>69.939684303809898</v>
      </c>
      <c r="L29">
        <f>(Table2[[#This Row],[6M Return vs Nifty]]-AVERAGE(Table2[6M Return vs Nifty]))/_xlfn.STDEV.P(Table2[6M Return vs Nifty])</f>
        <v>2.154403949969939</v>
      </c>
      <c r="M29">
        <v>-0.57006961334051398</v>
      </c>
      <c r="N29">
        <f>(Table2[[#This Row],[1W Return vs Nifty]]-AVERAGE(Table2[1W Return vs Nifty]))/_xlfn.STDEV.P(Table2[1W Return vs Nifty])</f>
        <v>0.45024983283596026</v>
      </c>
      <c r="O29">
        <v>1289.8800000000001</v>
      </c>
      <c r="P29">
        <v>1222.51280265678</v>
      </c>
      <c r="Q29">
        <v>916.40280760881501</v>
      </c>
      <c r="R29">
        <v>56.5135107219877</v>
      </c>
      <c r="S29" s="1">
        <f>(Table2[[#This Row],[Close Price]]-Table2[[#This Row],[20D EMA]])/Table2[[#This Row],[20D EMA]]</f>
        <v>2.2033057338667041E-2</v>
      </c>
      <c r="T29" s="1">
        <f>(Table2[[#This Row],[Close Price]]-Table2[[#This Row],[50D EMA]])/Table2[[#This Row],[50D EMA]]</f>
        <v>7.8352715108630414E-2</v>
      </c>
      <c r="U29" s="1">
        <f>(Table2[[#This Row],[Close Price]]-Table2[[#This Row],[200D EMA]])/Table2[[#This Row],[200D EMA]]</f>
        <v>0.43855953850672058</v>
      </c>
      <c r="V29">
        <v>0.62349348950502104</v>
      </c>
      <c r="W29">
        <v>1312</v>
      </c>
      <c r="X29">
        <v>1346.95</v>
      </c>
      <c r="Y29">
        <v>1252.5</v>
      </c>
      <c r="Z29">
        <v>1346.95</v>
      </c>
      <c r="AA29">
        <v>1203.7</v>
      </c>
      <c r="AB29">
        <v>1356.6</v>
      </c>
      <c r="AC29" s="1">
        <f>(Table2[[#This Row],[Close Price]]/Table2[[#This Row],[Day Low]])-1</f>
        <v>4.8018292682927566E-3</v>
      </c>
      <c r="AD29" s="1">
        <f>(Table2[[#This Row],[Day High]]/Table2[[#This Row],[Close Price]])-1</f>
        <v>2.1732534324508945E-2</v>
      </c>
      <c r="AE29" s="1">
        <f>(Table2[[#This Row],[Close Price]]/Table2[[#This Row],[Current Week Low]])-1</f>
        <v>5.2534930139720437E-2</v>
      </c>
      <c r="AF29" s="1">
        <f>(Table2[[#This Row],[Current Week High]]/Table2[[#This Row],[Close Price]])-1</f>
        <v>2.1732534324508945E-2</v>
      </c>
      <c r="AG29" s="1">
        <f>(Table2[[#This Row],[Close Price]]/Table2[[#This Row],[Current Month Low]])-1</f>
        <v>9.5206446789066979E-2</v>
      </c>
      <c r="AH29" s="1">
        <f>(Table2[[#This Row],[Current Month High]]/Table2[[#This Row],[Close Price]])-1</f>
        <v>2.905256770082687E-2</v>
      </c>
      <c r="AI29">
        <v>6.57665174846393</v>
      </c>
      <c r="AJ29">
        <v>202.74428751865801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</v>
      </c>
      <c r="AM29">
        <v>0</v>
      </c>
      <c r="AN29">
        <v>0.76</v>
      </c>
      <c r="AO29" t="s">
        <v>3109</v>
      </c>
      <c r="AP29">
        <v>0.15857426953521001</v>
      </c>
      <c r="AQ29">
        <f>(Table2[[#This Row],[Sharpe Ratio]]-AVERAGE(Table2[Sharpe Ratio]))/_xlfn.STDEV.P(Table2[Sharpe Ratio])</f>
        <v>1.083959643120056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5.6801208538559402</v>
      </c>
      <c r="AS29">
        <f>_xlfn.RANK.AVG(Table2[[#This Row],[1Y Return vs Nifty Z-Score]],Table2[1Y Return vs Nifty Z-Score])</f>
        <v>65</v>
      </c>
      <c r="AT29">
        <f>_xlfn.RANK.AVG(Table2[[#This Row],[6M Return vs Nifty Z-Score]],Table2[6M Return vs Nifty Z-Score])</f>
        <v>22</v>
      </c>
      <c r="AU29">
        <f>_xlfn.RANK.AVG(Table2[[#This Row],[Sharpe Ratio Z-Score]],Table2[Sharpe Ratio Z-Score])</f>
        <v>99</v>
      </c>
      <c r="AV29">
        <f>(Table2[[#This Row],[Rank 1Y]]+Table2[[#This Row],[Rank 6M]]+Table2[[#This Row],[Rank Sharpe]])/3</f>
        <v>62</v>
      </c>
    </row>
    <row r="30" spans="1:48" x14ac:dyDescent="0.3">
      <c r="A30" t="s">
        <v>970</v>
      </c>
      <c r="B30" t="s">
        <v>971</v>
      </c>
      <c r="C30" t="s">
        <v>3068</v>
      </c>
      <c r="D30" t="s">
        <v>51</v>
      </c>
      <c r="E30">
        <v>14966.257966835001</v>
      </c>
      <c r="F30">
        <v>11665.15</v>
      </c>
      <c r="G30">
        <v>145.80488464394799</v>
      </c>
      <c r="H30">
        <f>(Table2[[#This Row],[1Y Return vs Nifty]]-AVERAGE(Table2[1Y Return vs Nifty]))/_xlfn.STDEV.P(Table2[1Y Return vs Nifty])</f>
        <v>1.7573006910999818</v>
      </c>
      <c r="I30">
        <v>36.383223764039002</v>
      </c>
      <c r="J30">
        <f>(Table2[[#This Row],[1M Return vs Nifty]]-AVERAGE(Table2[1M Return vs Nifty]))/_xlfn.STDEV.P(Table2[1M Return vs Nifty])</f>
        <v>3.7246898660364751</v>
      </c>
      <c r="K30">
        <v>51.8031160211398</v>
      </c>
      <c r="L30">
        <f>(Table2[[#This Row],[6M Return vs Nifty]]-AVERAGE(Table2[6M Return vs Nifty]))/_xlfn.STDEV.P(Table2[6M Return vs Nifty])</f>
        <v>1.544753996938619</v>
      </c>
      <c r="M30">
        <v>-2.1842011484886701</v>
      </c>
      <c r="N30">
        <f>(Table2[[#This Row],[1W Return vs Nifty]]-AVERAGE(Table2[1W Return vs Nifty]))/_xlfn.STDEV.P(Table2[1W Return vs Nifty])</f>
        <v>9.1987776461233878E-2</v>
      </c>
      <c r="O30">
        <v>10263.49</v>
      </c>
      <c r="P30">
        <v>8865.9282604843902</v>
      </c>
      <c r="Q30">
        <v>6715.6223345259796</v>
      </c>
      <c r="R30">
        <v>78.482890652879206</v>
      </c>
      <c r="S30" s="1">
        <f>(Table2[[#This Row],[Close Price]]-Table2[[#This Row],[20D EMA]])/Table2[[#This Row],[20D EMA]]</f>
        <v>0.13656758081315418</v>
      </c>
      <c r="T30" s="1">
        <f>(Table2[[#This Row],[Close Price]]-Table2[[#This Row],[50D EMA]])/Table2[[#This Row],[50D EMA]]</f>
        <v>0.31572799342306812</v>
      </c>
      <c r="U30" s="1">
        <f>(Table2[[#This Row],[Close Price]]-Table2[[#This Row],[200D EMA]])/Table2[[#This Row],[200D EMA]]</f>
        <v>0.73701697607797079</v>
      </c>
      <c r="V30">
        <v>2.5009947060517299</v>
      </c>
      <c r="W30">
        <v>11462.35</v>
      </c>
      <c r="X30">
        <v>11748.95</v>
      </c>
      <c r="Y30">
        <v>11350</v>
      </c>
      <c r="Z30">
        <v>11749</v>
      </c>
      <c r="AA30">
        <v>8756</v>
      </c>
      <c r="AB30">
        <v>11845.95</v>
      </c>
      <c r="AC30" s="1">
        <f>(Table2[[#This Row],[Close Price]]/Table2[[#This Row],[Day Low]])-1</f>
        <v>1.7692706992894047E-2</v>
      </c>
      <c r="AD30" s="1">
        <f>(Table2[[#This Row],[Day High]]/Table2[[#This Row],[Close Price]])-1</f>
        <v>7.1837910356917778E-3</v>
      </c>
      <c r="AE30" s="1">
        <f>(Table2[[#This Row],[Close Price]]/Table2[[#This Row],[Current Week Low]])-1</f>
        <v>2.7766519823788416E-2</v>
      </c>
      <c r="AF30" s="1">
        <f>(Table2[[#This Row],[Current Week High]]/Table2[[#This Row],[Close Price]])-1</f>
        <v>7.1880773071928417E-3</v>
      </c>
      <c r="AG30" s="1">
        <f>(Table2[[#This Row],[Close Price]]/Table2[[#This Row],[Current Month Low]])-1</f>
        <v>0.33224645957058008</v>
      </c>
      <c r="AH30" s="1">
        <f>(Table2[[#This Row],[Current Month High]]/Table2[[#This Row],[Close Price]])-1</f>
        <v>1.5499157747650205E-2</v>
      </c>
      <c r="AI30">
        <v>1.5499157747650201</v>
      </c>
      <c r="AJ30">
        <v>243.09264705882299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0.64</v>
      </c>
      <c r="AM30" t="s">
        <v>3109</v>
      </c>
      <c r="AN30">
        <v>28.88</v>
      </c>
      <c r="AO30" t="s">
        <v>3109</v>
      </c>
      <c r="AP30">
        <v>0.16868777978341201</v>
      </c>
      <c r="AQ30">
        <f>(Table2[[#This Row],[Sharpe Ratio]]-AVERAGE(Table2[Sharpe Ratio]))/_xlfn.STDEV.P(Table2[Sharpe Ratio])</f>
        <v>1.1988945867756515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8.3176269173119621</v>
      </c>
      <c r="AS30">
        <f>_xlfn.RANK.AVG(Table2[[#This Row],[1Y Return vs Nifty Z-Score]],Table2[1Y Return vs Nifty Z-Score])</f>
        <v>42</v>
      </c>
      <c r="AT30">
        <f>_xlfn.RANK.AVG(Table2[[#This Row],[6M Return vs Nifty Z-Score]],Table2[6M Return vs Nifty Z-Score])</f>
        <v>55</v>
      </c>
      <c r="AU30">
        <f>_xlfn.RANK.AVG(Table2[[#This Row],[Sharpe Ratio Z-Score]],Table2[Sharpe Ratio Z-Score])</f>
        <v>90</v>
      </c>
      <c r="AV30">
        <f>(Table2[[#This Row],[Rank 1Y]]+Table2[[#This Row],[Rank 6M]]+Table2[[#This Row],[Rank Sharpe]])/3</f>
        <v>62.333333333333336</v>
      </c>
    </row>
    <row r="31" spans="1:48" x14ac:dyDescent="0.3">
      <c r="A31" t="s">
        <v>289</v>
      </c>
      <c r="B31" t="s">
        <v>290</v>
      </c>
      <c r="C31" t="s">
        <v>3078</v>
      </c>
      <c r="D31" t="s">
        <v>291</v>
      </c>
      <c r="E31">
        <v>94991.482785974993</v>
      </c>
      <c r="F31">
        <v>10497.45</v>
      </c>
      <c r="G31">
        <v>120.07775512939</v>
      </c>
      <c r="H31">
        <f>(Table2[[#This Row],[1Y Return vs Nifty]]-AVERAGE(Table2[1Y Return vs Nifty]))/_xlfn.STDEV.P(Table2[1Y Return vs Nifty])</f>
        <v>1.3603432105483475</v>
      </c>
      <c r="I31">
        <v>-14.9357453109708</v>
      </c>
      <c r="J31">
        <f>(Table2[[#This Row],[1M Return vs Nifty]]-AVERAGE(Table2[1M Return vs Nifty]))/_xlfn.STDEV.P(Table2[1M Return vs Nifty])</f>
        <v>-1.1816166235837444</v>
      </c>
      <c r="K31">
        <v>45.553790306823402</v>
      </c>
      <c r="L31">
        <f>(Table2[[#This Row],[6M Return vs Nifty]]-AVERAGE(Table2[6M Return vs Nifty]))/_xlfn.STDEV.P(Table2[6M Return vs Nifty])</f>
        <v>1.3346866308950185</v>
      </c>
      <c r="M31">
        <v>-2.2592959353577799</v>
      </c>
      <c r="N31">
        <f>(Table2[[#This Row],[1W Return vs Nifty]]-AVERAGE(Table2[1W Return vs Nifty]))/_xlfn.STDEV.P(Table2[1W Return vs Nifty])</f>
        <v>7.5320229745916345E-2</v>
      </c>
      <c r="O31">
        <v>10519.16</v>
      </c>
      <c r="P31">
        <v>10389.8564120336</v>
      </c>
      <c r="Q31">
        <v>8467.78693597645</v>
      </c>
      <c r="R31">
        <v>53.0213592063131</v>
      </c>
      <c r="S31" s="1">
        <f>(Table2[[#This Row],[Close Price]]-Table2[[#This Row],[20D EMA]])/Table2[[#This Row],[20D EMA]]</f>
        <v>-2.063853007274262E-3</v>
      </c>
      <c r="T31" s="1">
        <f>(Table2[[#This Row],[Close Price]]-Table2[[#This Row],[50D EMA]])/Table2[[#This Row],[50D EMA]]</f>
        <v>1.0355637623806386E-2</v>
      </c>
      <c r="U31" s="1">
        <f>(Table2[[#This Row],[Close Price]]-Table2[[#This Row],[200D EMA]])/Table2[[#This Row],[200D EMA]]</f>
        <v>0.23969226899182758</v>
      </c>
      <c r="V31">
        <v>0.32097317275259502</v>
      </c>
      <c r="W31">
        <v>10150</v>
      </c>
      <c r="X31">
        <v>10510</v>
      </c>
      <c r="Y31">
        <v>9967.5499999999993</v>
      </c>
      <c r="Z31">
        <v>10510</v>
      </c>
      <c r="AA31">
        <v>9967.5499999999993</v>
      </c>
      <c r="AB31">
        <v>10919.95</v>
      </c>
      <c r="AC31" s="1">
        <f>(Table2[[#This Row],[Close Price]]/Table2[[#This Row],[Day Low]])-1</f>
        <v>3.4231527093596226E-2</v>
      </c>
      <c r="AD31" s="1">
        <f>(Table2[[#This Row],[Day High]]/Table2[[#This Row],[Close Price]])-1</f>
        <v>1.1955284378586395E-3</v>
      </c>
      <c r="AE31" s="1">
        <f>(Table2[[#This Row],[Close Price]]/Table2[[#This Row],[Current Week Low]])-1</f>
        <v>5.316251235258429E-2</v>
      </c>
      <c r="AF31" s="1">
        <f>(Table2[[#This Row],[Current Week High]]/Table2[[#This Row],[Close Price]])-1</f>
        <v>1.1955284378586395E-3</v>
      </c>
      <c r="AG31" s="1">
        <f>(Table2[[#This Row],[Close Price]]/Table2[[#This Row],[Current Month Low]])-1</f>
        <v>5.316251235258429E-2</v>
      </c>
      <c r="AH31" s="1">
        <f>(Table2[[#This Row],[Current Month High]]/Table2[[#This Row],[Close Price]])-1</f>
        <v>4.0247869720741791E-2</v>
      </c>
      <c r="AI31">
        <v>26.6783837979699</v>
      </c>
      <c r="AJ31">
        <v>152.95060240963801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</v>
      </c>
      <c r="AM31" t="s">
        <v>3109</v>
      </c>
      <c r="AN31">
        <v>-3.39</v>
      </c>
      <c r="AO31" t="s">
        <v>3108</v>
      </c>
      <c r="AP31">
        <v>0.19265373329417401</v>
      </c>
      <c r="AQ31">
        <f>(Table2[[#This Row],[Sharpe Ratio]]-AVERAGE(Table2[Sharpe Ratio]))/_xlfn.STDEV.P(Table2[Sharpe Ratio])</f>
        <v>1.4712555622244836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3.0599890098300211</v>
      </c>
      <c r="AS31">
        <f>_xlfn.RANK.AVG(Table2[[#This Row],[1Y Return vs Nifty Z-Score]],Table2[1Y Return vs Nifty Z-Score])</f>
        <v>71</v>
      </c>
      <c r="AT31">
        <f>_xlfn.RANK.AVG(Table2[[#This Row],[6M Return vs Nifty Z-Score]],Table2[6M Return vs Nifty Z-Score])</f>
        <v>72</v>
      </c>
      <c r="AU31">
        <f>_xlfn.RANK.AVG(Table2[[#This Row],[Sharpe Ratio Z-Score]],Table2[Sharpe Ratio Z-Score])</f>
        <v>50</v>
      </c>
      <c r="AV31">
        <f>(Table2[[#This Row],[Rank 1Y]]+Table2[[#This Row],[Rank 6M]]+Table2[[#This Row],[Rank Sharpe]])/3</f>
        <v>64.333333333333329</v>
      </c>
    </row>
    <row r="32" spans="1:48" x14ac:dyDescent="0.3">
      <c r="A32" t="s">
        <v>1409</v>
      </c>
      <c r="B32" t="s">
        <v>1410</v>
      </c>
      <c r="C32" t="s">
        <v>3069</v>
      </c>
      <c r="D32" t="s">
        <v>205</v>
      </c>
      <c r="E32">
        <v>7544.5207225199902</v>
      </c>
      <c r="F32">
        <v>2628.4</v>
      </c>
      <c r="G32">
        <v>176.33205521768099</v>
      </c>
      <c r="H32">
        <f>(Table2[[#This Row],[1Y Return vs Nifty]]-AVERAGE(Table2[1Y Return vs Nifty]))/_xlfn.STDEV.P(Table2[1Y Return vs Nifty])</f>
        <v>2.2283205424386994</v>
      </c>
      <c r="I32">
        <v>-4.6142860015610196</v>
      </c>
      <c r="J32">
        <f>(Table2[[#This Row],[1M Return vs Nifty]]-AVERAGE(Table2[1M Return vs Nifty]))/_xlfn.STDEV.P(Table2[1M Return vs Nifty])</f>
        <v>-0.1948422650012388</v>
      </c>
      <c r="K32">
        <v>58.169349269919501</v>
      </c>
      <c r="L32">
        <f>(Table2[[#This Row],[6M Return vs Nifty]]-AVERAGE(Table2[6M Return vs Nifty]))/_xlfn.STDEV.P(Table2[6M Return vs Nifty])</f>
        <v>1.7587511402026796</v>
      </c>
      <c r="M32">
        <v>9.8385687300466493</v>
      </c>
      <c r="N32">
        <f>(Table2[[#This Row],[1W Return vs Nifty]]-AVERAGE(Table2[1W Return vs Nifty]))/_xlfn.STDEV.P(Table2[1W Return vs Nifty])</f>
        <v>2.760482980359737</v>
      </c>
      <c r="O32">
        <v>2466.09</v>
      </c>
      <c r="P32">
        <v>2275.86284427284</v>
      </c>
      <c r="Q32">
        <v>1685.3107057628099</v>
      </c>
      <c r="R32">
        <v>63.044768233753402</v>
      </c>
      <c r="S32" s="1">
        <f>(Table2[[#This Row],[Close Price]]-Table2[[#This Row],[20D EMA]])/Table2[[#This Row],[20D EMA]]</f>
        <v>6.5816738237452779E-2</v>
      </c>
      <c r="T32" s="1">
        <f>(Table2[[#This Row],[Close Price]]-Table2[[#This Row],[50D EMA]])/Table2[[#This Row],[50D EMA]]</f>
        <v>0.15490263686773229</v>
      </c>
      <c r="U32" s="1">
        <f>(Table2[[#This Row],[Close Price]]-Table2[[#This Row],[200D EMA]])/Table2[[#This Row],[200D EMA]]</f>
        <v>0.55959372417938003</v>
      </c>
      <c r="V32">
        <v>0.59387187663339802</v>
      </c>
      <c r="W32">
        <v>2495.0500000000002</v>
      </c>
      <c r="X32">
        <v>2658</v>
      </c>
      <c r="Y32">
        <v>2495.0500000000002</v>
      </c>
      <c r="Z32">
        <v>2744.6</v>
      </c>
      <c r="AA32">
        <v>2200.0500000000002</v>
      </c>
      <c r="AB32">
        <v>2744.6</v>
      </c>
      <c r="AC32" s="1">
        <f>(Table2[[#This Row],[Close Price]]/Table2[[#This Row],[Day Low]])-1</f>
        <v>5.3445822729003334E-2</v>
      </c>
      <c r="AD32" s="1">
        <f>(Table2[[#This Row],[Day High]]/Table2[[#This Row],[Close Price]])-1</f>
        <v>1.1261604017653193E-2</v>
      </c>
      <c r="AE32" s="1">
        <f>(Table2[[#This Row],[Close Price]]/Table2[[#This Row],[Current Week Low]])-1</f>
        <v>5.3445822729003334E-2</v>
      </c>
      <c r="AF32" s="1">
        <f>(Table2[[#This Row],[Current Week High]]/Table2[[#This Row],[Close Price]])-1</f>
        <v>4.4209404961192966E-2</v>
      </c>
      <c r="AG32" s="1">
        <f>(Table2[[#This Row],[Close Price]]/Table2[[#This Row],[Current Month Low]])-1</f>
        <v>0.19470012045180796</v>
      </c>
      <c r="AH32" s="1">
        <f>(Table2[[#This Row],[Current Month High]]/Table2[[#This Row],[Close Price]])-1</f>
        <v>4.4209404961192966E-2</v>
      </c>
      <c r="AI32">
        <v>12.3154770963323</v>
      </c>
      <c r="AJ32">
        <v>226.50931677018599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0.54</v>
      </c>
      <c r="AM32" t="s">
        <v>3109</v>
      </c>
      <c r="AN32">
        <v>8.4700000000000006</v>
      </c>
      <c r="AO32" t="s">
        <v>3109</v>
      </c>
      <c r="AP32">
        <v>0.14544961444603399</v>
      </c>
      <c r="AQ32">
        <f>(Table2[[#This Row],[Sharpe Ratio]]-AVERAGE(Table2[Sharpe Ratio]))/_xlfn.STDEV.P(Table2[Sharpe Ratio])</f>
        <v>0.93480455688857156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7.4875169548884486</v>
      </c>
      <c r="AS32">
        <f>_xlfn.RANK.AVG(Table2[[#This Row],[1Y Return vs Nifty Z-Score]],Table2[1Y Return vs Nifty Z-Score])</f>
        <v>27</v>
      </c>
      <c r="AT32">
        <f>_xlfn.RANK.AVG(Table2[[#This Row],[6M Return vs Nifty Z-Score]],Table2[6M Return vs Nifty Z-Score])</f>
        <v>43</v>
      </c>
      <c r="AU32">
        <f>_xlfn.RANK.AVG(Table2[[#This Row],[Sharpe Ratio Z-Score]],Table2[Sharpe Ratio Z-Score])</f>
        <v>125</v>
      </c>
      <c r="AV32">
        <f>(Table2[[#This Row],[Rank 1Y]]+Table2[[#This Row],[Rank 6M]]+Table2[[#This Row],[Rank Sharpe]])/3</f>
        <v>65</v>
      </c>
    </row>
    <row r="33" spans="1:48" x14ac:dyDescent="0.3">
      <c r="A33" t="s">
        <v>645</v>
      </c>
      <c r="B33" t="s">
        <v>646</v>
      </c>
      <c r="C33" t="s">
        <v>3075</v>
      </c>
      <c r="D33" t="s">
        <v>153</v>
      </c>
      <c r="E33">
        <v>27736.913215615899</v>
      </c>
      <c r="F33">
        <v>212.74</v>
      </c>
      <c r="G33">
        <v>302.724879244921</v>
      </c>
      <c r="H33">
        <f>(Table2[[#This Row],[1Y Return vs Nifty]]-AVERAGE(Table2[1Y Return vs Nifty]))/_xlfn.STDEV.P(Table2[1Y Return vs Nifty])</f>
        <v>4.1785022351638252</v>
      </c>
      <c r="I33">
        <v>23.216750726814102</v>
      </c>
      <c r="J33">
        <f>(Table2[[#This Row],[1M Return vs Nifty]]-AVERAGE(Table2[1M Return vs Nifty]))/_xlfn.STDEV.P(Table2[1M Return vs Nifty])</f>
        <v>2.4659203842581854</v>
      </c>
      <c r="K33">
        <v>32.653952113533599</v>
      </c>
      <c r="L33">
        <f>(Table2[[#This Row],[6M Return vs Nifty]]-AVERAGE(Table2[6M Return vs Nifty]))/_xlfn.STDEV.P(Table2[6M Return vs Nifty])</f>
        <v>0.90106624438753624</v>
      </c>
      <c r="M33">
        <v>19.381095470108502</v>
      </c>
      <c r="N33">
        <f>(Table2[[#This Row],[1W Return vs Nifty]]-AVERAGE(Table2[1W Return vs Nifty]))/_xlfn.STDEV.P(Table2[1W Return vs Nifty])</f>
        <v>4.8784796729846533</v>
      </c>
      <c r="O33">
        <v>182.39</v>
      </c>
      <c r="P33">
        <v>166.927708799231</v>
      </c>
      <c r="Q33">
        <v>130.66094329120901</v>
      </c>
      <c r="R33">
        <v>76.440531722938005</v>
      </c>
      <c r="S33" s="1">
        <f>(Table2[[#This Row],[Close Price]]-Table2[[#This Row],[20D EMA]])/Table2[[#This Row],[20D EMA]]</f>
        <v>0.16640166675804607</v>
      </c>
      <c r="T33" s="1">
        <f>(Table2[[#This Row],[Close Price]]-Table2[[#This Row],[50D EMA]])/Table2[[#This Row],[50D EMA]]</f>
        <v>0.27444389868112812</v>
      </c>
      <c r="U33" s="1">
        <f>(Table2[[#This Row],[Close Price]]-Table2[[#This Row],[200D EMA]])/Table2[[#This Row],[200D EMA]]</f>
        <v>0.62818356152425969</v>
      </c>
      <c r="V33">
        <v>1.8489700402422899</v>
      </c>
      <c r="W33">
        <v>204.2</v>
      </c>
      <c r="X33">
        <v>217.9</v>
      </c>
      <c r="Y33">
        <v>178.52</v>
      </c>
      <c r="Z33">
        <v>236.95</v>
      </c>
      <c r="AA33">
        <v>164.07</v>
      </c>
      <c r="AB33">
        <v>236.95</v>
      </c>
      <c r="AC33" s="1">
        <f>(Table2[[#This Row],[Close Price]]/Table2[[#This Row],[Day Low]])-1</f>
        <v>4.1821743388834598E-2</v>
      </c>
      <c r="AD33" s="1">
        <f>(Table2[[#This Row],[Day High]]/Table2[[#This Row],[Close Price]])-1</f>
        <v>2.4254959105010743E-2</v>
      </c>
      <c r="AE33" s="1">
        <f>(Table2[[#This Row],[Close Price]]/Table2[[#This Row],[Current Week Low]])-1</f>
        <v>0.19168720591530364</v>
      </c>
      <c r="AF33" s="1">
        <f>(Table2[[#This Row],[Current Week High]]/Table2[[#This Row],[Close Price]])-1</f>
        <v>0.11380088370781216</v>
      </c>
      <c r="AG33" s="1">
        <f>(Table2[[#This Row],[Close Price]]/Table2[[#This Row],[Current Month Low]])-1</f>
        <v>0.29664167733284574</v>
      </c>
      <c r="AH33" s="1">
        <f>(Table2[[#This Row],[Current Month High]]/Table2[[#This Row],[Close Price]])-1</f>
        <v>0.11380088370781216</v>
      </c>
      <c r="AI33">
        <v>11.3800883707812</v>
      </c>
      <c r="AJ33">
        <v>357.50537634408602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0.38</v>
      </c>
      <c r="AM33" t="s">
        <v>3109</v>
      </c>
      <c r="AN33">
        <v>20.94</v>
      </c>
      <c r="AO33" t="s">
        <v>3109</v>
      </c>
      <c r="AP33">
        <v>0.17620603378948499</v>
      </c>
      <c r="AQ33">
        <f>(Table2[[#This Row],[Sharpe Ratio]]-AVERAGE(Table2[Sharpe Ratio]))/_xlfn.STDEV.P(Table2[Sharpe Ratio])</f>
        <v>1.2843357520456504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13.70830428883985</v>
      </c>
      <c r="AS33">
        <f>_xlfn.RANK.AVG(Table2[[#This Row],[1Y Return vs Nifty Z-Score]],Table2[1Y Return vs Nifty Z-Score])</f>
        <v>5</v>
      </c>
      <c r="AT33">
        <f>_xlfn.RANK.AVG(Table2[[#This Row],[6M Return vs Nifty Z-Score]],Table2[6M Return vs Nifty Z-Score])</f>
        <v>116</v>
      </c>
      <c r="AU33">
        <f>_xlfn.RANK.AVG(Table2[[#This Row],[Sharpe Ratio Z-Score]],Table2[Sharpe Ratio Z-Score])</f>
        <v>79</v>
      </c>
      <c r="AV33">
        <f>(Table2[[#This Row],[Rank 1Y]]+Table2[[#This Row],[Rank 6M]]+Table2[[#This Row],[Rank Sharpe]])/3</f>
        <v>66.666666666666671</v>
      </c>
    </row>
    <row r="34" spans="1:48" x14ac:dyDescent="0.3">
      <c r="A34" t="s">
        <v>817</v>
      </c>
      <c r="B34" t="s">
        <v>818</v>
      </c>
      <c r="C34" t="s">
        <v>3075</v>
      </c>
      <c r="D34" t="s">
        <v>716</v>
      </c>
      <c r="E34">
        <v>19230.74070156</v>
      </c>
      <c r="F34">
        <v>1427.95</v>
      </c>
      <c r="G34">
        <v>86.208876432146297</v>
      </c>
      <c r="H34">
        <f>(Table2[[#This Row],[1Y Return vs Nifty]]-AVERAGE(Table2[1Y Return vs Nifty]))/_xlfn.STDEV.P(Table2[1Y Return vs Nifty])</f>
        <v>0.83776237815664811</v>
      </c>
      <c r="I34">
        <v>-17.259411006695299</v>
      </c>
      <c r="J34">
        <f>(Table2[[#This Row],[1M Return vs Nifty]]-AVERAGE(Table2[1M Return vs Nifty]))/_xlfn.STDEV.P(Table2[1M Return vs Nifty])</f>
        <v>-1.4037687105825576</v>
      </c>
      <c r="K34">
        <v>37.749537137174698</v>
      </c>
      <c r="L34">
        <f>(Table2[[#This Row],[6M Return vs Nifty]]-AVERAGE(Table2[6M Return vs Nifty]))/_xlfn.STDEV.P(Table2[6M Return vs Nifty])</f>
        <v>1.0723513034964443</v>
      </c>
      <c r="M34">
        <v>2.7987761336888202</v>
      </c>
      <c r="N34">
        <f>(Table2[[#This Row],[1W Return vs Nifty]]-AVERAGE(Table2[1W Return vs Nifty]))/_xlfn.STDEV.P(Table2[1W Return vs Nifty])</f>
        <v>1.1979767551212621</v>
      </c>
      <c r="O34">
        <v>1494.06</v>
      </c>
      <c r="P34">
        <v>1495.55134983579</v>
      </c>
      <c r="Q34">
        <v>1175.4510237728</v>
      </c>
      <c r="R34">
        <v>43.017103718776703</v>
      </c>
      <c r="S34" s="1">
        <f>(Table2[[#This Row],[Close Price]]-Table2[[#This Row],[20D EMA]])/Table2[[#This Row],[20D EMA]]</f>
        <v>-4.4248557621514466E-2</v>
      </c>
      <c r="T34" s="1">
        <f>(Table2[[#This Row],[Close Price]]-Table2[[#This Row],[50D EMA]])/Table2[[#This Row],[50D EMA]]</f>
        <v>-4.5201624031974912E-2</v>
      </c>
      <c r="U34" s="1">
        <f>(Table2[[#This Row],[Close Price]]-Table2[[#This Row],[200D EMA]])/Table2[[#This Row],[200D EMA]]</f>
        <v>0.21481029079098829</v>
      </c>
      <c r="V34">
        <v>0.61952800231237504</v>
      </c>
      <c r="W34">
        <v>1398.05</v>
      </c>
      <c r="X34">
        <v>1438</v>
      </c>
      <c r="Y34">
        <v>1315.45</v>
      </c>
      <c r="Z34">
        <v>1465</v>
      </c>
      <c r="AA34">
        <v>1315.45</v>
      </c>
      <c r="AB34">
        <v>1636.75</v>
      </c>
      <c r="AC34" s="1">
        <f>(Table2[[#This Row],[Close Price]]/Table2[[#This Row],[Day Low]])-1</f>
        <v>2.1386931797861441E-2</v>
      </c>
      <c r="AD34" s="1">
        <f>(Table2[[#This Row],[Day High]]/Table2[[#This Row],[Close Price]])-1</f>
        <v>7.0380615567771088E-3</v>
      </c>
      <c r="AE34" s="1">
        <f>(Table2[[#This Row],[Close Price]]/Table2[[#This Row],[Current Week Low]])-1</f>
        <v>8.5522064692690636E-2</v>
      </c>
      <c r="AF34" s="1">
        <f>(Table2[[#This Row],[Current Week High]]/Table2[[#This Row],[Close Price]])-1</f>
        <v>2.5946286634686011E-2</v>
      </c>
      <c r="AG34" s="1">
        <f>(Table2[[#This Row],[Close Price]]/Table2[[#This Row],[Current Month Low]])-1</f>
        <v>8.5522064692690636E-2</v>
      </c>
      <c r="AH34" s="1">
        <f>(Table2[[#This Row],[Current Month High]]/Table2[[#This Row],[Close Price]])-1</f>
        <v>0.14622360726916206</v>
      </c>
      <c r="AI34">
        <v>32.844287264960201</v>
      </c>
      <c r="AJ34">
        <v>125.584518167456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0.06</v>
      </c>
      <c r="AM34" t="s">
        <v>3109</v>
      </c>
      <c r="AN34">
        <v>-15.19</v>
      </c>
      <c r="AO34" t="s">
        <v>3108</v>
      </c>
      <c r="AP34">
        <v>0.24111096444893201</v>
      </c>
      <c r="AQ34">
        <f>(Table2[[#This Row],[Sharpe Ratio]]-AVERAGE(Table2[Sharpe Ratio]))/_xlfn.STDEV.P(Table2[Sharpe Ratio])</f>
        <v>2.021947556971651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112</v>
      </c>
      <c r="AT34">
        <f>_xlfn.RANK.AVG(Table2[[#This Row],[6M Return vs Nifty Z-Score]],Table2[6M Return vs Nifty Z-Score])</f>
        <v>95</v>
      </c>
      <c r="AU34">
        <f>_xlfn.RANK.AVG(Table2[[#This Row],[Sharpe Ratio Z-Score]],Table2[Sharpe Ratio Z-Score])</f>
        <v>14</v>
      </c>
      <c r="AV34">
        <f>(Table2[[#This Row],[Rank 1Y]]+Table2[[#This Row],[Rank 6M]]+Table2[[#This Row],[Rank Sharpe]])/3</f>
        <v>73.666666666666671</v>
      </c>
    </row>
    <row r="35" spans="1:48" x14ac:dyDescent="0.3">
      <c r="A35" t="s">
        <v>1389</v>
      </c>
      <c r="B35" t="s">
        <v>1390</v>
      </c>
      <c r="C35" t="s">
        <v>3064</v>
      </c>
      <c r="D35" t="s">
        <v>527</v>
      </c>
      <c r="E35">
        <v>7831.6071199999997</v>
      </c>
      <c r="F35">
        <v>392.8</v>
      </c>
      <c r="G35">
        <v>90.072431524572707</v>
      </c>
      <c r="H35">
        <f>(Table2[[#This Row],[1Y Return vs Nifty]]-AVERAGE(Table2[1Y Return vs Nifty]))/_xlfn.STDEV.P(Table2[1Y Return vs Nifty])</f>
        <v>0.89737521193953018</v>
      </c>
      <c r="I35">
        <v>2.46583194812214</v>
      </c>
      <c r="J35">
        <f>(Table2[[#This Row],[1M Return vs Nifty]]-AVERAGE(Table2[1M Return vs Nifty]))/_xlfn.STDEV.P(Table2[1M Return vs Nifty])</f>
        <v>0.48204640345649674</v>
      </c>
      <c r="K35">
        <v>33.0936217328534</v>
      </c>
      <c r="L35">
        <f>(Table2[[#This Row],[6M Return vs Nifty]]-AVERAGE(Table2[6M Return vs Nifty]))/_xlfn.STDEV.P(Table2[6M Return vs Nifty])</f>
        <v>0.91584547707312303</v>
      </c>
      <c r="M35">
        <v>-0.30078911519354701</v>
      </c>
      <c r="N35">
        <f>(Table2[[#This Row],[1W Return vs Nifty]]-AVERAGE(Table2[1W Return vs Nifty]))/_xlfn.STDEV.P(Table2[1W Return vs Nifty])</f>
        <v>0.51001756731547288</v>
      </c>
      <c r="O35">
        <v>390.12</v>
      </c>
      <c r="P35">
        <v>378.45990768810702</v>
      </c>
      <c r="Q35">
        <v>309.70165541722997</v>
      </c>
      <c r="R35">
        <v>52.490199336965198</v>
      </c>
      <c r="S35" s="1">
        <f>(Table2[[#This Row],[Close Price]]-Table2[[#This Row],[20D EMA]])/Table2[[#This Row],[20D EMA]]</f>
        <v>6.8696811237568102E-3</v>
      </c>
      <c r="T35" s="1">
        <f>(Table2[[#This Row],[Close Price]]-Table2[[#This Row],[50D EMA]])/Table2[[#This Row],[50D EMA]]</f>
        <v>3.7890651085057118E-2</v>
      </c>
      <c r="U35" s="1">
        <f>(Table2[[#This Row],[Close Price]]-Table2[[#This Row],[200D EMA]])/Table2[[#This Row],[200D EMA]]</f>
        <v>0.26831740524867387</v>
      </c>
      <c r="V35">
        <v>0.82152401095591099</v>
      </c>
      <c r="W35">
        <v>389.3</v>
      </c>
      <c r="X35">
        <v>395.45</v>
      </c>
      <c r="Y35">
        <v>389</v>
      </c>
      <c r="Z35">
        <v>403.8</v>
      </c>
      <c r="AA35">
        <v>378.3</v>
      </c>
      <c r="AB35">
        <v>403.8</v>
      </c>
      <c r="AC35" s="1">
        <f>(Table2[[#This Row],[Close Price]]/Table2[[#This Row],[Day Low]])-1</f>
        <v>8.9904957616233627E-3</v>
      </c>
      <c r="AD35" s="1">
        <f>(Table2[[#This Row],[Day High]]/Table2[[#This Row],[Close Price]])-1</f>
        <v>6.7464358452138384E-3</v>
      </c>
      <c r="AE35" s="1">
        <f>(Table2[[#This Row],[Close Price]]/Table2[[#This Row],[Current Week Low]])-1</f>
        <v>9.7686375321337504E-3</v>
      </c>
      <c r="AF35" s="1">
        <f>(Table2[[#This Row],[Current Week High]]/Table2[[#This Row],[Close Price]])-1</f>
        <v>2.8004073319755518E-2</v>
      </c>
      <c r="AG35" s="1">
        <f>(Table2[[#This Row],[Close Price]]/Table2[[#This Row],[Current Month Low]])-1</f>
        <v>3.8329368226275529E-2</v>
      </c>
      <c r="AH35" s="1">
        <f>(Table2[[#This Row],[Current Month High]]/Table2[[#This Row],[Close Price]])-1</f>
        <v>2.8004073319755518E-2</v>
      </c>
      <c r="AI35">
        <v>14.8676171079429</v>
      </c>
      <c r="AJ35">
        <v>118.222222222222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0.11</v>
      </c>
      <c r="AM35" t="s">
        <v>3109</v>
      </c>
      <c r="AN35">
        <v>-3.17</v>
      </c>
      <c r="AO35" t="s">
        <v>3108</v>
      </c>
      <c r="AP35">
        <v>0.32326772018782202</v>
      </c>
      <c r="AQ35">
        <f>(Table2[[#This Row],[Sharpe Ratio]]-AVERAGE(Table2[Sharpe Ratio]))/_xlfn.STDEV.P(Table2[Sharpe Ratio])</f>
        <v>2.9556176537073111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5.7609023134919344</v>
      </c>
      <c r="AS35">
        <f>_xlfn.RANK.AVG(Table2[[#This Row],[1Y Return vs Nifty Z-Score]],Table2[1Y Return vs Nifty Z-Score])</f>
        <v>106</v>
      </c>
      <c r="AT35">
        <f>_xlfn.RANK.AVG(Table2[[#This Row],[6M Return vs Nifty Z-Score]],Table2[6M Return vs Nifty Z-Score])</f>
        <v>114</v>
      </c>
      <c r="AU35">
        <f>_xlfn.RANK.AVG(Table2[[#This Row],[Sharpe Ratio Z-Score]],Table2[Sharpe Ratio Z-Score])</f>
        <v>1</v>
      </c>
      <c r="AV35">
        <f>(Table2[[#This Row],[Rank 1Y]]+Table2[[#This Row],[Rank 6M]]+Table2[[#This Row],[Rank Sharpe]])/3</f>
        <v>73.666666666666671</v>
      </c>
    </row>
    <row r="36" spans="1:48" x14ac:dyDescent="0.3">
      <c r="A36" t="s">
        <v>1413</v>
      </c>
      <c r="B36" t="s">
        <v>1414</v>
      </c>
      <c r="C36" t="s">
        <v>3075</v>
      </c>
      <c r="D36" t="s">
        <v>291</v>
      </c>
      <c r="E36">
        <v>7506.15417746</v>
      </c>
      <c r="F36">
        <v>3230.9</v>
      </c>
      <c r="G36">
        <v>221.386299086408</v>
      </c>
      <c r="H36">
        <f>(Table2[[#This Row],[1Y Return vs Nifty]]-AVERAGE(Table2[1Y Return vs Nifty]))/_xlfn.STDEV.P(Table2[1Y Return vs Nifty])</f>
        <v>2.9234862866064879</v>
      </c>
      <c r="I36">
        <v>32.892732002105603</v>
      </c>
      <c r="J36">
        <f>(Table2[[#This Row],[1M Return vs Nifty]]-AVERAGE(Table2[1M Return vs Nifty]))/_xlfn.STDEV.P(Table2[1M Return vs Nifty])</f>
        <v>3.3909843631354217</v>
      </c>
      <c r="K36">
        <v>47.539003923502399</v>
      </c>
      <c r="L36">
        <f>(Table2[[#This Row],[6M Return vs Nifty]]-AVERAGE(Table2[6M Return vs Nifty]))/_xlfn.STDEV.P(Table2[6M Return vs Nifty])</f>
        <v>1.4014184055782117</v>
      </c>
      <c r="M36">
        <v>-7.9460832898135703</v>
      </c>
      <c r="N36">
        <f>(Table2[[#This Row],[1W Return vs Nifty]]-AVERAGE(Table2[1W Return vs Nifty]))/_xlfn.STDEV.P(Table2[1W Return vs Nifty])</f>
        <v>-1.1868818197209623</v>
      </c>
      <c r="O36">
        <v>2708.75</v>
      </c>
      <c r="P36">
        <v>2420.5710287541101</v>
      </c>
      <c r="Q36">
        <v>1875.2905390298199</v>
      </c>
      <c r="R36">
        <v>76.420049387870193</v>
      </c>
      <c r="S36" s="1">
        <f>(Table2[[#This Row],[Close Price]]-Table2[[#This Row],[20D EMA]])/Table2[[#This Row],[20D EMA]]</f>
        <v>0.19276419012459625</v>
      </c>
      <c r="T36" s="1">
        <f>(Table2[[#This Row],[Close Price]]-Table2[[#This Row],[50D EMA]])/Table2[[#This Row],[50D EMA]]</f>
        <v>0.33476768978061083</v>
      </c>
      <c r="U36" s="1">
        <f>(Table2[[#This Row],[Close Price]]-Table2[[#This Row],[200D EMA]])/Table2[[#This Row],[200D EMA]]</f>
        <v>0.72287969930862217</v>
      </c>
      <c r="V36">
        <v>1.75252925855708</v>
      </c>
      <c r="W36">
        <v>3074.85</v>
      </c>
      <c r="X36">
        <v>3279.95</v>
      </c>
      <c r="Y36">
        <v>2990</v>
      </c>
      <c r="Z36">
        <v>3297.05</v>
      </c>
      <c r="AA36">
        <v>2300</v>
      </c>
      <c r="AB36">
        <v>3400</v>
      </c>
      <c r="AC36" s="1">
        <f>(Table2[[#This Row],[Close Price]]/Table2[[#This Row],[Day Low]])-1</f>
        <v>5.0750443111046151E-2</v>
      </c>
      <c r="AD36" s="1">
        <f>(Table2[[#This Row],[Day High]]/Table2[[#This Row],[Close Price]])-1</f>
        <v>1.5181528366708941E-2</v>
      </c>
      <c r="AE36" s="1">
        <f>(Table2[[#This Row],[Close Price]]/Table2[[#This Row],[Current Week Low]])-1</f>
        <v>8.0568561872909727E-2</v>
      </c>
      <c r="AF36" s="1">
        <f>(Table2[[#This Row],[Current Week High]]/Table2[[#This Row],[Close Price]])-1</f>
        <v>2.047417128354323E-2</v>
      </c>
      <c r="AG36" s="1">
        <f>(Table2[[#This Row],[Close Price]]/Table2[[#This Row],[Current Month Low]])-1</f>
        <v>0.40473913043478271</v>
      </c>
      <c r="AH36" s="1">
        <f>(Table2[[#This Row],[Current Month High]]/Table2[[#This Row],[Close Price]])-1</f>
        <v>5.2338357733139329E-2</v>
      </c>
      <c r="AI36">
        <v>5.2338357733139302</v>
      </c>
      <c r="AJ36">
        <v>259.38820912124498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0.84</v>
      </c>
      <c r="AM36" t="s">
        <v>3109</v>
      </c>
      <c r="AN36">
        <v>28.52</v>
      </c>
      <c r="AO36" t="s">
        <v>3109</v>
      </c>
      <c r="AP36">
        <v>0.13783194798176801</v>
      </c>
      <c r="AQ36">
        <f>(Table2[[#This Row],[Sharpe Ratio]]-AVERAGE(Table2[Sharpe Ratio]))/_xlfn.STDEV.P(Table2[Sharpe Ratio])</f>
        <v>0.84823361916561968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7.3772408547647785</v>
      </c>
      <c r="AS36">
        <f>_xlfn.RANK.AVG(Table2[[#This Row],[1Y Return vs Nifty Z-Score]],Table2[1Y Return vs Nifty Z-Score])</f>
        <v>13</v>
      </c>
      <c r="AT36">
        <f>_xlfn.RANK.AVG(Table2[[#This Row],[6M Return vs Nifty Z-Score]],Table2[6M Return vs Nifty Z-Score])</f>
        <v>66</v>
      </c>
      <c r="AU36">
        <f>_xlfn.RANK.AVG(Table2[[#This Row],[Sharpe Ratio Z-Score]],Table2[Sharpe Ratio Z-Score])</f>
        <v>143</v>
      </c>
      <c r="AV36">
        <f>(Table2[[#This Row],[Rank 1Y]]+Table2[[#This Row],[Rank 6M]]+Table2[[#This Row],[Rank Sharpe]])/3</f>
        <v>74</v>
      </c>
    </row>
    <row r="37" spans="1:48" x14ac:dyDescent="0.3">
      <c r="A37" t="s">
        <v>459</v>
      </c>
      <c r="B37" t="s">
        <v>460</v>
      </c>
      <c r="C37" t="s">
        <v>3075</v>
      </c>
      <c r="D37" t="s">
        <v>86</v>
      </c>
      <c r="E37">
        <v>48342.262499999997</v>
      </c>
      <c r="F37">
        <v>1318.8</v>
      </c>
      <c r="G37">
        <v>104.894989335943</v>
      </c>
      <c r="H37">
        <f>(Table2[[#This Row],[1Y Return vs Nifty]]-AVERAGE(Table2[1Y Return vs Nifty]))/_xlfn.STDEV.P(Table2[1Y Return vs Nifty])</f>
        <v>1.1260802915638624</v>
      </c>
      <c r="I37">
        <v>-19.098832257577701</v>
      </c>
      <c r="J37">
        <f>(Table2[[#This Row],[1M Return vs Nifty]]-AVERAGE(Table2[1M Return vs Nifty]))/_xlfn.STDEV.P(Table2[1M Return vs Nifty])</f>
        <v>-1.5796250183575389</v>
      </c>
      <c r="K37">
        <v>42.909940639929502</v>
      </c>
      <c r="L37">
        <f>(Table2[[#This Row],[6M Return vs Nifty]]-AVERAGE(Table2[6M Return vs Nifty]))/_xlfn.STDEV.P(Table2[6M Return vs Nifty])</f>
        <v>1.2458151972190088</v>
      </c>
      <c r="M37">
        <v>-8.6617773336838599</v>
      </c>
      <c r="N37">
        <f>(Table2[[#This Row],[1W Return vs Nifty]]-AVERAGE(Table2[1W Return vs Nifty]))/_xlfn.STDEV.P(Table2[1W Return vs Nifty])</f>
        <v>-1.345732578973726</v>
      </c>
      <c r="O37">
        <v>1414.26</v>
      </c>
      <c r="P37">
        <v>1424.0223375841099</v>
      </c>
      <c r="Q37">
        <v>1101.9703505390501</v>
      </c>
      <c r="R37">
        <v>30.129044837679899</v>
      </c>
      <c r="S37" s="1">
        <f>(Table2[[#This Row],[Close Price]]-Table2[[#This Row],[20D EMA]])/Table2[[#This Row],[20D EMA]]</f>
        <v>-6.7498196936914029E-2</v>
      </c>
      <c r="T37" s="1">
        <f>(Table2[[#This Row],[Close Price]]-Table2[[#This Row],[50D EMA]])/Table2[[#This Row],[50D EMA]]</f>
        <v>-7.3890931909552982E-2</v>
      </c>
      <c r="U37" s="1">
        <f>(Table2[[#This Row],[Close Price]]-Table2[[#This Row],[200D EMA]])/Table2[[#This Row],[200D EMA]]</f>
        <v>0.19676541147852433</v>
      </c>
      <c r="V37">
        <v>0.45570923552625597</v>
      </c>
      <c r="W37">
        <v>1300.0999999999999</v>
      </c>
      <c r="X37">
        <v>1340</v>
      </c>
      <c r="Y37">
        <v>1222.3499999999999</v>
      </c>
      <c r="Z37">
        <v>1359.95</v>
      </c>
      <c r="AA37">
        <v>1222.3499999999999</v>
      </c>
      <c r="AB37">
        <v>1467.45</v>
      </c>
      <c r="AC37" s="1">
        <f>(Table2[[#This Row],[Close Price]]/Table2[[#This Row],[Day Low]])-1</f>
        <v>1.4383508960849278E-2</v>
      </c>
      <c r="AD37" s="1">
        <f>(Table2[[#This Row],[Day High]]/Table2[[#This Row],[Close Price]])-1</f>
        <v>1.6075219896875881E-2</v>
      </c>
      <c r="AE37" s="1">
        <f>(Table2[[#This Row],[Close Price]]/Table2[[#This Row],[Current Week Low]])-1</f>
        <v>7.8905387164069252E-2</v>
      </c>
      <c r="AF37" s="1">
        <f>(Table2[[#This Row],[Current Week High]]/Table2[[#This Row],[Close Price]])-1</f>
        <v>3.1202608431907919E-2</v>
      </c>
      <c r="AG37" s="1">
        <f>(Table2[[#This Row],[Close Price]]/Table2[[#This Row],[Current Month Low]])-1</f>
        <v>7.8905387164069252E-2</v>
      </c>
      <c r="AH37" s="1">
        <f>(Table2[[#This Row],[Current Month High]]/Table2[[#This Row],[Close Price]])-1</f>
        <v>0.1127161055505006</v>
      </c>
      <c r="AI37">
        <v>36.085835608128598</v>
      </c>
      <c r="AJ37">
        <v>193.06666666666601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0</v>
      </c>
      <c r="AM37">
        <v>0</v>
      </c>
      <c r="AN37">
        <v>-10.79</v>
      </c>
      <c r="AO37" t="s">
        <v>3108</v>
      </c>
      <c r="AP37">
        <v>0.190459084158694</v>
      </c>
      <c r="AQ37">
        <f>(Table2[[#This Row],[Sharpe Ratio]]-AVERAGE(Table2[Sharpe Ratio]))/_xlfn.STDEV.P(Table2[Sharpe Ratio])</f>
        <v>1.4463144815769369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92</v>
      </c>
      <c r="AT37">
        <f>_xlfn.RANK.AVG(Table2[[#This Row],[6M Return vs Nifty Z-Score]],Table2[6M Return vs Nifty Z-Score])</f>
        <v>78</v>
      </c>
      <c r="AU37">
        <f>_xlfn.RANK.AVG(Table2[[#This Row],[Sharpe Ratio Z-Score]],Table2[Sharpe Ratio Z-Score])</f>
        <v>55</v>
      </c>
      <c r="AV37">
        <f>(Table2[[#This Row],[Rank 1Y]]+Table2[[#This Row],[Rank 6M]]+Table2[[#This Row],[Rank Sharpe]])/3</f>
        <v>75</v>
      </c>
    </row>
    <row r="38" spans="1:48" x14ac:dyDescent="0.3">
      <c r="A38" t="s">
        <v>679</v>
      </c>
      <c r="B38" t="s">
        <v>680</v>
      </c>
      <c r="C38" t="s">
        <v>3075</v>
      </c>
      <c r="D38" t="s">
        <v>153</v>
      </c>
      <c r="E38">
        <v>25748.029953000001</v>
      </c>
      <c r="F38">
        <v>810</v>
      </c>
      <c r="G38">
        <v>77.000926423252196</v>
      </c>
      <c r="H38">
        <f>(Table2[[#This Row],[1Y Return vs Nifty]]-AVERAGE(Table2[1Y Return vs Nifty]))/_xlfn.STDEV.P(Table2[1Y Return vs Nifty])</f>
        <v>0.69568805017895108</v>
      </c>
      <c r="I38">
        <v>24.2049623829047</v>
      </c>
      <c r="J38">
        <f>(Table2[[#This Row],[1M Return vs Nifty]]-AVERAGE(Table2[1M Return vs Nifty]))/_xlfn.STDEV.P(Table2[1M Return vs Nifty])</f>
        <v>2.5603975210515793</v>
      </c>
      <c r="K38">
        <v>64.417484449019199</v>
      </c>
      <c r="L38">
        <f>(Table2[[#This Row],[6M Return vs Nifty]]-AVERAGE(Table2[6M Return vs Nifty]))/_xlfn.STDEV.P(Table2[6M Return vs Nifty])</f>
        <v>1.9687784871132428</v>
      </c>
      <c r="M38">
        <v>11.9992348797456</v>
      </c>
      <c r="N38">
        <f>(Table2[[#This Row],[1W Return vs Nifty]]-AVERAGE(Table2[1W Return vs Nifty]))/_xlfn.STDEV.P(Table2[1W Return vs Nifty])</f>
        <v>3.2400502777419531</v>
      </c>
      <c r="O38">
        <v>676.19</v>
      </c>
      <c r="P38">
        <v>631.08189897669399</v>
      </c>
      <c r="Q38">
        <v>527.78396091645402</v>
      </c>
      <c r="R38">
        <v>92.374213429098006</v>
      </c>
      <c r="S38" s="1">
        <f>(Table2[[#This Row],[Close Price]]-Table2[[#This Row],[20D EMA]])/Table2[[#This Row],[20D EMA]]</f>
        <v>0.19788816752687843</v>
      </c>
      <c r="T38" s="1">
        <f>(Table2[[#This Row],[Close Price]]-Table2[[#This Row],[50D EMA]])/Table2[[#This Row],[50D EMA]]</f>
        <v>0.28351011384326441</v>
      </c>
      <c r="U38" s="1">
        <f>(Table2[[#This Row],[Close Price]]-Table2[[#This Row],[200D EMA]])/Table2[[#This Row],[200D EMA]]</f>
        <v>0.53471886222821308</v>
      </c>
      <c r="V38">
        <v>3.52821351386797</v>
      </c>
      <c r="W38">
        <v>765.05</v>
      </c>
      <c r="X38">
        <v>816</v>
      </c>
      <c r="Y38">
        <v>680</v>
      </c>
      <c r="Z38">
        <v>843.95</v>
      </c>
      <c r="AA38">
        <v>580.4</v>
      </c>
      <c r="AB38">
        <v>843.95</v>
      </c>
      <c r="AC38" s="1">
        <f>(Table2[[#This Row],[Close Price]]/Table2[[#This Row],[Day Low]])-1</f>
        <v>5.8754329782367165E-2</v>
      </c>
      <c r="AD38" s="1">
        <f>(Table2[[#This Row],[Day High]]/Table2[[#This Row],[Close Price]])-1</f>
        <v>7.4074074074073071E-3</v>
      </c>
      <c r="AE38" s="1">
        <f>(Table2[[#This Row],[Close Price]]/Table2[[#This Row],[Current Week Low]])-1</f>
        <v>0.19117647058823528</v>
      </c>
      <c r="AF38" s="1">
        <f>(Table2[[#This Row],[Current Week High]]/Table2[[#This Row],[Close Price]])-1</f>
        <v>4.1913580246913718E-2</v>
      </c>
      <c r="AG38" s="1">
        <f>(Table2[[#This Row],[Close Price]]/Table2[[#This Row],[Current Month Low]])-1</f>
        <v>0.3955892487939352</v>
      </c>
      <c r="AH38" s="1">
        <f>(Table2[[#This Row],[Current Month High]]/Table2[[#This Row],[Close Price]])-1</f>
        <v>4.1913580246913718E-2</v>
      </c>
      <c r="AI38">
        <v>4.19135802469137</v>
      </c>
      <c r="AJ38">
        <v>159.61538461538399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0.35</v>
      </c>
      <c r="AM38" t="s">
        <v>3109</v>
      </c>
      <c r="AN38">
        <v>34.53</v>
      </c>
      <c r="AO38" t="s">
        <v>3109</v>
      </c>
      <c r="AP38">
        <v>0.18430818889241901</v>
      </c>
      <c r="AQ38">
        <f>(Table2[[#This Row],[Sharpe Ratio]]-AVERAGE(Table2[Sharpe Ratio]))/_xlfn.STDEV.P(Table2[Sharpe Ratio])</f>
        <v>1.3764126588159948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9.8413269949017206</v>
      </c>
      <c r="AS38">
        <f>_xlfn.RANK.AVG(Table2[[#This Row],[1Y Return vs Nifty Z-Score]],Table2[1Y Return vs Nifty Z-Score])</f>
        <v>130</v>
      </c>
      <c r="AT38">
        <f>_xlfn.RANK.AVG(Table2[[#This Row],[6M Return vs Nifty Z-Score]],Table2[6M Return vs Nifty Z-Score])</f>
        <v>32</v>
      </c>
      <c r="AU38">
        <f>_xlfn.RANK.AVG(Table2[[#This Row],[Sharpe Ratio Z-Score]],Table2[Sharpe Ratio Z-Score])</f>
        <v>66</v>
      </c>
      <c r="AV38">
        <f>(Table2[[#This Row],[Rank 1Y]]+Table2[[#This Row],[Rank 6M]]+Table2[[#This Row],[Rank Sharpe]])/3</f>
        <v>76</v>
      </c>
    </row>
    <row r="39" spans="1:48" x14ac:dyDescent="0.3">
      <c r="A39" t="s">
        <v>1405</v>
      </c>
      <c r="B39" t="s">
        <v>1406</v>
      </c>
      <c r="C39" t="s">
        <v>3067</v>
      </c>
      <c r="D39" t="s">
        <v>46</v>
      </c>
      <c r="E39">
        <v>7652.28161955</v>
      </c>
      <c r="F39">
        <v>560.54999999999995</v>
      </c>
      <c r="G39">
        <v>74.630497065326097</v>
      </c>
      <c r="H39">
        <f>(Table2[[#This Row],[1Y Return vs Nifty]]-AVERAGE(Table2[1Y Return vs Nifty]))/_xlfn.STDEV.P(Table2[1Y Return vs Nifty])</f>
        <v>0.65911344261476412</v>
      </c>
      <c r="I39">
        <v>13.790265432351999</v>
      </c>
      <c r="J39">
        <f>(Table2[[#This Row],[1M Return vs Nifty]]-AVERAGE(Table2[1M Return vs Nifty]))/_xlfn.STDEV.P(Table2[1M Return vs Nifty])</f>
        <v>1.5647092569081931</v>
      </c>
      <c r="K39">
        <v>49.871871871143</v>
      </c>
      <c r="L39">
        <f>(Table2[[#This Row],[6M Return vs Nifty]]-AVERAGE(Table2[6M Return vs Nifty]))/_xlfn.STDEV.P(Table2[6M Return vs Nifty])</f>
        <v>1.479836373770482</v>
      </c>
      <c r="M39">
        <v>3.3197026122146598</v>
      </c>
      <c r="N39">
        <f>(Table2[[#This Row],[1W Return vs Nifty]]-AVERAGE(Table2[1W Return vs Nifty]))/_xlfn.STDEV.P(Table2[1W Return vs Nifty])</f>
        <v>1.3135981820947351</v>
      </c>
      <c r="O39">
        <v>539.74</v>
      </c>
      <c r="P39">
        <v>498.785271830704</v>
      </c>
      <c r="Q39">
        <v>388.81607179946599</v>
      </c>
      <c r="R39">
        <v>59.5089361058021</v>
      </c>
      <c r="S39" s="1">
        <f>(Table2[[#This Row],[Close Price]]-Table2[[#This Row],[20D EMA]])/Table2[[#This Row],[20D EMA]]</f>
        <v>3.8555600844851122E-2</v>
      </c>
      <c r="T39" s="1">
        <f>(Table2[[#This Row],[Close Price]]-Table2[[#This Row],[50D EMA]])/Table2[[#This Row],[50D EMA]]</f>
        <v>0.12383029663766801</v>
      </c>
      <c r="U39" s="1">
        <f>(Table2[[#This Row],[Close Price]]-Table2[[#This Row],[200D EMA]])/Table2[[#This Row],[200D EMA]]</f>
        <v>0.44168423235628662</v>
      </c>
      <c r="V39">
        <v>0.96701597873287304</v>
      </c>
      <c r="W39">
        <v>557</v>
      </c>
      <c r="X39">
        <v>572.45000000000005</v>
      </c>
      <c r="Y39">
        <v>540.15</v>
      </c>
      <c r="Z39">
        <v>589.04999999999995</v>
      </c>
      <c r="AA39">
        <v>525.04999999999995</v>
      </c>
      <c r="AB39">
        <v>589.04999999999995</v>
      </c>
      <c r="AC39" s="1">
        <f>(Table2[[#This Row],[Close Price]]/Table2[[#This Row],[Day Low]])-1</f>
        <v>6.3734290843804331E-3</v>
      </c>
      <c r="AD39" s="1">
        <f>(Table2[[#This Row],[Day High]]/Table2[[#This Row],[Close Price]])-1</f>
        <v>2.1229149942021408E-2</v>
      </c>
      <c r="AE39" s="1">
        <f>(Table2[[#This Row],[Close Price]]/Table2[[#This Row],[Current Week Low]])-1</f>
        <v>3.776728686475983E-2</v>
      </c>
      <c r="AF39" s="1">
        <f>(Table2[[#This Row],[Current Week High]]/Table2[[#This Row],[Close Price]])-1</f>
        <v>5.0842922130050816E-2</v>
      </c>
      <c r="AG39" s="1">
        <f>(Table2[[#This Row],[Close Price]]/Table2[[#This Row],[Current Month Low]])-1</f>
        <v>6.7612608323016854E-2</v>
      </c>
      <c r="AH39" s="1">
        <f>(Table2[[#This Row],[Current Month High]]/Table2[[#This Row],[Close Price]])-1</f>
        <v>5.0842922130050816E-2</v>
      </c>
      <c r="AI39">
        <v>5.0842922130050798</v>
      </c>
      <c r="AJ39">
        <v>132.35233160621701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0.22</v>
      </c>
      <c r="AM39" t="s">
        <v>3109</v>
      </c>
      <c r="AN39">
        <v>4.04</v>
      </c>
      <c r="AO39" t="s">
        <v>3109</v>
      </c>
      <c r="AP39">
        <v>0.20610985345893101</v>
      </c>
      <c r="AQ39">
        <f>(Table2[[#This Row],[Sharpe Ratio]]-AVERAGE(Table2[Sharpe Ratio]))/_xlfn.STDEV.P(Table2[Sharpe Ratio])</f>
        <v>1.6241775818797484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6.6414348372679228</v>
      </c>
      <c r="AS39">
        <f>_xlfn.RANK.AVG(Table2[[#This Row],[1Y Return vs Nifty Z-Score]],Table2[1Y Return vs Nifty Z-Score])</f>
        <v>136</v>
      </c>
      <c r="AT39">
        <f>_xlfn.RANK.AVG(Table2[[#This Row],[6M Return vs Nifty Z-Score]],Table2[6M Return vs Nifty Z-Score])</f>
        <v>62</v>
      </c>
      <c r="AU39">
        <f>_xlfn.RANK.AVG(Table2[[#This Row],[Sharpe Ratio Z-Score]],Table2[Sharpe Ratio Z-Score])</f>
        <v>36</v>
      </c>
      <c r="AV39">
        <f>(Table2[[#This Row],[Rank 1Y]]+Table2[[#This Row],[Rank 6M]]+Table2[[#This Row],[Rank Sharpe]])/3</f>
        <v>78</v>
      </c>
    </row>
    <row r="40" spans="1:48" x14ac:dyDescent="0.3">
      <c r="A40" t="s">
        <v>339</v>
      </c>
      <c r="B40" t="s">
        <v>340</v>
      </c>
      <c r="C40" t="s">
        <v>3076</v>
      </c>
      <c r="D40" t="s">
        <v>341</v>
      </c>
      <c r="E40">
        <v>74047.187946549995</v>
      </c>
      <c r="F40">
        <v>12374.9</v>
      </c>
      <c r="G40">
        <v>134.275949342844</v>
      </c>
      <c r="H40">
        <f>(Table2[[#This Row],[1Y Return vs Nifty]]-AVERAGE(Table2[1Y Return vs Nifty]))/_xlfn.STDEV.P(Table2[1Y Return vs Nifty])</f>
        <v>1.5794146541839948</v>
      </c>
      <c r="I40">
        <v>-6.2649952672319698</v>
      </c>
      <c r="J40">
        <f>(Table2[[#This Row],[1M Return vs Nifty]]-AVERAGE(Table2[1M Return vs Nifty]))/_xlfn.STDEV.P(Table2[1M Return vs Nifty])</f>
        <v>-0.3526569235693009</v>
      </c>
      <c r="K40">
        <v>82.677036475395198</v>
      </c>
      <c r="L40">
        <f>(Table2[[#This Row],[6M Return vs Nifty]]-AVERAGE(Table2[6M Return vs Nifty]))/_xlfn.STDEV.P(Table2[6M Return vs Nifty])</f>
        <v>2.5825624655238602</v>
      </c>
      <c r="M40">
        <v>2.0545336993679402</v>
      </c>
      <c r="N40">
        <f>(Table2[[#This Row],[1W Return vs Nifty]]-AVERAGE(Table2[1W Return vs Nifty]))/_xlfn.STDEV.P(Table2[1W Return vs Nifty])</f>
        <v>1.0327895822328661</v>
      </c>
      <c r="O40">
        <v>11729.04</v>
      </c>
      <c r="P40">
        <v>11248.5568439898</v>
      </c>
      <c r="Q40">
        <v>8614.2602327762706</v>
      </c>
      <c r="R40">
        <v>68.050395347697602</v>
      </c>
      <c r="S40" s="1">
        <f>(Table2[[#This Row],[Close Price]]-Table2[[#This Row],[20D EMA]])/Table2[[#This Row],[20D EMA]]</f>
        <v>5.5065035160592746E-2</v>
      </c>
      <c r="T40" s="1">
        <f>(Table2[[#This Row],[Close Price]]-Table2[[#This Row],[50D EMA]])/Table2[[#This Row],[50D EMA]]</f>
        <v>0.10013223666216477</v>
      </c>
      <c r="U40" s="1">
        <f>(Table2[[#This Row],[Close Price]]-Table2[[#This Row],[200D EMA]])/Table2[[#This Row],[200D EMA]]</f>
        <v>0.4365598049748865</v>
      </c>
      <c r="V40">
        <v>0.93082392609652198</v>
      </c>
      <c r="W40">
        <v>12025.2</v>
      </c>
      <c r="X40">
        <v>12423.6</v>
      </c>
      <c r="Y40">
        <v>11559.9</v>
      </c>
      <c r="Z40">
        <v>12423.6</v>
      </c>
      <c r="AA40">
        <v>10950.05</v>
      </c>
      <c r="AB40">
        <v>12423.6</v>
      </c>
      <c r="AC40" s="1">
        <f>(Table2[[#This Row],[Close Price]]/Table2[[#This Row],[Day Low]])-1</f>
        <v>2.9080597412101117E-2</v>
      </c>
      <c r="AD40" s="1">
        <f>(Table2[[#This Row],[Day High]]/Table2[[#This Row],[Close Price]])-1</f>
        <v>3.9353853364472169E-3</v>
      </c>
      <c r="AE40" s="1">
        <f>(Table2[[#This Row],[Close Price]]/Table2[[#This Row],[Current Week Low]])-1</f>
        <v>7.0502339985639928E-2</v>
      </c>
      <c r="AF40" s="1">
        <f>(Table2[[#This Row],[Current Week High]]/Table2[[#This Row],[Close Price]])-1</f>
        <v>3.9353853364472169E-3</v>
      </c>
      <c r="AG40" s="1">
        <f>(Table2[[#This Row],[Close Price]]/Table2[[#This Row],[Current Month Low]])-1</f>
        <v>0.13012269350368277</v>
      </c>
      <c r="AH40" s="1">
        <f>(Table2[[#This Row],[Current Month High]]/Table2[[#This Row],[Close Price]])-1</f>
        <v>3.9353853364472169E-3</v>
      </c>
      <c r="AI40">
        <v>4.0735682712587504</v>
      </c>
      <c r="AJ40">
        <v>169.899672846237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0.23</v>
      </c>
      <c r="AM40" t="s">
        <v>3109</v>
      </c>
      <c r="AN40">
        <v>3.32</v>
      </c>
      <c r="AO40" t="s">
        <v>3109</v>
      </c>
      <c r="AP40">
        <v>0.12533059160260099</v>
      </c>
      <c r="AQ40">
        <f>(Table2[[#This Row],[Sharpe Ratio]]-AVERAGE(Table2[Sharpe Ratio]))/_xlfn.STDEV.P(Table2[Sharpe Ratio])</f>
        <v>0.70616200843941046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5.5482717868108313</v>
      </c>
      <c r="AS40">
        <f>_xlfn.RANK.AVG(Table2[[#This Row],[1Y Return vs Nifty Z-Score]],Table2[1Y Return vs Nifty Z-Score])</f>
        <v>52</v>
      </c>
      <c r="AT40">
        <f>_xlfn.RANK.AVG(Table2[[#This Row],[6M Return vs Nifty Z-Score]],Table2[6M Return vs Nifty Z-Score])</f>
        <v>12</v>
      </c>
      <c r="AU40">
        <f>_xlfn.RANK.AVG(Table2[[#This Row],[Sharpe Ratio Z-Score]],Table2[Sharpe Ratio Z-Score])</f>
        <v>174</v>
      </c>
      <c r="AV40">
        <f>(Table2[[#This Row],[Rank 1Y]]+Table2[[#This Row],[Rank 6M]]+Table2[[#This Row],[Rank Sharpe]])/3</f>
        <v>79.333333333333329</v>
      </c>
    </row>
    <row r="41" spans="1:48" x14ac:dyDescent="0.3">
      <c r="A41" t="s">
        <v>710</v>
      </c>
      <c r="B41" t="s">
        <v>711</v>
      </c>
      <c r="C41" t="s">
        <v>3066</v>
      </c>
      <c r="D41" t="s">
        <v>43</v>
      </c>
      <c r="E41">
        <v>23485.916591000001</v>
      </c>
      <c r="F41">
        <v>4535.5</v>
      </c>
      <c r="G41">
        <v>96.113938390840403</v>
      </c>
      <c r="H41">
        <f>(Table2[[#This Row],[1Y Return vs Nifty]]-AVERAGE(Table2[1Y Return vs Nifty]))/_xlfn.STDEV.P(Table2[1Y Return vs Nifty])</f>
        <v>0.99059281489877071</v>
      </c>
      <c r="I41">
        <v>-6.0742260528864103</v>
      </c>
      <c r="J41">
        <f>(Table2[[#This Row],[1M Return vs Nifty]]-AVERAGE(Table2[1M Return vs Nifty]))/_xlfn.STDEV.P(Table2[1M Return vs Nifty])</f>
        <v>-0.33441859471676072</v>
      </c>
      <c r="K41">
        <v>66.779999042205702</v>
      </c>
      <c r="L41">
        <f>(Table2[[#This Row],[6M Return vs Nifty]]-AVERAGE(Table2[6M Return vs Nifty]))/_xlfn.STDEV.P(Table2[6M Return vs Nifty])</f>
        <v>2.0481930096581835</v>
      </c>
      <c r="M41">
        <v>2.4891858250469099</v>
      </c>
      <c r="N41">
        <f>(Table2[[#This Row],[1W Return vs Nifty]]-AVERAGE(Table2[1W Return vs Nifty]))/_xlfn.STDEV.P(Table2[1W Return vs Nifty])</f>
        <v>1.1292621192985028</v>
      </c>
      <c r="O41">
        <v>4283.93</v>
      </c>
      <c r="P41">
        <v>4137.0499698005697</v>
      </c>
      <c r="Q41">
        <v>3302.6189461450599</v>
      </c>
      <c r="R41">
        <v>66.766553177969499</v>
      </c>
      <c r="S41" s="1">
        <f>(Table2[[#This Row],[Close Price]]-Table2[[#This Row],[20D EMA]])/Table2[[#This Row],[20D EMA]]</f>
        <v>5.8724115473408688E-2</v>
      </c>
      <c r="T41" s="1">
        <f>(Table2[[#This Row],[Close Price]]-Table2[[#This Row],[50D EMA]])/Table2[[#This Row],[50D EMA]]</f>
        <v>9.6312597891738294E-2</v>
      </c>
      <c r="U41" s="1">
        <f>(Table2[[#This Row],[Close Price]]-Table2[[#This Row],[200D EMA]])/Table2[[#This Row],[200D EMA]]</f>
        <v>0.37330405776724707</v>
      </c>
      <c r="V41">
        <v>0.68380648236805297</v>
      </c>
      <c r="W41">
        <v>4366</v>
      </c>
      <c r="X41">
        <v>4629</v>
      </c>
      <c r="Y41">
        <v>4299.95</v>
      </c>
      <c r="Z41">
        <v>4629</v>
      </c>
      <c r="AA41">
        <v>3965.5</v>
      </c>
      <c r="AB41">
        <v>4629</v>
      </c>
      <c r="AC41" s="1">
        <f>(Table2[[#This Row],[Close Price]]/Table2[[#This Row],[Day Low]])-1</f>
        <v>3.8822721026110951E-2</v>
      </c>
      <c r="AD41" s="1">
        <f>(Table2[[#This Row],[Day High]]/Table2[[#This Row],[Close Price]])-1</f>
        <v>2.061514717230728E-2</v>
      </c>
      <c r="AE41" s="1">
        <f>(Table2[[#This Row],[Close Price]]/Table2[[#This Row],[Current Week Low]])-1</f>
        <v>5.4779706740776035E-2</v>
      </c>
      <c r="AF41" s="1">
        <f>(Table2[[#This Row],[Current Week High]]/Table2[[#This Row],[Close Price]])-1</f>
        <v>2.061514717230728E-2</v>
      </c>
      <c r="AG41" s="1">
        <f>(Table2[[#This Row],[Close Price]]/Table2[[#This Row],[Current Month Low]])-1</f>
        <v>0.14373975539024086</v>
      </c>
      <c r="AH41" s="1">
        <f>(Table2[[#This Row],[Current Month High]]/Table2[[#This Row],[Close Price]])-1</f>
        <v>2.061514717230728E-2</v>
      </c>
      <c r="AI41">
        <v>6.3014000661448497</v>
      </c>
      <c r="AJ41">
        <v>127.674313538476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0.04</v>
      </c>
      <c r="AM41" t="s">
        <v>3109</v>
      </c>
      <c r="AN41">
        <v>6.96</v>
      </c>
      <c r="AO41" t="s">
        <v>3109</v>
      </c>
      <c r="AP41">
        <v>0.15054311472026899</v>
      </c>
      <c r="AQ41">
        <f>(Table2[[#This Row],[Sharpe Ratio]]-AVERAGE(Table2[Sharpe Ratio]))/_xlfn.STDEV.P(Table2[Sharpe Ratio])</f>
        <v>0.9926896188168014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4.8263189679554976</v>
      </c>
      <c r="AS41">
        <f>_xlfn.RANK.AVG(Table2[[#This Row],[1Y Return vs Nifty Z-Score]],Table2[1Y Return vs Nifty Z-Score])</f>
        <v>98</v>
      </c>
      <c r="AT41">
        <f>_xlfn.RANK.AVG(Table2[[#This Row],[6M Return vs Nifty Z-Score]],Table2[6M Return vs Nifty Z-Score])</f>
        <v>28</v>
      </c>
      <c r="AU41">
        <f>_xlfn.RANK.AVG(Table2[[#This Row],[Sharpe Ratio Z-Score]],Table2[Sharpe Ratio Z-Score])</f>
        <v>113</v>
      </c>
      <c r="AV41">
        <f>(Table2[[#This Row],[Rank 1Y]]+Table2[[#This Row],[Rank 6M]]+Table2[[#This Row],[Rank Sharpe]])/3</f>
        <v>79.666666666666671</v>
      </c>
    </row>
    <row r="42" spans="1:48" x14ac:dyDescent="0.3">
      <c r="A42" t="s">
        <v>714</v>
      </c>
      <c r="B42" t="s">
        <v>715</v>
      </c>
      <c r="C42" t="s">
        <v>3075</v>
      </c>
      <c r="D42" t="s">
        <v>716</v>
      </c>
      <c r="E42">
        <v>23309.1878705899</v>
      </c>
      <c r="F42">
        <v>549.1</v>
      </c>
      <c r="G42">
        <v>75.500215191014505</v>
      </c>
      <c r="H42">
        <f>(Table2[[#This Row],[1Y Return vs Nifty]]-AVERAGE(Table2[1Y Return vs Nifty]))/_xlfn.STDEV.P(Table2[1Y Return vs Nifty])</f>
        <v>0.67253278330599819</v>
      </c>
      <c r="I42">
        <v>-16.1626265499015</v>
      </c>
      <c r="J42">
        <f>(Table2[[#This Row],[1M Return vs Nifty]]-AVERAGE(Table2[1M Return vs Nifty]))/_xlfn.STDEV.P(Table2[1M Return vs Nifty])</f>
        <v>-1.2989115633117954</v>
      </c>
      <c r="K42">
        <v>37.523409431101001</v>
      </c>
      <c r="L42">
        <f>(Table2[[#This Row],[6M Return vs Nifty]]-AVERAGE(Table2[6M Return vs Nifty]))/_xlfn.STDEV.P(Table2[6M Return vs Nifty])</f>
        <v>1.0647501551844651</v>
      </c>
      <c r="M42">
        <v>-2.4238594735580299</v>
      </c>
      <c r="N42">
        <f>(Table2[[#This Row],[1W Return vs Nifty]]-AVERAGE(Table2[1W Return vs Nifty]))/_xlfn.STDEV.P(Table2[1W Return vs Nifty])</f>
        <v>3.8794785371576102E-2</v>
      </c>
      <c r="O42">
        <v>590.04</v>
      </c>
      <c r="P42">
        <v>599.62527922219294</v>
      </c>
      <c r="Q42">
        <v>468.52583632657502</v>
      </c>
      <c r="R42">
        <v>29.693060537495199</v>
      </c>
      <c r="S42" s="1">
        <f>(Table2[[#This Row],[Close Price]]-Table2[[#This Row],[20D EMA]])/Table2[[#This Row],[20D EMA]]</f>
        <v>-6.9385126432106203E-2</v>
      </c>
      <c r="T42" s="1">
        <f>(Table2[[#This Row],[Close Price]]-Table2[[#This Row],[50D EMA]])/Table2[[#This Row],[50D EMA]]</f>
        <v>-8.4261422880189521E-2</v>
      </c>
      <c r="U42" s="1">
        <f>(Table2[[#This Row],[Close Price]]-Table2[[#This Row],[200D EMA]])/Table2[[#This Row],[200D EMA]]</f>
        <v>0.17197378975972344</v>
      </c>
      <c r="V42">
        <v>0.36443589111105201</v>
      </c>
      <c r="W42">
        <v>547.20000000000005</v>
      </c>
      <c r="X42">
        <v>562</v>
      </c>
      <c r="Y42">
        <v>544.1</v>
      </c>
      <c r="Z42">
        <v>581.9</v>
      </c>
      <c r="AA42">
        <v>544.1</v>
      </c>
      <c r="AB42">
        <v>617.6</v>
      </c>
      <c r="AC42" s="1">
        <f>(Table2[[#This Row],[Close Price]]/Table2[[#This Row],[Day Low]])-1</f>
        <v>3.4722222222220989E-3</v>
      </c>
      <c r="AD42" s="1">
        <f>(Table2[[#This Row],[Day High]]/Table2[[#This Row],[Close Price]])-1</f>
        <v>2.3492988526679914E-2</v>
      </c>
      <c r="AE42" s="1">
        <f>(Table2[[#This Row],[Close Price]]/Table2[[#This Row],[Current Week Low]])-1</f>
        <v>9.1894872266127248E-3</v>
      </c>
      <c r="AF42" s="1">
        <f>(Table2[[#This Row],[Current Week High]]/Table2[[#This Row],[Close Price]])-1</f>
        <v>5.9734110362411164E-2</v>
      </c>
      <c r="AG42" s="1">
        <f>(Table2[[#This Row],[Close Price]]/Table2[[#This Row],[Current Month Low]])-1</f>
        <v>9.1894872266127248E-3</v>
      </c>
      <c r="AH42" s="1">
        <f>(Table2[[#This Row],[Current Month High]]/Table2[[#This Row],[Close Price]])-1</f>
        <v>0.12474959023857224</v>
      </c>
      <c r="AI42">
        <v>36.241121835731199</v>
      </c>
      <c r="AJ42">
        <v>108.703914861269</v>
      </c>
      <c r="AK42" t="str">
        <f>IF(AND(Table2[[#This Row],[20D EMA]]&gt;Table2[[#This Row],[50D EMA]],Table2[[#This Row],[50D EMA]]&gt;Table2[[#This Row],[200D EMA]]),"Uptrend","Downtrend/NoTrend")</f>
        <v>Downtrend/NoTrend</v>
      </c>
      <c r="AL42">
        <v>-7.0000000000000007E-2</v>
      </c>
      <c r="AM42" t="s">
        <v>3108</v>
      </c>
      <c r="AN42">
        <v>-10.65</v>
      </c>
      <c r="AO42" t="s">
        <v>3108</v>
      </c>
      <c r="AP42">
        <v>0.24861951158180601</v>
      </c>
      <c r="AQ42">
        <f>(Table2[[#This Row],[Sharpe Ratio]]-AVERAGE(Table2[Sharpe Ratio]))/_xlfn.STDEV.P(Table2[Sharpe Ratio])</f>
        <v>2.1072784085229888</v>
      </c>
      <c r="AR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">
        <f>_xlfn.RANK.AVG(Table2[[#This Row],[1Y Return vs Nifty Z-Score]],Table2[1Y Return vs Nifty Z-Score])</f>
        <v>134</v>
      </c>
      <c r="AT42">
        <f>_xlfn.RANK.AVG(Table2[[#This Row],[6M Return vs Nifty Z-Score]],Table2[6M Return vs Nifty Z-Score])</f>
        <v>97</v>
      </c>
      <c r="AU42">
        <f>_xlfn.RANK.AVG(Table2[[#This Row],[Sharpe Ratio Z-Score]],Table2[Sharpe Ratio Z-Score])</f>
        <v>10</v>
      </c>
      <c r="AV42">
        <f>(Table2[[#This Row],[Rank 1Y]]+Table2[[#This Row],[Rank 6M]]+Table2[[#This Row],[Rank Sharpe]])/3</f>
        <v>80.333333333333329</v>
      </c>
    </row>
    <row r="43" spans="1:48" x14ac:dyDescent="0.3">
      <c r="A43" t="s">
        <v>842</v>
      </c>
      <c r="B43" t="s">
        <v>843</v>
      </c>
      <c r="C43" t="s">
        <v>3075</v>
      </c>
      <c r="D43" t="s">
        <v>256</v>
      </c>
      <c r="E43">
        <v>18423.98641917</v>
      </c>
      <c r="F43">
        <v>1269.9000000000001</v>
      </c>
      <c r="G43">
        <v>132.005182347958</v>
      </c>
      <c r="H43">
        <f>(Table2[[#This Row],[1Y Return vs Nifty]]-AVERAGE(Table2[1Y Return vs Nifty]))/_xlfn.STDEV.P(Table2[1Y Return vs Nifty])</f>
        <v>1.5443777899003333</v>
      </c>
      <c r="I43">
        <v>-5.9421682602505301</v>
      </c>
      <c r="J43">
        <f>(Table2[[#This Row],[1M Return vs Nifty]]-AVERAGE(Table2[1M Return vs Nifty]))/_xlfn.STDEV.P(Table2[1M Return vs Nifty])</f>
        <v>-0.32179332151481227</v>
      </c>
      <c r="K43">
        <v>30.654634950165999</v>
      </c>
      <c r="L43">
        <f>(Table2[[#This Row],[6M Return vs Nifty]]-AVERAGE(Table2[6M Return vs Nifty]))/_xlfn.STDEV.P(Table2[6M Return vs Nifty])</f>
        <v>0.83386038737287482</v>
      </c>
      <c r="M43">
        <v>6.4598787110796296</v>
      </c>
      <c r="N43">
        <f>(Table2[[#This Row],[1W Return vs Nifty]]-AVERAGE(Table2[1W Return vs Nifty]))/_xlfn.STDEV.P(Table2[1W Return vs Nifty])</f>
        <v>2.0105710879954115</v>
      </c>
      <c r="O43">
        <v>1231.27</v>
      </c>
      <c r="P43">
        <v>1235.20833290666</v>
      </c>
      <c r="Q43">
        <v>983.19075158779901</v>
      </c>
      <c r="R43">
        <v>61.823866465987102</v>
      </c>
      <c r="S43" s="1">
        <f>(Table2[[#This Row],[Close Price]]-Table2[[#This Row],[20D EMA]])/Table2[[#This Row],[20D EMA]]</f>
        <v>3.1374109659132531E-2</v>
      </c>
      <c r="T43" s="1">
        <f>(Table2[[#This Row],[Close Price]]-Table2[[#This Row],[50D EMA]])/Table2[[#This Row],[50D EMA]]</f>
        <v>2.8085680908340866E-2</v>
      </c>
      <c r="U43" s="1">
        <f>(Table2[[#This Row],[Close Price]]-Table2[[#This Row],[200D EMA]])/Table2[[#This Row],[200D EMA]]</f>
        <v>0.29161101032447811</v>
      </c>
      <c r="V43">
        <v>1.3642030583188001</v>
      </c>
      <c r="W43">
        <v>1257.7</v>
      </c>
      <c r="X43">
        <v>1285</v>
      </c>
      <c r="Y43">
        <v>1225</v>
      </c>
      <c r="Z43">
        <v>1286</v>
      </c>
      <c r="AA43">
        <v>1087.6500000000001</v>
      </c>
      <c r="AB43">
        <v>1286</v>
      </c>
      <c r="AC43" s="1">
        <f>(Table2[[#This Row],[Close Price]]/Table2[[#This Row],[Day Low]])-1</f>
        <v>9.7002464816728917E-3</v>
      </c>
      <c r="AD43" s="1">
        <f>(Table2[[#This Row],[Day High]]/Table2[[#This Row],[Close Price]])-1</f>
        <v>1.1890700055122272E-2</v>
      </c>
      <c r="AE43" s="1">
        <f>(Table2[[#This Row],[Close Price]]/Table2[[#This Row],[Current Week Low]])-1</f>
        <v>3.6653061224489969E-2</v>
      </c>
      <c r="AF43" s="1">
        <f>(Table2[[#This Row],[Current Week High]]/Table2[[#This Row],[Close Price]])-1</f>
        <v>1.2678163634931794E-2</v>
      </c>
      <c r="AG43" s="1">
        <f>(Table2[[#This Row],[Close Price]]/Table2[[#This Row],[Current Month Low]])-1</f>
        <v>0.16756309474555242</v>
      </c>
      <c r="AH43" s="1">
        <f>(Table2[[#This Row],[Current Month High]]/Table2[[#This Row],[Close Price]])-1</f>
        <v>1.2678163634931794E-2</v>
      </c>
      <c r="AI43">
        <v>14.182219072367801</v>
      </c>
      <c r="AJ43">
        <v>177.270742358078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-0.01</v>
      </c>
      <c r="AM43" t="s">
        <v>3108</v>
      </c>
      <c r="AN43">
        <v>3.88</v>
      </c>
      <c r="AO43" t="s">
        <v>3109</v>
      </c>
      <c r="AP43">
        <v>0.183092681585482</v>
      </c>
      <c r="AQ43">
        <f>(Table2[[#This Row],[Sharpe Ratio]]-AVERAGE(Table2[Sharpe Ratio]))/_xlfn.STDEV.P(Table2[Sharpe Ratio])</f>
        <v>1.3625990312616443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55</v>
      </c>
      <c r="AT43">
        <f>_xlfn.RANK.AVG(Table2[[#This Row],[6M Return vs Nifty Z-Score]],Table2[6M Return vs Nifty Z-Score])</f>
        <v>128</v>
      </c>
      <c r="AU43">
        <f>_xlfn.RANK.AVG(Table2[[#This Row],[Sharpe Ratio Z-Score]],Table2[Sharpe Ratio Z-Score])</f>
        <v>70</v>
      </c>
      <c r="AV43">
        <f>(Table2[[#This Row],[Rank 1Y]]+Table2[[#This Row],[Rank 6M]]+Table2[[#This Row],[Rank Sharpe]])/3</f>
        <v>84.333333333333329</v>
      </c>
    </row>
    <row r="44" spans="1:48" x14ac:dyDescent="0.3">
      <c r="A44" t="s">
        <v>797</v>
      </c>
      <c r="B44" t="s">
        <v>798</v>
      </c>
      <c r="C44" t="s">
        <v>3075</v>
      </c>
      <c r="D44" t="s">
        <v>153</v>
      </c>
      <c r="E44">
        <v>19687.826241899998</v>
      </c>
      <c r="F44">
        <v>823.4</v>
      </c>
      <c r="G44">
        <v>106.80017537798</v>
      </c>
      <c r="H44">
        <f>(Table2[[#This Row],[1Y Return vs Nifty]]-AVERAGE(Table2[1Y Return vs Nifty]))/_xlfn.STDEV.P(Table2[1Y Return vs Nifty])</f>
        <v>1.1554764140811917</v>
      </c>
      <c r="I44">
        <v>-3.3621023396656802</v>
      </c>
      <c r="J44">
        <f>(Table2[[#This Row],[1M Return vs Nifty]]-AVERAGE(Table2[1M Return vs Nifty]))/_xlfn.STDEV.P(Table2[1M Return vs Nifty])</f>
        <v>-7.5128308597052357E-2</v>
      </c>
      <c r="K44">
        <v>36.085923592017998</v>
      </c>
      <c r="L44">
        <f>(Table2[[#This Row],[6M Return vs Nifty]]-AVERAGE(Table2[6M Return vs Nifty]))/_xlfn.STDEV.P(Table2[6M Return vs Nifty])</f>
        <v>1.0164299238914523</v>
      </c>
      <c r="M44">
        <v>-7.1659534308529098</v>
      </c>
      <c r="N44">
        <f>(Table2[[#This Row],[1W Return vs Nifty]]-AVERAGE(Table2[1W Return vs Nifty]))/_xlfn.STDEV.P(Table2[1W Return vs Nifty])</f>
        <v>-1.013729309269007</v>
      </c>
      <c r="O44">
        <v>807.97</v>
      </c>
      <c r="P44">
        <v>809.83909052046795</v>
      </c>
      <c r="Q44">
        <v>659.50902292477099</v>
      </c>
      <c r="R44">
        <v>57.064403536646999</v>
      </c>
      <c r="S44" s="1">
        <f>(Table2[[#This Row],[Close Price]]-Table2[[#This Row],[20D EMA]])/Table2[[#This Row],[20D EMA]]</f>
        <v>1.9097243709543608E-2</v>
      </c>
      <c r="T44" s="1">
        <f>(Table2[[#This Row],[Close Price]]-Table2[[#This Row],[50D EMA]])/Table2[[#This Row],[50D EMA]]</f>
        <v>1.6745190048577049E-2</v>
      </c>
      <c r="U44" s="1">
        <f>(Table2[[#This Row],[Close Price]]-Table2[[#This Row],[200D EMA]])/Table2[[#This Row],[200D EMA]]</f>
        <v>0.24850452590991123</v>
      </c>
      <c r="V44">
        <v>1.12440296350762</v>
      </c>
      <c r="W44">
        <v>800.1</v>
      </c>
      <c r="X44">
        <v>832</v>
      </c>
      <c r="Y44">
        <v>781</v>
      </c>
      <c r="Z44">
        <v>850</v>
      </c>
      <c r="AA44">
        <v>745</v>
      </c>
      <c r="AB44">
        <v>853</v>
      </c>
      <c r="AC44" s="1">
        <f>(Table2[[#This Row],[Close Price]]/Table2[[#This Row],[Day Low]])-1</f>
        <v>2.9121359830021287E-2</v>
      </c>
      <c r="AD44" s="1">
        <f>(Table2[[#This Row],[Day High]]/Table2[[#This Row],[Close Price]])-1</f>
        <v>1.0444498421180448E-2</v>
      </c>
      <c r="AE44" s="1">
        <f>(Table2[[#This Row],[Close Price]]/Table2[[#This Row],[Current Week Low]])-1</f>
        <v>5.4289372599231722E-2</v>
      </c>
      <c r="AF44" s="1">
        <f>(Table2[[#This Row],[Current Week High]]/Table2[[#This Row],[Close Price]])-1</f>
        <v>3.2305076512023412E-2</v>
      </c>
      <c r="AG44" s="1">
        <f>(Table2[[#This Row],[Close Price]]/Table2[[#This Row],[Current Month Low]])-1</f>
        <v>0.10523489932885899</v>
      </c>
      <c r="AH44" s="1">
        <f>(Table2[[#This Row],[Current Month High]]/Table2[[#This Row],[Close Price]])-1</f>
        <v>3.5948506193830498E-2</v>
      </c>
      <c r="AI44">
        <v>19.018702939033201</v>
      </c>
      <c r="AJ44">
        <v>174.46666666666599</v>
      </c>
      <c r="AK44" t="str">
        <f>IF(AND(Table2[[#This Row],[20D EMA]]&gt;Table2[[#This Row],[50D EMA]],Table2[[#This Row],[50D EMA]]&gt;Table2[[#This Row],[200D EMA]]),"Uptrend","Downtrend/NoTrend")</f>
        <v>Downtrend/NoTrend</v>
      </c>
      <c r="AL44">
        <v>0</v>
      </c>
      <c r="AM44" t="s">
        <v>3110</v>
      </c>
      <c r="AN44">
        <v>3.45</v>
      </c>
      <c r="AO44" t="s">
        <v>3109</v>
      </c>
      <c r="AP44">
        <v>0.180100895822848</v>
      </c>
      <c r="AQ44">
        <f>(Table2[[#This Row],[Sharpe Ratio]]-AVERAGE(Table2[Sharpe Ratio]))/_xlfn.STDEV.P(Table2[Sharpe Ratio])</f>
        <v>1.3285988948481684</v>
      </c>
      <c r="AR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">
        <f>_xlfn.RANK.AVG(Table2[[#This Row],[1Y Return vs Nifty Z-Score]],Table2[1Y Return vs Nifty Z-Score])</f>
        <v>88</v>
      </c>
      <c r="AT44">
        <f>_xlfn.RANK.AVG(Table2[[#This Row],[6M Return vs Nifty Z-Score]],Table2[6M Return vs Nifty Z-Score])</f>
        <v>103</v>
      </c>
      <c r="AU44">
        <f>_xlfn.RANK.AVG(Table2[[#This Row],[Sharpe Ratio Z-Score]],Table2[Sharpe Ratio Z-Score])</f>
        <v>75</v>
      </c>
      <c r="AV44">
        <f>(Table2[[#This Row],[Rank 1Y]]+Table2[[#This Row],[Rank 6M]]+Table2[[#This Row],[Rank Sharpe]])/3</f>
        <v>88.666666666666671</v>
      </c>
    </row>
    <row r="45" spans="1:48" x14ac:dyDescent="0.3">
      <c r="A45" t="s">
        <v>322</v>
      </c>
      <c r="B45" t="s">
        <v>323</v>
      </c>
      <c r="C45" t="s">
        <v>3070</v>
      </c>
      <c r="D45" t="s">
        <v>92</v>
      </c>
      <c r="E45">
        <v>81132.919307040007</v>
      </c>
      <c r="F45">
        <v>1688.1</v>
      </c>
      <c r="G45">
        <v>140.68840519938701</v>
      </c>
      <c r="H45">
        <f>(Table2[[#This Row],[1Y Return vs Nifty]]-AVERAGE(Table2[1Y Return vs Nifty]))/_xlfn.STDEV.P(Table2[1Y Return vs Nifty])</f>
        <v>1.678355825196544</v>
      </c>
      <c r="I45">
        <v>10.581012202935501</v>
      </c>
      <c r="J45">
        <f>(Table2[[#This Row],[1M Return vs Nifty]]-AVERAGE(Table2[1M Return vs Nifty]))/_xlfn.STDEV.P(Table2[1M Return vs Nifty])</f>
        <v>1.2578913252520356</v>
      </c>
      <c r="K45">
        <v>32.507031473124201</v>
      </c>
      <c r="L45">
        <f>(Table2[[#This Row],[6M Return vs Nifty]]-AVERAGE(Table2[6M Return vs Nifty]))/_xlfn.STDEV.P(Table2[6M Return vs Nifty])</f>
        <v>0.89612759446606749</v>
      </c>
      <c r="M45">
        <v>-6.0102317837335404</v>
      </c>
      <c r="N45">
        <f>(Table2[[#This Row],[1W Return vs Nifty]]-AVERAGE(Table2[1W Return vs Nifty]))/_xlfn.STDEV.P(Table2[1W Return vs Nifty])</f>
        <v>-0.75721290718052015</v>
      </c>
      <c r="O45">
        <v>1685.69</v>
      </c>
      <c r="P45">
        <v>1598.6546571752201</v>
      </c>
      <c r="Q45">
        <v>1291.4382940858</v>
      </c>
      <c r="R45">
        <v>45.675956603355502</v>
      </c>
      <c r="S45" s="1">
        <f>(Table2[[#This Row],[Close Price]]-Table2[[#This Row],[20D EMA]])/Table2[[#This Row],[20D EMA]]</f>
        <v>1.4296816140570653E-3</v>
      </c>
      <c r="T45" s="1">
        <f>(Table2[[#This Row],[Close Price]]-Table2[[#This Row],[50D EMA]])/Table2[[#This Row],[50D EMA]]</f>
        <v>5.5950384545732548E-2</v>
      </c>
      <c r="U45" s="1">
        <f>(Table2[[#This Row],[Close Price]]-Table2[[#This Row],[200D EMA]])/Table2[[#This Row],[200D EMA]]</f>
        <v>0.30714723864913263</v>
      </c>
      <c r="V45">
        <v>0.72259452377169497</v>
      </c>
      <c r="W45">
        <v>1675</v>
      </c>
      <c r="X45">
        <v>1733</v>
      </c>
      <c r="Y45">
        <v>1674</v>
      </c>
      <c r="Z45">
        <v>1790.15</v>
      </c>
      <c r="AA45">
        <v>1674</v>
      </c>
      <c r="AB45">
        <v>1896</v>
      </c>
      <c r="AC45" s="1">
        <f>(Table2[[#This Row],[Close Price]]/Table2[[#This Row],[Day Low]])-1</f>
        <v>7.8208955223879606E-3</v>
      </c>
      <c r="AD45" s="1">
        <f>(Table2[[#This Row],[Day High]]/Table2[[#This Row],[Close Price]])-1</f>
        <v>2.6597950358391076E-2</v>
      </c>
      <c r="AE45" s="1">
        <f>(Table2[[#This Row],[Close Price]]/Table2[[#This Row],[Current Week Low]])-1</f>
        <v>8.4229390681003213E-3</v>
      </c>
      <c r="AF45" s="1">
        <f>(Table2[[#This Row],[Current Week High]]/Table2[[#This Row],[Close Price]])-1</f>
        <v>6.0452579823470298E-2</v>
      </c>
      <c r="AG45" s="1">
        <f>(Table2[[#This Row],[Close Price]]/Table2[[#This Row],[Current Month Low]])-1</f>
        <v>8.4229390681003213E-3</v>
      </c>
      <c r="AH45" s="1">
        <f>(Table2[[#This Row],[Current Month High]]/Table2[[#This Row],[Close Price]])-1</f>
        <v>0.12315621112493336</v>
      </c>
      <c r="AI45">
        <v>13.0264794739648</v>
      </c>
      <c r="AJ45">
        <v>171.61705551086001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0.12</v>
      </c>
      <c r="AM45" t="s">
        <v>3109</v>
      </c>
      <c r="AN45">
        <v>5.42</v>
      </c>
      <c r="AO45" t="s">
        <v>3109</v>
      </c>
      <c r="AP45">
        <v>0.15325443363987801</v>
      </c>
      <c r="AQ45">
        <f>(Table2[[#This Row],[Sharpe Ratio]]-AVERAGE(Table2[Sharpe Ratio]))/_xlfn.STDEV.P(Table2[Sharpe Ratio])</f>
        <v>1.0235023910007237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4.0986642287348509</v>
      </c>
      <c r="AS45">
        <f>_xlfn.RANK.AVG(Table2[[#This Row],[1Y Return vs Nifty Z-Score]],Table2[1Y Return vs Nifty Z-Score])</f>
        <v>44</v>
      </c>
      <c r="AT45">
        <f>_xlfn.RANK.AVG(Table2[[#This Row],[6M Return vs Nifty Z-Score]],Table2[6M Return vs Nifty Z-Score])</f>
        <v>118</v>
      </c>
      <c r="AU45">
        <f>_xlfn.RANK.AVG(Table2[[#This Row],[Sharpe Ratio Z-Score]],Table2[Sharpe Ratio Z-Score])</f>
        <v>111</v>
      </c>
      <c r="AV45">
        <f>(Table2[[#This Row],[Rank 1Y]]+Table2[[#This Row],[Rank 6M]]+Table2[[#This Row],[Rank Sharpe]])/3</f>
        <v>91</v>
      </c>
    </row>
    <row r="46" spans="1:48" x14ac:dyDescent="0.3">
      <c r="A46" t="s">
        <v>254</v>
      </c>
      <c r="B46" t="s">
        <v>255</v>
      </c>
      <c r="C46" t="s">
        <v>3075</v>
      </c>
      <c r="D46" t="s">
        <v>256</v>
      </c>
      <c r="E46">
        <v>104266.008</v>
      </c>
      <c r="F46">
        <v>3761.4</v>
      </c>
      <c r="G46">
        <v>91.362472819304003</v>
      </c>
      <c r="H46">
        <f>(Table2[[#This Row],[1Y Return vs Nifty]]-AVERAGE(Table2[1Y Return vs Nifty]))/_xlfn.STDEV.P(Table2[1Y Return vs Nifty])</f>
        <v>0.91727994098729781</v>
      </c>
      <c r="I46">
        <v>-4.8707924418625304</v>
      </c>
      <c r="J46">
        <f>(Table2[[#This Row],[1M Return vs Nifty]]-AVERAGE(Table2[1M Return vs Nifty]))/_xlfn.STDEV.P(Table2[1M Return vs Nifty])</f>
        <v>-0.21936534555730397</v>
      </c>
      <c r="K46">
        <v>32.318891535510097</v>
      </c>
      <c r="L46">
        <f>(Table2[[#This Row],[6M Return vs Nifty]]-AVERAGE(Table2[6M Return vs Nifty]))/_xlfn.STDEV.P(Table2[6M Return vs Nifty])</f>
        <v>0.88980338239120926</v>
      </c>
      <c r="M46">
        <v>-1.54733851047292</v>
      </c>
      <c r="N46">
        <f>(Table2[[#This Row],[1W Return vs Nifty]]-AVERAGE(Table2[1W Return vs Nifty]))/_xlfn.STDEV.P(Table2[1W Return vs Nifty])</f>
        <v>0.23334163353881907</v>
      </c>
      <c r="O46">
        <v>3725.72</v>
      </c>
      <c r="P46">
        <v>3707.1686476875002</v>
      </c>
      <c r="Q46">
        <v>3045.6930365069702</v>
      </c>
      <c r="R46">
        <v>56.060739000448301</v>
      </c>
      <c r="S46" s="1">
        <f>(Table2[[#This Row],[Close Price]]-Table2[[#This Row],[20D EMA]])/Table2[[#This Row],[20D EMA]]</f>
        <v>9.5766724284165987E-3</v>
      </c>
      <c r="T46" s="1">
        <f>(Table2[[#This Row],[Close Price]]-Table2[[#This Row],[50D EMA]])/Table2[[#This Row],[50D EMA]]</f>
        <v>1.4628779391066804E-2</v>
      </c>
      <c r="U46" s="1">
        <f>(Table2[[#This Row],[Close Price]]-Table2[[#This Row],[200D EMA]])/Table2[[#This Row],[200D EMA]]</f>
        <v>0.23498985449756829</v>
      </c>
      <c r="V46">
        <v>1.4373985940834699</v>
      </c>
      <c r="W46">
        <v>3683.55</v>
      </c>
      <c r="X46">
        <v>3770.3</v>
      </c>
      <c r="Y46">
        <v>3650.05</v>
      </c>
      <c r="Z46">
        <v>3776.55</v>
      </c>
      <c r="AA46">
        <v>3359.05</v>
      </c>
      <c r="AB46">
        <v>3864.95</v>
      </c>
      <c r="AC46" s="1">
        <f>(Table2[[#This Row],[Close Price]]/Table2[[#This Row],[Day Low]])-1</f>
        <v>2.1134503400252358E-2</v>
      </c>
      <c r="AD46" s="1">
        <f>(Table2[[#This Row],[Day High]]/Table2[[#This Row],[Close Price]])-1</f>
        <v>2.3661402669219456E-3</v>
      </c>
      <c r="AE46" s="1">
        <f>(Table2[[#This Row],[Close Price]]/Table2[[#This Row],[Current Week Low]])-1</f>
        <v>3.0506431418747759E-2</v>
      </c>
      <c r="AF46" s="1">
        <f>(Table2[[#This Row],[Current Week High]]/Table2[[#This Row],[Close Price]])-1</f>
        <v>4.0277556229064704E-3</v>
      </c>
      <c r="AG46" s="1">
        <f>(Table2[[#This Row],[Close Price]]/Table2[[#This Row],[Current Month Low]])-1</f>
        <v>0.11978089043032991</v>
      </c>
      <c r="AH46" s="1">
        <f>(Table2[[#This Row],[Current Month High]]/Table2[[#This Row],[Close Price]])-1</f>
        <v>2.7529643217950595E-2</v>
      </c>
      <c r="AI46">
        <v>10.913489658106</v>
      </c>
      <c r="AJ46">
        <v>127.508619125385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-0.09</v>
      </c>
      <c r="AM46" t="s">
        <v>3108</v>
      </c>
      <c r="AN46">
        <v>-1.21</v>
      </c>
      <c r="AO46" t="s">
        <v>3108</v>
      </c>
      <c r="AP46">
        <v>0.191709773083029</v>
      </c>
      <c r="AQ46">
        <f>(Table2[[#This Row],[Sharpe Ratio]]-AVERAGE(Table2[Sharpe Ratio]))/_xlfn.STDEV.P(Table2[Sharpe Ratio])</f>
        <v>1.4605279304706753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3.2815875418306977</v>
      </c>
      <c r="AS46">
        <f>_xlfn.RANK.AVG(Table2[[#This Row],[1Y Return vs Nifty Z-Score]],Table2[1Y Return vs Nifty Z-Score])</f>
        <v>104</v>
      </c>
      <c r="AT46">
        <f>_xlfn.RANK.AVG(Table2[[#This Row],[6M Return vs Nifty Z-Score]],Table2[6M Return vs Nifty Z-Score])</f>
        <v>119</v>
      </c>
      <c r="AU46">
        <f>_xlfn.RANK.AVG(Table2[[#This Row],[Sharpe Ratio Z-Score]],Table2[Sharpe Ratio Z-Score])</f>
        <v>52</v>
      </c>
      <c r="AV46">
        <f>(Table2[[#This Row],[Rank 1Y]]+Table2[[#This Row],[Rank 6M]]+Table2[[#This Row],[Rank Sharpe]])/3</f>
        <v>91.666666666666671</v>
      </c>
    </row>
    <row r="47" spans="1:48" x14ac:dyDescent="0.3">
      <c r="A47" t="s">
        <v>1509</v>
      </c>
      <c r="B47" t="s">
        <v>1510</v>
      </c>
      <c r="C47" t="s">
        <v>3077</v>
      </c>
      <c r="D47" t="s">
        <v>139</v>
      </c>
      <c r="E47">
        <v>6567.9591280949999</v>
      </c>
      <c r="F47">
        <v>222.57</v>
      </c>
      <c r="G47">
        <v>148.02263947289501</v>
      </c>
      <c r="H47">
        <f>(Table2[[#This Row],[1Y Return vs Nifty]]-AVERAGE(Table2[1Y Return vs Nifty]))/_xlfn.STDEV.P(Table2[1Y Return vs Nifty])</f>
        <v>1.7915196026533236</v>
      </c>
      <c r="I47">
        <v>3.8382603680585201</v>
      </c>
      <c r="J47">
        <f>(Table2[[#This Row],[1M Return vs Nifty]]-AVERAGE(Table2[1M Return vs Nifty]))/_xlfn.STDEV.P(Table2[1M Return vs Nifty])</f>
        <v>0.61325625791462235</v>
      </c>
      <c r="K47">
        <v>25.832501551636302</v>
      </c>
      <c r="L47">
        <f>(Table2[[#This Row],[6M Return vs Nifty]]-AVERAGE(Table2[6M Return vs Nifty]))/_xlfn.STDEV.P(Table2[6M Return vs Nifty])</f>
        <v>0.67176724196049564</v>
      </c>
      <c r="M47">
        <v>-5.7372380281525199</v>
      </c>
      <c r="N47">
        <f>(Table2[[#This Row],[1W Return vs Nifty]]-AVERAGE(Table2[1W Return vs Nifty]))/_xlfn.STDEV.P(Table2[1W Return vs Nifty])</f>
        <v>-0.6966210024179762</v>
      </c>
      <c r="O47">
        <v>212.87</v>
      </c>
      <c r="P47">
        <v>201.57847823607099</v>
      </c>
      <c r="Q47">
        <v>160.293589477209</v>
      </c>
      <c r="R47">
        <v>60.664241308782799</v>
      </c>
      <c r="S47" s="1">
        <f>(Table2[[#This Row],[Close Price]]-Table2[[#This Row],[20D EMA]])/Table2[[#This Row],[20D EMA]]</f>
        <v>4.5567717386198095E-2</v>
      </c>
      <c r="T47" s="1">
        <f>(Table2[[#This Row],[Close Price]]-Table2[[#This Row],[50D EMA]])/Table2[[#This Row],[50D EMA]]</f>
        <v>0.1041357289112262</v>
      </c>
      <c r="U47" s="1">
        <f>(Table2[[#This Row],[Close Price]]-Table2[[#This Row],[200D EMA]])/Table2[[#This Row],[200D EMA]]</f>
        <v>0.38851466690528902</v>
      </c>
      <c r="V47">
        <v>0.38015161177409201</v>
      </c>
      <c r="W47">
        <v>212.32</v>
      </c>
      <c r="X47">
        <v>222.88</v>
      </c>
      <c r="Y47">
        <v>206.5</v>
      </c>
      <c r="Z47">
        <v>225</v>
      </c>
      <c r="AA47">
        <v>205.1</v>
      </c>
      <c r="AB47">
        <v>227.33</v>
      </c>
      <c r="AC47" s="1">
        <f>(Table2[[#This Row],[Close Price]]/Table2[[#This Row],[Day Low]])-1</f>
        <v>4.8276186887716621E-2</v>
      </c>
      <c r="AD47" s="1">
        <f>(Table2[[#This Row],[Day High]]/Table2[[#This Row],[Close Price]])-1</f>
        <v>1.39282023633025E-3</v>
      </c>
      <c r="AE47" s="1">
        <f>(Table2[[#This Row],[Close Price]]/Table2[[#This Row],[Current Week Low]])-1</f>
        <v>7.7820823244552084E-2</v>
      </c>
      <c r="AF47" s="1">
        <f>(Table2[[#This Row],[Current Week High]]/Table2[[#This Row],[Close Price]])-1</f>
        <v>1.0917913465426698E-2</v>
      </c>
      <c r="AG47" s="1">
        <f>(Table2[[#This Row],[Close Price]]/Table2[[#This Row],[Current Month Low]])-1</f>
        <v>8.5177961969770788E-2</v>
      </c>
      <c r="AH47" s="1">
        <f>(Table2[[#This Row],[Current Month High]]/Table2[[#This Row],[Close Price]])-1</f>
        <v>2.1386530080424127E-2</v>
      </c>
      <c r="AI47">
        <v>7.3684683470368801</v>
      </c>
      <c r="AJ47">
        <v>181.20025268477499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0.24</v>
      </c>
      <c r="AM47" t="s">
        <v>3109</v>
      </c>
      <c r="AN47">
        <v>6.65</v>
      </c>
      <c r="AO47" t="s">
        <v>3109</v>
      </c>
      <c r="AP47">
        <v>0.174510238089674</v>
      </c>
      <c r="AQ47">
        <f>(Table2[[#This Row],[Sharpe Ratio]]-AVERAGE(Table2[Sharpe Ratio]))/_xlfn.STDEV.P(Table2[Sharpe Ratio])</f>
        <v>1.265063889119143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3.6449859892296077</v>
      </c>
      <c r="AS47">
        <f>_xlfn.RANK.AVG(Table2[[#This Row],[1Y Return vs Nifty Z-Score]],Table2[1Y Return vs Nifty Z-Score])</f>
        <v>40</v>
      </c>
      <c r="AT47">
        <f>_xlfn.RANK.AVG(Table2[[#This Row],[6M Return vs Nifty Z-Score]],Table2[6M Return vs Nifty Z-Score])</f>
        <v>156</v>
      </c>
      <c r="AU47">
        <f>_xlfn.RANK.AVG(Table2[[#This Row],[Sharpe Ratio Z-Score]],Table2[Sharpe Ratio Z-Score])</f>
        <v>83</v>
      </c>
      <c r="AV47">
        <f>(Table2[[#This Row],[Rank 1Y]]+Table2[[#This Row],[Rank 6M]]+Table2[[#This Row],[Rank Sharpe]])/3</f>
        <v>93</v>
      </c>
    </row>
    <row r="48" spans="1:48" x14ac:dyDescent="0.3">
      <c r="A48" t="s">
        <v>724</v>
      </c>
      <c r="B48" t="s">
        <v>725</v>
      </c>
      <c r="C48" t="s">
        <v>3078</v>
      </c>
      <c r="D48" t="s">
        <v>291</v>
      </c>
      <c r="E48">
        <v>22943.518579660002</v>
      </c>
      <c r="F48">
        <v>464.9</v>
      </c>
      <c r="G48">
        <v>152.38826101971301</v>
      </c>
      <c r="H48">
        <f>(Table2[[#This Row],[1Y Return vs Nifty]]-AVERAGE(Table2[1Y Return vs Nifty]))/_xlfn.STDEV.P(Table2[1Y Return vs Nifty])</f>
        <v>1.8588790851516017</v>
      </c>
      <c r="I48">
        <v>11.144909135761299</v>
      </c>
      <c r="J48">
        <f>(Table2[[#This Row],[1M Return vs Nifty]]-AVERAGE(Table2[1M Return vs Nifty]))/_xlfn.STDEV.P(Table2[1M Return vs Nifty])</f>
        <v>1.3118022129971949</v>
      </c>
      <c r="K48">
        <v>16.340007870909801</v>
      </c>
      <c r="L48">
        <f>(Table2[[#This Row],[6M Return vs Nifty]]-AVERAGE(Table2[6M Return vs Nifty]))/_xlfn.STDEV.P(Table2[6M Return vs Nifty])</f>
        <v>0.35268271414854369</v>
      </c>
      <c r="M48">
        <v>-3.5324728690705101</v>
      </c>
      <c r="N48">
        <f>(Table2[[#This Row],[1W Return vs Nifty]]-AVERAGE(Table2[1W Return vs Nifty]))/_xlfn.STDEV.P(Table2[1W Return vs Nifty])</f>
        <v>-0.20726577794206591</v>
      </c>
      <c r="O48">
        <v>447.99</v>
      </c>
      <c r="P48">
        <v>418.41893696394402</v>
      </c>
      <c r="Q48">
        <v>344.23667001178001</v>
      </c>
      <c r="R48">
        <v>57.455869219720199</v>
      </c>
      <c r="S48" s="1">
        <f>(Table2[[#This Row],[Close Price]]-Table2[[#This Row],[20D EMA]])/Table2[[#This Row],[20D EMA]]</f>
        <v>3.7746378267371969E-2</v>
      </c>
      <c r="T48" s="1">
        <f>(Table2[[#This Row],[Close Price]]-Table2[[#This Row],[50D EMA]])/Table2[[#This Row],[50D EMA]]</f>
        <v>0.11108737901138858</v>
      </c>
      <c r="U48" s="1">
        <f>(Table2[[#This Row],[Close Price]]-Table2[[#This Row],[200D EMA]])/Table2[[#This Row],[200D EMA]]</f>
        <v>0.35052433543495176</v>
      </c>
      <c r="V48">
        <v>1.39384054750944</v>
      </c>
      <c r="W48">
        <v>458</v>
      </c>
      <c r="X48">
        <v>471</v>
      </c>
      <c r="Y48">
        <v>441.1</v>
      </c>
      <c r="Z48">
        <v>478.6</v>
      </c>
      <c r="AA48">
        <v>427.65</v>
      </c>
      <c r="AB48">
        <v>491.4</v>
      </c>
      <c r="AC48" s="1">
        <f>(Table2[[#This Row],[Close Price]]/Table2[[#This Row],[Day Low]])-1</f>
        <v>1.5065502183406076E-2</v>
      </c>
      <c r="AD48" s="1">
        <f>(Table2[[#This Row],[Day High]]/Table2[[#This Row],[Close Price]])-1</f>
        <v>1.3121101312110195E-2</v>
      </c>
      <c r="AE48" s="1">
        <f>(Table2[[#This Row],[Close Price]]/Table2[[#This Row],[Current Week Low]])-1</f>
        <v>5.3956019043300829E-2</v>
      </c>
      <c r="AF48" s="1">
        <f>(Table2[[#This Row],[Current Week High]]/Table2[[#This Row],[Close Price]])-1</f>
        <v>2.9468702946870318E-2</v>
      </c>
      <c r="AG48" s="1">
        <f>(Table2[[#This Row],[Close Price]]/Table2[[#This Row],[Current Month Low]])-1</f>
        <v>8.7103940137963187E-2</v>
      </c>
      <c r="AH48" s="1">
        <f>(Table2[[#This Row],[Current Month High]]/Table2[[#This Row],[Close Price]])-1</f>
        <v>5.7001505700150501E-2</v>
      </c>
      <c r="AI48">
        <v>5.7001505700150501</v>
      </c>
      <c r="AJ48">
        <v>187.68564356435601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0.34</v>
      </c>
      <c r="AM48" t="s">
        <v>3109</v>
      </c>
      <c r="AN48">
        <v>7.97</v>
      </c>
      <c r="AO48" t="s">
        <v>3109</v>
      </c>
      <c r="AP48">
        <v>0.22401904504725501</v>
      </c>
      <c r="AQ48">
        <f>(Table2[[#This Row],[Sharpe Ratio]]-AVERAGE(Table2[Sharpe Ratio]))/_xlfn.STDEV.P(Table2[Sharpe Ratio])</f>
        <v>1.8277065125482301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5.1438047469035046</v>
      </c>
      <c r="AS48">
        <f>_xlfn.RANK.AVG(Table2[[#This Row],[1Y Return vs Nifty Z-Score]],Table2[1Y Return vs Nifty Z-Score])</f>
        <v>37</v>
      </c>
      <c r="AT48">
        <f>_xlfn.RANK.AVG(Table2[[#This Row],[6M Return vs Nifty Z-Score]],Table2[6M Return vs Nifty Z-Score])</f>
        <v>219</v>
      </c>
      <c r="AU48">
        <f>_xlfn.RANK.AVG(Table2[[#This Row],[Sharpe Ratio Z-Score]],Table2[Sharpe Ratio Z-Score])</f>
        <v>25</v>
      </c>
      <c r="AV48">
        <f>(Table2[[#This Row],[Rank 1Y]]+Table2[[#This Row],[Rank 6M]]+Table2[[#This Row],[Rank Sharpe]])/3</f>
        <v>93.666666666666671</v>
      </c>
    </row>
    <row r="49" spans="1:48" x14ac:dyDescent="0.3">
      <c r="A49" t="s">
        <v>244</v>
      </c>
      <c r="B49" t="s">
        <v>245</v>
      </c>
      <c r="C49" t="s">
        <v>3075</v>
      </c>
      <c r="D49" t="s">
        <v>153</v>
      </c>
      <c r="E49">
        <v>109351.60262023</v>
      </c>
      <c r="F49">
        <v>715.45</v>
      </c>
      <c r="G49">
        <v>49.148203357269601</v>
      </c>
      <c r="H49">
        <f>(Table2[[#This Row],[1Y Return vs Nifty]]-AVERAGE(Table2[1Y Return vs Nifty]))/_xlfn.STDEV.P(Table2[1Y Return vs Nifty])</f>
        <v>0.26593366314100042</v>
      </c>
      <c r="I49">
        <v>-2.6817779568354001</v>
      </c>
      <c r="J49">
        <f>(Table2[[#This Row],[1M Return vs Nifty]]-AVERAGE(Table2[1M Return vs Nifty]))/_xlfn.STDEV.P(Table2[1M Return vs Nifty])</f>
        <v>-1.0086473293457339E-2</v>
      </c>
      <c r="K49">
        <v>55.0003419040968</v>
      </c>
      <c r="L49">
        <f>(Table2[[#This Row],[6M Return vs Nifty]]-AVERAGE(Table2[6M Return vs Nifty]))/_xlfn.STDEV.P(Table2[6M Return vs Nifty])</f>
        <v>1.6522268429035167</v>
      </c>
      <c r="M49">
        <v>1.97671485441682</v>
      </c>
      <c r="N49">
        <f>(Table2[[#This Row],[1W Return vs Nifty]]-AVERAGE(Table2[1W Return vs Nifty]))/_xlfn.STDEV.P(Table2[1W Return vs Nifty])</f>
        <v>1.0155174214393932</v>
      </c>
      <c r="O49">
        <v>706.98</v>
      </c>
      <c r="P49">
        <v>690.44320451809597</v>
      </c>
      <c r="Q49">
        <v>568.15801023476001</v>
      </c>
      <c r="R49">
        <v>55.0677816507229</v>
      </c>
      <c r="S49" s="1">
        <f>(Table2[[#This Row],[Close Price]]-Table2[[#This Row],[20D EMA]])/Table2[[#This Row],[20D EMA]]</f>
        <v>1.1980536931737854E-2</v>
      </c>
      <c r="T49" s="1">
        <f>(Table2[[#This Row],[Close Price]]-Table2[[#This Row],[50D EMA]])/Table2[[#This Row],[50D EMA]]</f>
        <v>3.6218468540591839E-2</v>
      </c>
      <c r="U49" s="1">
        <f>(Table2[[#This Row],[Close Price]]-Table2[[#This Row],[200D EMA]])/Table2[[#This Row],[200D EMA]]</f>
        <v>0.25924476485754328</v>
      </c>
      <c r="V49">
        <v>0.65810888981482896</v>
      </c>
      <c r="W49">
        <v>695.15</v>
      </c>
      <c r="X49">
        <v>717.5</v>
      </c>
      <c r="Y49">
        <v>685.5</v>
      </c>
      <c r="Z49">
        <v>717.5</v>
      </c>
      <c r="AA49">
        <v>665.55</v>
      </c>
      <c r="AB49">
        <v>748.4</v>
      </c>
      <c r="AC49" s="1">
        <f>(Table2[[#This Row],[Close Price]]/Table2[[#This Row],[Day Low]])-1</f>
        <v>2.9202330432280821E-2</v>
      </c>
      <c r="AD49" s="1">
        <f>(Table2[[#This Row],[Day High]]/Table2[[#This Row],[Close Price]])-1</f>
        <v>2.8653295128939771E-3</v>
      </c>
      <c r="AE49" s="1">
        <f>(Table2[[#This Row],[Close Price]]/Table2[[#This Row],[Current Week Low]])-1</f>
        <v>4.3690736688548615E-2</v>
      </c>
      <c r="AF49" s="1">
        <f>(Table2[[#This Row],[Current Week High]]/Table2[[#This Row],[Close Price]])-1</f>
        <v>2.8653295128939771E-3</v>
      </c>
      <c r="AG49" s="1">
        <f>(Table2[[#This Row],[Close Price]]/Table2[[#This Row],[Current Month Low]])-1</f>
        <v>7.4975584103373238E-2</v>
      </c>
      <c r="AH49" s="1">
        <f>(Table2[[#This Row],[Current Month High]]/Table2[[#This Row],[Close Price]])-1</f>
        <v>4.6054930463344634E-2</v>
      </c>
      <c r="AI49">
        <v>9.5464393039345694</v>
      </c>
      <c r="AJ49">
        <v>99.178730512249402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0.09</v>
      </c>
      <c r="AM49" t="s">
        <v>3109</v>
      </c>
      <c r="AN49">
        <v>-3.26</v>
      </c>
      <c r="AO49" t="s">
        <v>3108</v>
      </c>
      <c r="AP49">
        <v>0.246327918393315</v>
      </c>
      <c r="AQ49">
        <f>(Table2[[#This Row],[Sharpe Ratio]]-AVERAGE(Table2[Sharpe Ratio]))/_xlfn.STDEV.P(Table2[Sharpe Ratio])</f>
        <v>2.0812356076025478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5.0048270617930015</v>
      </c>
      <c r="AS49">
        <f>_xlfn.RANK.AVG(Table2[[#This Row],[1Y Return vs Nifty Z-Score]],Table2[1Y Return vs Nifty Z-Score])</f>
        <v>226</v>
      </c>
      <c r="AT49">
        <f>_xlfn.RANK.AVG(Table2[[#This Row],[6M Return vs Nifty Z-Score]],Table2[6M Return vs Nifty Z-Score])</f>
        <v>46</v>
      </c>
      <c r="AU49">
        <f>_xlfn.RANK.AVG(Table2[[#This Row],[Sharpe Ratio Z-Score]],Table2[Sharpe Ratio Z-Score])</f>
        <v>13</v>
      </c>
      <c r="AV49">
        <f>(Table2[[#This Row],[Rank 1Y]]+Table2[[#This Row],[Rank 6M]]+Table2[[#This Row],[Rank Sharpe]])/3</f>
        <v>95</v>
      </c>
    </row>
    <row r="50" spans="1:48" x14ac:dyDescent="0.3">
      <c r="A50" t="s">
        <v>151</v>
      </c>
      <c r="B50" t="s">
        <v>152</v>
      </c>
      <c r="C50" t="s">
        <v>3075</v>
      </c>
      <c r="D50" t="s">
        <v>153</v>
      </c>
      <c r="E50">
        <v>167644.95363</v>
      </c>
      <c r="F50">
        <v>7911.2</v>
      </c>
      <c r="G50">
        <v>57.909467779598998</v>
      </c>
      <c r="H50">
        <f>(Table2[[#This Row],[1Y Return vs Nifty]]-AVERAGE(Table2[1Y Return vs Nifty]))/_xlfn.STDEV.P(Table2[1Y Return vs Nifty])</f>
        <v>0.40111584308713721</v>
      </c>
      <c r="I50">
        <v>-6.0251100808633602</v>
      </c>
      <c r="J50">
        <f>(Table2[[#This Row],[1M Return vs Nifty]]-AVERAGE(Table2[1M Return vs Nifty]))/_xlfn.STDEV.P(Table2[1M Return vs Nifty])</f>
        <v>-0.32972290389085046</v>
      </c>
      <c r="K50">
        <v>63.521302793565802</v>
      </c>
      <c r="L50">
        <f>(Table2[[#This Row],[6M Return vs Nifty]]-AVERAGE(Table2[6M Return vs Nifty]))/_xlfn.STDEV.P(Table2[6M Return vs Nifty])</f>
        <v>1.9386538739207486</v>
      </c>
      <c r="M50">
        <v>-6.1110635969885996</v>
      </c>
      <c r="N50">
        <f>(Table2[[#This Row],[1W Return vs Nifty]]-AVERAGE(Table2[1W Return vs Nifty]))/_xlfn.STDEV.P(Table2[1W Return vs Nifty])</f>
        <v>-0.77959287558962143</v>
      </c>
      <c r="O50">
        <v>7830.8</v>
      </c>
      <c r="P50">
        <v>7881.7008452316704</v>
      </c>
      <c r="Q50">
        <v>6565.9493263570703</v>
      </c>
      <c r="R50">
        <v>56.094726798074802</v>
      </c>
      <c r="S50" s="1">
        <f>(Table2[[#This Row],[Close Price]]-Table2[[#This Row],[20D EMA]])/Table2[[#This Row],[20D EMA]]</f>
        <v>1.0267150227307509E-2</v>
      </c>
      <c r="T50" s="1">
        <f>(Table2[[#This Row],[Close Price]]-Table2[[#This Row],[50D EMA]])/Table2[[#This Row],[50D EMA]]</f>
        <v>3.7427397141285828E-3</v>
      </c>
      <c r="U50" s="1">
        <f>(Table2[[#This Row],[Close Price]]-Table2[[#This Row],[200D EMA]])/Table2[[#This Row],[200D EMA]]</f>
        <v>0.2048828900099513</v>
      </c>
      <c r="V50">
        <v>1.23136501967933</v>
      </c>
      <c r="W50">
        <v>7724.35</v>
      </c>
      <c r="X50">
        <v>7925</v>
      </c>
      <c r="Y50">
        <v>7451</v>
      </c>
      <c r="Z50">
        <v>7989.95</v>
      </c>
      <c r="AA50">
        <v>7236.8</v>
      </c>
      <c r="AB50">
        <v>8263.75</v>
      </c>
      <c r="AC50" s="1">
        <f>(Table2[[#This Row],[Close Price]]/Table2[[#This Row],[Day Low]])-1</f>
        <v>2.4189737647827947E-2</v>
      </c>
      <c r="AD50" s="1">
        <f>(Table2[[#This Row],[Day High]]/Table2[[#This Row],[Close Price]])-1</f>
        <v>1.7443624228941079E-3</v>
      </c>
      <c r="AE50" s="1">
        <f>(Table2[[#This Row],[Close Price]]/Table2[[#This Row],[Current Week Low]])-1</f>
        <v>6.1763521674943034E-2</v>
      </c>
      <c r="AF50" s="1">
        <f>(Table2[[#This Row],[Current Week High]]/Table2[[#This Row],[Close Price]])-1</f>
        <v>9.954242087167664E-3</v>
      </c>
      <c r="AG50" s="1">
        <f>(Table2[[#This Row],[Close Price]]/Table2[[#This Row],[Current Month Low]])-1</f>
        <v>9.3190360380278614E-2</v>
      </c>
      <c r="AH50" s="1">
        <f>(Table2[[#This Row],[Current Month High]]/Table2[[#This Row],[Close Price]])-1</f>
        <v>4.4563403781979982E-2</v>
      </c>
      <c r="AI50">
        <v>15.658180806957199</v>
      </c>
      <c r="AJ50">
        <v>105.485714285714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-0.08</v>
      </c>
      <c r="AM50" t="s">
        <v>3108</v>
      </c>
      <c r="AN50">
        <v>0.86</v>
      </c>
      <c r="AO50" t="s">
        <v>3109</v>
      </c>
      <c r="AP50">
        <v>0.183249650517992</v>
      </c>
      <c r="AQ50">
        <f>(Table2[[#This Row],[Sharpe Ratio]]-AVERAGE(Table2[Sharpe Ratio]))/_xlfn.STDEV.P(Table2[Sharpe Ratio])</f>
        <v>1.36438290401907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186</v>
      </c>
      <c r="AT50">
        <f>_xlfn.RANK.AVG(Table2[[#This Row],[6M Return vs Nifty Z-Score]],Table2[6M Return vs Nifty Z-Score])</f>
        <v>33</v>
      </c>
      <c r="AU50">
        <f>_xlfn.RANK.AVG(Table2[[#This Row],[Sharpe Ratio Z-Score]],Table2[Sharpe Ratio Z-Score])</f>
        <v>69</v>
      </c>
      <c r="AV50">
        <f>(Table2[[#This Row],[Rank 1Y]]+Table2[[#This Row],[Rank 6M]]+Table2[[#This Row],[Rank Sharpe]])/3</f>
        <v>96</v>
      </c>
    </row>
    <row r="51" spans="1:48" x14ac:dyDescent="0.3">
      <c r="A51" t="s">
        <v>1327</v>
      </c>
      <c r="B51" t="s">
        <v>1328</v>
      </c>
      <c r="C51" t="s">
        <v>3076</v>
      </c>
      <c r="D51" t="s">
        <v>95</v>
      </c>
      <c r="E51">
        <v>8272.9209074199898</v>
      </c>
      <c r="F51">
        <v>3379.4</v>
      </c>
      <c r="G51">
        <v>83.328024309467693</v>
      </c>
      <c r="H51">
        <f>(Table2[[#This Row],[1Y Return vs Nifty]]-AVERAGE(Table2[1Y Return vs Nifty]))/_xlfn.STDEV.P(Table2[1Y Return vs Nifty])</f>
        <v>0.79331218794738978</v>
      </c>
      <c r="I51">
        <v>8.0401984948345397</v>
      </c>
      <c r="J51">
        <f>(Table2[[#This Row],[1M Return vs Nifty]]-AVERAGE(Table2[1M Return vs Nifty]))/_xlfn.STDEV.P(Table2[1M Return vs Nifty])</f>
        <v>1.0149789867997383</v>
      </c>
      <c r="K51">
        <v>29.4313780160983</v>
      </c>
      <c r="L51">
        <f>(Table2[[#This Row],[6M Return vs Nifty]]-AVERAGE(Table2[6M Return vs Nifty]))/_xlfn.STDEV.P(Table2[6M Return vs Nifty])</f>
        <v>0.79274133327308693</v>
      </c>
      <c r="M51">
        <v>-9.7264634883063694E-2</v>
      </c>
      <c r="N51">
        <f>(Table2[[#This Row],[1W Return vs Nifty]]-AVERAGE(Table2[1W Return vs Nifty]))/_xlfn.STDEV.P(Table2[1W Return vs Nifty])</f>
        <v>0.55519052704699723</v>
      </c>
      <c r="O51">
        <v>3088.72</v>
      </c>
      <c r="P51">
        <v>2912.2012902991801</v>
      </c>
      <c r="Q51">
        <v>2447.06297410047</v>
      </c>
      <c r="R51">
        <v>69.764442071162406</v>
      </c>
      <c r="S51" s="1">
        <f>(Table2[[#This Row],[Close Price]]-Table2[[#This Row],[20D EMA]])/Table2[[#This Row],[20D EMA]]</f>
        <v>9.4110181563884163E-2</v>
      </c>
      <c r="T51" s="1">
        <f>(Table2[[#This Row],[Close Price]]-Table2[[#This Row],[50D EMA]])/Table2[[#This Row],[50D EMA]]</f>
        <v>0.16042802784859117</v>
      </c>
      <c r="U51" s="1">
        <f>(Table2[[#This Row],[Close Price]]-Table2[[#This Row],[200D EMA]])/Table2[[#This Row],[200D EMA]]</f>
        <v>0.38100246530935855</v>
      </c>
      <c r="V51">
        <v>1.1312107053638401</v>
      </c>
      <c r="W51">
        <v>3132.95</v>
      </c>
      <c r="X51">
        <v>3428.05</v>
      </c>
      <c r="Y51">
        <v>3098.8</v>
      </c>
      <c r="Z51">
        <v>3428.05</v>
      </c>
      <c r="AA51">
        <v>2900.05</v>
      </c>
      <c r="AB51">
        <v>3428.05</v>
      </c>
      <c r="AC51" s="1">
        <f>(Table2[[#This Row],[Close Price]]/Table2[[#This Row],[Day Low]])-1</f>
        <v>7.8663879091591005E-2</v>
      </c>
      <c r="AD51" s="1">
        <f>(Table2[[#This Row],[Day High]]/Table2[[#This Row],[Close Price]])-1</f>
        <v>1.4396046635497539E-2</v>
      </c>
      <c r="AE51" s="1">
        <f>(Table2[[#This Row],[Close Price]]/Table2[[#This Row],[Current Week Low]])-1</f>
        <v>9.0551181102362266E-2</v>
      </c>
      <c r="AF51" s="1">
        <f>(Table2[[#This Row],[Current Week High]]/Table2[[#This Row],[Close Price]])-1</f>
        <v>1.4396046635497539E-2</v>
      </c>
      <c r="AG51" s="1">
        <f>(Table2[[#This Row],[Close Price]]/Table2[[#This Row],[Current Month Low]])-1</f>
        <v>0.165290253616317</v>
      </c>
      <c r="AH51" s="1">
        <f>(Table2[[#This Row],[Current Month High]]/Table2[[#This Row],[Close Price]])-1</f>
        <v>1.4396046635497539E-2</v>
      </c>
      <c r="AI51">
        <v>1.4396046635497499</v>
      </c>
      <c r="AJ51">
        <v>117.878211534122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0.28000000000000003</v>
      </c>
      <c r="AM51" t="s">
        <v>3109</v>
      </c>
      <c r="AN51">
        <v>4.42</v>
      </c>
      <c r="AO51" t="s">
        <v>3109</v>
      </c>
      <c r="AP51">
        <v>0.20498847101008399</v>
      </c>
      <c r="AQ51">
        <f>(Table2[[#This Row],[Sharpe Ratio]]-AVERAGE(Table2[Sharpe Ratio]))/_xlfn.STDEV.P(Table2[Sharpe Ratio])</f>
        <v>1.6114336358697545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4.767656670936967</v>
      </c>
      <c r="AS51">
        <f>_xlfn.RANK.AVG(Table2[[#This Row],[1Y Return vs Nifty Z-Score]],Table2[1Y Return vs Nifty Z-Score])</f>
        <v>117</v>
      </c>
      <c r="AT51">
        <f>_xlfn.RANK.AVG(Table2[[#This Row],[6M Return vs Nifty Z-Score]],Table2[6M Return vs Nifty Z-Score])</f>
        <v>133</v>
      </c>
      <c r="AU51">
        <f>_xlfn.RANK.AVG(Table2[[#This Row],[Sharpe Ratio Z-Score]],Table2[Sharpe Ratio Z-Score])</f>
        <v>38</v>
      </c>
      <c r="AV51">
        <f>(Table2[[#This Row],[Rank 1Y]]+Table2[[#This Row],[Rank 6M]]+Table2[[#This Row],[Rank Sharpe]])/3</f>
        <v>96</v>
      </c>
    </row>
    <row r="52" spans="1:48" x14ac:dyDescent="0.3">
      <c r="A52" t="s">
        <v>259</v>
      </c>
      <c r="B52" t="s">
        <v>260</v>
      </c>
      <c r="C52" t="s">
        <v>3075</v>
      </c>
      <c r="D52" t="s">
        <v>153</v>
      </c>
      <c r="E52">
        <v>103260.588792525</v>
      </c>
      <c r="F52">
        <v>296.55</v>
      </c>
      <c r="G52">
        <v>170.91714749107899</v>
      </c>
      <c r="H52">
        <f>(Table2[[#This Row],[1Y Return vs Nifty]]-AVERAGE(Table2[1Y Return vs Nifty]))/_xlfn.STDEV.P(Table2[1Y Return vs Nifty])</f>
        <v>2.1447710688234949</v>
      </c>
      <c r="I52">
        <v>-10.6143790984283</v>
      </c>
      <c r="J52">
        <f>(Table2[[#This Row],[1M Return vs Nifty]]-AVERAGE(Table2[1M Return vs Nifty]))/_xlfn.STDEV.P(Table2[1M Return vs Nifty])</f>
        <v>-0.76847607390447803</v>
      </c>
      <c r="K52">
        <v>19.959268673139</v>
      </c>
      <c r="L52">
        <f>(Table2[[#This Row],[6M Return vs Nifty]]-AVERAGE(Table2[6M Return vs Nifty]))/_xlfn.STDEV.P(Table2[6M Return vs Nifty])</f>
        <v>0.47434201284814786</v>
      </c>
      <c r="M52">
        <v>-5.1607349636072701</v>
      </c>
      <c r="N52">
        <f>(Table2[[#This Row],[1W Return vs Nifty]]-AVERAGE(Table2[1W Return vs Nifty]))/_xlfn.STDEV.P(Table2[1W Return vs Nifty])</f>
        <v>-0.56866416066569903</v>
      </c>
      <c r="O52">
        <v>301.88</v>
      </c>
      <c r="P52">
        <v>300.48682585121998</v>
      </c>
      <c r="Q52">
        <v>246.280222311849</v>
      </c>
      <c r="R52">
        <v>45.702558346146297</v>
      </c>
      <c r="S52" s="1">
        <f>(Table2[[#This Row],[Close Price]]-Table2[[#This Row],[20D EMA]])/Table2[[#This Row],[20D EMA]]</f>
        <v>-1.7656022260500809E-2</v>
      </c>
      <c r="T52" s="1">
        <f>(Table2[[#This Row],[Close Price]]-Table2[[#This Row],[50D EMA]])/Table2[[#This Row],[50D EMA]]</f>
        <v>-1.3101492353509051E-2</v>
      </c>
      <c r="U52" s="1">
        <f>(Table2[[#This Row],[Close Price]]-Table2[[#This Row],[200D EMA]])/Table2[[#This Row],[200D EMA]]</f>
        <v>0.20411617797103326</v>
      </c>
      <c r="V52">
        <v>0.55229815636982005</v>
      </c>
      <c r="W52">
        <v>289.3</v>
      </c>
      <c r="X52">
        <v>297.64999999999998</v>
      </c>
      <c r="Y52">
        <v>286.3</v>
      </c>
      <c r="Z52">
        <v>302.64999999999998</v>
      </c>
      <c r="AA52">
        <v>285</v>
      </c>
      <c r="AB52">
        <v>319.95</v>
      </c>
      <c r="AC52" s="1">
        <f>(Table2[[#This Row],[Close Price]]/Table2[[#This Row],[Day Low]])-1</f>
        <v>2.5060490839958538E-2</v>
      </c>
      <c r="AD52" s="1">
        <f>(Table2[[#This Row],[Day High]]/Table2[[#This Row],[Close Price]])-1</f>
        <v>3.7093238914178706E-3</v>
      </c>
      <c r="AE52" s="1">
        <f>(Table2[[#This Row],[Close Price]]/Table2[[#This Row],[Current Week Low]])-1</f>
        <v>3.5801606706252098E-2</v>
      </c>
      <c r="AF52" s="1">
        <f>(Table2[[#This Row],[Current Week High]]/Table2[[#This Row],[Close Price]])-1</f>
        <v>2.0569887034226797E-2</v>
      </c>
      <c r="AG52" s="1">
        <f>(Table2[[#This Row],[Close Price]]/Table2[[#This Row],[Current Month Low]])-1</f>
        <v>4.0526315789473744E-2</v>
      </c>
      <c r="AH52" s="1">
        <f>(Table2[[#This Row],[Current Month High]]/Table2[[#This Row],[Close Price]])-1</f>
        <v>7.8907435508345891E-2</v>
      </c>
      <c r="AI52">
        <v>13.0837969988197</v>
      </c>
      <c r="AJ52">
        <v>204.15384615384599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-0.03</v>
      </c>
      <c r="AM52" t="s">
        <v>3108</v>
      </c>
      <c r="AN52">
        <v>-6.57</v>
      </c>
      <c r="AO52" t="s">
        <v>3108</v>
      </c>
      <c r="AP52">
        <v>0.184265646411331</v>
      </c>
      <c r="AQ52">
        <f>(Table2[[#This Row],[Sharpe Ratio]]-AVERAGE(Table2[Sharpe Ratio]))/_xlfn.STDEV.P(Table2[Sharpe Ratio])</f>
        <v>1.3759291849729056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2.6579020320743716</v>
      </c>
      <c r="AS52">
        <f>_xlfn.RANK.AVG(Table2[[#This Row],[1Y Return vs Nifty Z-Score]],Table2[1Y Return vs Nifty Z-Score])</f>
        <v>29</v>
      </c>
      <c r="AT52">
        <f>_xlfn.RANK.AVG(Table2[[#This Row],[6M Return vs Nifty Z-Score]],Table2[6M Return vs Nifty Z-Score])</f>
        <v>196</v>
      </c>
      <c r="AU52">
        <f>_xlfn.RANK.AVG(Table2[[#This Row],[Sharpe Ratio Z-Score]],Table2[Sharpe Ratio Z-Score])</f>
        <v>67</v>
      </c>
      <c r="AV52">
        <f>(Table2[[#This Row],[Rank 1Y]]+Table2[[#This Row],[Rank 6M]]+Table2[[#This Row],[Rank Sharpe]])/3</f>
        <v>97.333333333333329</v>
      </c>
    </row>
    <row r="53" spans="1:48" x14ac:dyDescent="0.3">
      <c r="A53" t="s">
        <v>1100</v>
      </c>
      <c r="B53" t="s">
        <v>1101</v>
      </c>
      <c r="C53" t="s">
        <v>3066</v>
      </c>
      <c r="D53" t="s">
        <v>368</v>
      </c>
      <c r="E53">
        <v>11474.973534479999</v>
      </c>
      <c r="F53">
        <v>330.45</v>
      </c>
      <c r="G53">
        <v>60.880635863667003</v>
      </c>
      <c r="H53">
        <f>(Table2[[#This Row],[1Y Return vs Nifty]]-AVERAGE(Table2[1Y Return vs Nifty]))/_xlfn.STDEV.P(Table2[1Y Return vs Nifty])</f>
        <v>0.44695956600537684</v>
      </c>
      <c r="I53">
        <v>6.7885175440996699</v>
      </c>
      <c r="J53">
        <f>(Table2[[#This Row],[1M Return vs Nifty]]-AVERAGE(Table2[1M Return vs Nifty]))/_xlfn.STDEV.P(Table2[1M Return vs Nifty])</f>
        <v>0.89531309166945261</v>
      </c>
      <c r="K53">
        <v>63.127322761425397</v>
      </c>
      <c r="L53">
        <f>(Table2[[#This Row],[6M Return vs Nifty]]-AVERAGE(Table2[6M Return vs Nifty]))/_xlfn.STDEV.P(Table2[6M Return vs Nifty])</f>
        <v>1.9254104695265897</v>
      </c>
      <c r="M53">
        <v>0.51595113898608302</v>
      </c>
      <c r="N53">
        <f>(Table2[[#This Row],[1W Return vs Nifty]]-AVERAGE(Table2[1W Return vs Nifty]))/_xlfn.STDEV.P(Table2[1W Return vs Nifty])</f>
        <v>0.69129588114232809</v>
      </c>
      <c r="O53">
        <v>300.04000000000002</v>
      </c>
      <c r="P53">
        <v>277.74578107291302</v>
      </c>
      <c r="Q53">
        <v>223.922407136743</v>
      </c>
      <c r="R53">
        <v>80.920950220381997</v>
      </c>
      <c r="S53" s="1">
        <f>(Table2[[#This Row],[Close Price]]-Table2[[#This Row],[20D EMA]])/Table2[[#This Row],[20D EMA]]</f>
        <v>0.10135315291294483</v>
      </c>
      <c r="T53" s="1">
        <f>(Table2[[#This Row],[Close Price]]-Table2[[#This Row],[50D EMA]])/Table2[[#This Row],[50D EMA]]</f>
        <v>0.1897570458982101</v>
      </c>
      <c r="U53" s="1">
        <f>(Table2[[#This Row],[Close Price]]-Table2[[#This Row],[200D EMA]])/Table2[[#This Row],[200D EMA]]</f>
        <v>0.47573440382946414</v>
      </c>
      <c r="V53">
        <v>0.793601181078466</v>
      </c>
      <c r="W53">
        <v>315</v>
      </c>
      <c r="X53">
        <v>332.5</v>
      </c>
      <c r="Y53">
        <v>301.25</v>
      </c>
      <c r="Z53">
        <v>332.5</v>
      </c>
      <c r="AA53">
        <v>289</v>
      </c>
      <c r="AB53">
        <v>332.5</v>
      </c>
      <c r="AC53" s="1">
        <f>(Table2[[#This Row],[Close Price]]/Table2[[#This Row],[Day Low]])-1</f>
        <v>4.9047619047619007E-2</v>
      </c>
      <c r="AD53" s="1">
        <f>(Table2[[#This Row],[Day High]]/Table2[[#This Row],[Close Price]])-1</f>
        <v>6.2036616734755246E-3</v>
      </c>
      <c r="AE53" s="1">
        <f>(Table2[[#This Row],[Close Price]]/Table2[[#This Row],[Current Week Low]])-1</f>
        <v>9.6929460580912785E-2</v>
      </c>
      <c r="AF53" s="1">
        <f>(Table2[[#This Row],[Current Week High]]/Table2[[#This Row],[Close Price]])-1</f>
        <v>6.2036616734755246E-3</v>
      </c>
      <c r="AG53" s="1">
        <f>(Table2[[#This Row],[Close Price]]/Table2[[#This Row],[Current Month Low]])-1</f>
        <v>0.1434256055363321</v>
      </c>
      <c r="AH53" s="1">
        <f>(Table2[[#This Row],[Current Month High]]/Table2[[#This Row],[Close Price]])-1</f>
        <v>6.2036616734755246E-3</v>
      </c>
      <c r="AI53">
        <v>0.62036616734755201</v>
      </c>
      <c r="AJ53">
        <v>125.409276944065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0.41</v>
      </c>
      <c r="AM53" t="s">
        <v>3109</v>
      </c>
      <c r="AN53">
        <v>12.97</v>
      </c>
      <c r="AO53" t="s">
        <v>3109</v>
      </c>
      <c r="AP53">
        <v>0.173760999852028</v>
      </c>
      <c r="AQ53">
        <f>(Table2[[#This Row],[Sharpe Ratio]]-AVERAGE(Table2[Sharpe Ratio]))/_xlfn.STDEV.P(Table2[Sharpe Ratio])</f>
        <v>1.2565491743944734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5.2155281827382209</v>
      </c>
      <c r="AS53">
        <f>_xlfn.RANK.AVG(Table2[[#This Row],[1Y Return vs Nifty Z-Score]],Table2[1Y Return vs Nifty Z-Score])</f>
        <v>173</v>
      </c>
      <c r="AT53">
        <f>_xlfn.RANK.AVG(Table2[[#This Row],[6M Return vs Nifty Z-Score]],Table2[6M Return vs Nifty Z-Score])</f>
        <v>35</v>
      </c>
      <c r="AU53">
        <f>_xlfn.RANK.AVG(Table2[[#This Row],[Sharpe Ratio Z-Score]],Table2[Sharpe Ratio Z-Score])</f>
        <v>84</v>
      </c>
      <c r="AV53">
        <f>(Table2[[#This Row],[Rank 1Y]]+Table2[[#This Row],[Rank 6M]]+Table2[[#This Row],[Rank Sharpe]])/3</f>
        <v>97.333333333333329</v>
      </c>
    </row>
    <row r="54" spans="1:48" x14ac:dyDescent="0.3">
      <c r="A54" t="s">
        <v>109</v>
      </c>
      <c r="B54" t="s">
        <v>110</v>
      </c>
      <c r="C54" t="s">
        <v>3075</v>
      </c>
      <c r="D54" t="s">
        <v>111</v>
      </c>
      <c r="E54">
        <v>256004.16771184999</v>
      </c>
      <c r="F54">
        <v>7188.7</v>
      </c>
      <c r="G54">
        <v>69.080150099973295</v>
      </c>
      <c r="H54">
        <f>(Table2[[#This Row],[1Y Return vs Nifty]]-AVERAGE(Table2[1Y Return vs Nifty]))/_xlfn.STDEV.P(Table2[1Y Return vs Nifty])</f>
        <v>0.57347420539216132</v>
      </c>
      <c r="I54">
        <v>-7.83200850855407</v>
      </c>
      <c r="J54">
        <f>(Table2[[#This Row],[1M Return vs Nifty]]-AVERAGE(Table2[1M Return vs Nifty]))/_xlfn.STDEV.P(Table2[1M Return vs Nifty])</f>
        <v>-0.50246989475315285</v>
      </c>
      <c r="K54">
        <v>52.084994520439601</v>
      </c>
      <c r="L54">
        <f>(Table2[[#This Row],[6M Return vs Nifty]]-AVERAGE(Table2[6M Return vs Nifty]))/_xlfn.STDEV.P(Table2[6M Return vs Nifty])</f>
        <v>1.5542291749976824</v>
      </c>
      <c r="M54">
        <v>2.4443320531318999</v>
      </c>
      <c r="N54">
        <f>(Table2[[#This Row],[1W Return vs Nifty]]-AVERAGE(Table2[1W Return vs Nifty]))/_xlfn.STDEV.P(Table2[1W Return vs Nifty])</f>
        <v>1.1193066700599998</v>
      </c>
      <c r="O54">
        <v>7016.37</v>
      </c>
      <c r="P54">
        <v>7024.7470854698604</v>
      </c>
      <c r="Q54">
        <v>5772.2349411622299</v>
      </c>
      <c r="R54">
        <v>64.757339663938396</v>
      </c>
      <c r="S54" s="1">
        <f>(Table2[[#This Row],[Close Price]]-Table2[[#This Row],[20D EMA]])/Table2[[#This Row],[20D EMA]]</f>
        <v>2.4561133463600112E-2</v>
      </c>
      <c r="T54" s="1">
        <f>(Table2[[#This Row],[Close Price]]-Table2[[#This Row],[50D EMA]])/Table2[[#This Row],[50D EMA]]</f>
        <v>2.3339333435827631E-2</v>
      </c>
      <c r="U54" s="1">
        <f>(Table2[[#This Row],[Close Price]]-Table2[[#This Row],[200D EMA]])/Table2[[#This Row],[200D EMA]]</f>
        <v>0.24539282847564881</v>
      </c>
      <c r="V54">
        <v>1.0536201380264101</v>
      </c>
      <c r="W54">
        <v>7062.85</v>
      </c>
      <c r="X54">
        <v>7256.75</v>
      </c>
      <c r="Y54">
        <v>6765</v>
      </c>
      <c r="Z54">
        <v>7256.75</v>
      </c>
      <c r="AA54">
        <v>6565.7</v>
      </c>
      <c r="AB54">
        <v>7256.75</v>
      </c>
      <c r="AC54" s="1">
        <f>(Table2[[#This Row],[Close Price]]/Table2[[#This Row],[Day Low]])-1</f>
        <v>1.7818585981579593E-2</v>
      </c>
      <c r="AD54" s="1">
        <f>(Table2[[#This Row],[Day High]]/Table2[[#This Row],[Close Price]])-1</f>
        <v>9.466245635511239E-3</v>
      </c>
      <c r="AE54" s="1">
        <f>(Table2[[#This Row],[Close Price]]/Table2[[#This Row],[Current Week Low]])-1</f>
        <v>6.2631189948263E-2</v>
      </c>
      <c r="AF54" s="1">
        <f>(Table2[[#This Row],[Current Week High]]/Table2[[#This Row],[Close Price]])-1</f>
        <v>9.466245635511239E-3</v>
      </c>
      <c r="AG54" s="1">
        <f>(Table2[[#This Row],[Close Price]]/Table2[[#This Row],[Current Month Low]])-1</f>
        <v>9.4887064593264903E-2</v>
      </c>
      <c r="AH54" s="1">
        <f>(Table2[[#This Row],[Current Month High]]/Table2[[#This Row],[Close Price]])-1</f>
        <v>9.466245635511239E-3</v>
      </c>
      <c r="AI54">
        <v>10.850362374281801</v>
      </c>
      <c r="AJ54">
        <v>121.463339494762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-0.03</v>
      </c>
      <c r="AM54" t="s">
        <v>3108</v>
      </c>
      <c r="AN54">
        <v>2.39</v>
      </c>
      <c r="AO54" t="s">
        <v>3109</v>
      </c>
      <c r="AP54">
        <v>0.159988557977884</v>
      </c>
      <c r="AQ54">
        <f>(Table2[[#This Row],[Sharpe Ratio]]-AVERAGE(Table2[Sharpe Ratio]))/_xlfn.STDEV.P(Table2[Sharpe Ratio])</f>
        <v>1.1000323180353153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148</v>
      </c>
      <c r="AT54">
        <f>_xlfn.RANK.AVG(Table2[[#This Row],[6M Return vs Nifty Z-Score]],Table2[6M Return vs Nifty Z-Score])</f>
        <v>54</v>
      </c>
      <c r="AU54">
        <f>_xlfn.RANK.AVG(Table2[[#This Row],[Sharpe Ratio Z-Score]],Table2[Sharpe Ratio Z-Score])</f>
        <v>96</v>
      </c>
      <c r="AV54">
        <f>(Table2[[#This Row],[Rank 1Y]]+Table2[[#This Row],[Rank 6M]]+Table2[[#This Row],[Rank Sharpe]])/3</f>
        <v>99.333333333333329</v>
      </c>
    </row>
    <row r="55" spans="1:48" x14ac:dyDescent="0.3">
      <c r="A55" t="s">
        <v>832</v>
      </c>
      <c r="B55" t="s">
        <v>833</v>
      </c>
      <c r="C55" t="s">
        <v>3064</v>
      </c>
      <c r="D55" t="s">
        <v>121</v>
      </c>
      <c r="E55">
        <v>18723.766289364001</v>
      </c>
      <c r="F55">
        <v>71.64</v>
      </c>
      <c r="G55">
        <v>383.81489268538297</v>
      </c>
      <c r="H55">
        <f>(Table2[[#This Row],[1Y Return vs Nifty]]-AVERAGE(Table2[1Y Return vs Nifty]))/_xlfn.STDEV.P(Table2[1Y Return vs Nifty])</f>
        <v>5.4296829164368479</v>
      </c>
      <c r="I55">
        <v>-8.1996285595953893</v>
      </c>
      <c r="J55">
        <f>(Table2[[#This Row],[1M Return vs Nifty]]-AVERAGE(Table2[1M Return vs Nifty]))/_xlfn.STDEV.P(Table2[1M Return vs Nifty])</f>
        <v>-0.53761589777402896</v>
      </c>
      <c r="K55">
        <v>20.467633372865802</v>
      </c>
      <c r="L55">
        <f>(Table2[[#This Row],[6M Return vs Nifty]]-AVERAGE(Table2[6M Return vs Nifty]))/_xlfn.STDEV.P(Table2[6M Return vs Nifty])</f>
        <v>0.49143038979360149</v>
      </c>
      <c r="M55">
        <v>-4.2889518071106902</v>
      </c>
      <c r="N55">
        <f>(Table2[[#This Row],[1W Return vs Nifty]]-AVERAGE(Table2[1W Return vs Nifty]))/_xlfn.STDEV.P(Table2[1W Return vs Nifty])</f>
        <v>-0.37516888499682544</v>
      </c>
      <c r="O55">
        <v>74.290000000000006</v>
      </c>
      <c r="P55">
        <v>69.359144427056094</v>
      </c>
      <c r="Q55">
        <v>50.593241064269201</v>
      </c>
      <c r="R55">
        <v>41.788918253670403</v>
      </c>
      <c r="S55" s="1">
        <f>(Table2[[#This Row],[Close Price]]-Table2[[#This Row],[20D EMA]])/Table2[[#This Row],[20D EMA]]</f>
        <v>-3.567101897967432E-2</v>
      </c>
      <c r="T55" s="1">
        <f>(Table2[[#This Row],[Close Price]]-Table2[[#This Row],[50D EMA]])/Table2[[#This Row],[50D EMA]]</f>
        <v>3.2884713209555889E-2</v>
      </c>
      <c r="U55" s="1">
        <f>(Table2[[#This Row],[Close Price]]-Table2[[#This Row],[200D EMA]])/Table2[[#This Row],[200D EMA]]</f>
        <v>0.41599941994217865</v>
      </c>
      <c r="V55">
        <v>0.80956422648565796</v>
      </c>
      <c r="W55">
        <v>71.209999999999994</v>
      </c>
      <c r="X55">
        <v>73.38</v>
      </c>
      <c r="Y55">
        <v>68.11</v>
      </c>
      <c r="Z55">
        <v>76.55</v>
      </c>
      <c r="AA55">
        <v>68.11</v>
      </c>
      <c r="AB55">
        <v>88.8</v>
      </c>
      <c r="AC55" s="1">
        <f>(Table2[[#This Row],[Close Price]]/Table2[[#This Row],[Day Low]])-1</f>
        <v>6.038477741890258E-3</v>
      </c>
      <c r="AD55" s="1">
        <f>(Table2[[#This Row],[Day High]]/Table2[[#This Row],[Close Price]])-1</f>
        <v>2.4288107202679932E-2</v>
      </c>
      <c r="AE55" s="1">
        <f>(Table2[[#This Row],[Close Price]]/Table2[[#This Row],[Current Week Low]])-1</f>
        <v>5.1827925414770215E-2</v>
      </c>
      <c r="AF55" s="1">
        <f>(Table2[[#This Row],[Current Week High]]/Table2[[#This Row],[Close Price]])-1</f>
        <v>6.8537130094918908E-2</v>
      </c>
      <c r="AG55" s="1">
        <f>(Table2[[#This Row],[Close Price]]/Table2[[#This Row],[Current Month Low]])-1</f>
        <v>5.1827925414770215E-2</v>
      </c>
      <c r="AH55" s="1">
        <f>(Table2[[#This Row],[Current Month High]]/Table2[[#This Row],[Close Price]])-1</f>
        <v>0.23953098827470676</v>
      </c>
      <c r="AI55">
        <v>27.582356225572301</v>
      </c>
      <c r="AJ55">
        <v>428.70848708487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</v>
      </c>
      <c r="AM55" t="s">
        <v>3109</v>
      </c>
      <c r="AN55">
        <v>-15.64</v>
      </c>
      <c r="AO55" t="s">
        <v>3108</v>
      </c>
      <c r="AP55">
        <v>0.156048567279963</v>
      </c>
      <c r="AQ55">
        <f>(Table2[[#This Row],[Sharpe Ratio]]-AVERAGE(Table2[Sharpe Ratio]))/_xlfn.STDEV.P(Table2[Sharpe Ratio])</f>
        <v>1.0552563107188024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6.0635848341783971</v>
      </c>
      <c r="AS55">
        <f>_xlfn.RANK.AVG(Table2[[#This Row],[1Y Return vs Nifty Z-Score]],Table2[1Y Return vs Nifty Z-Score])</f>
        <v>2</v>
      </c>
      <c r="AT55">
        <f>_xlfn.RANK.AVG(Table2[[#This Row],[6M Return vs Nifty Z-Score]],Table2[6M Return vs Nifty Z-Score])</f>
        <v>193</v>
      </c>
      <c r="AU55">
        <f>_xlfn.RANK.AVG(Table2[[#This Row],[Sharpe Ratio Z-Score]],Table2[Sharpe Ratio Z-Score])</f>
        <v>105</v>
      </c>
      <c r="AV55">
        <f>(Table2[[#This Row],[Rank 1Y]]+Table2[[#This Row],[Rank 6M]]+Table2[[#This Row],[Rank Sharpe]])/3</f>
        <v>100</v>
      </c>
    </row>
    <row r="56" spans="1:48" x14ac:dyDescent="0.3">
      <c r="A56" t="s">
        <v>580</v>
      </c>
      <c r="B56" t="s">
        <v>581</v>
      </c>
      <c r="C56" t="s">
        <v>3067</v>
      </c>
      <c r="D56" t="s">
        <v>46</v>
      </c>
      <c r="E56">
        <v>32902.199999999997</v>
      </c>
      <c r="F56">
        <v>182.79</v>
      </c>
      <c r="G56">
        <v>251.19719604688501</v>
      </c>
      <c r="H56">
        <f>(Table2[[#This Row],[1Y Return vs Nifty]]-AVERAGE(Table2[1Y Return vs Nifty]))/_xlfn.STDEV.P(Table2[1Y Return vs Nifty])</f>
        <v>3.3834543737465288</v>
      </c>
      <c r="I56">
        <v>-7.5530917110673697</v>
      </c>
      <c r="J56">
        <f>(Table2[[#This Row],[1M Return vs Nifty]]-AVERAGE(Table2[1M Return vs Nifty]))/_xlfn.STDEV.P(Table2[1M Return vs Nifty])</f>
        <v>-0.47580429101561666</v>
      </c>
      <c r="K56">
        <v>24.457683280527799</v>
      </c>
      <c r="L56">
        <f>(Table2[[#This Row],[6M Return vs Nifty]]-AVERAGE(Table2[6M Return vs Nifty]))/_xlfn.STDEV.P(Table2[6M Return vs Nifty])</f>
        <v>0.62555354368281335</v>
      </c>
      <c r="M56">
        <v>-4.9729145049635104E-3</v>
      </c>
      <c r="N56">
        <f>(Table2[[#This Row],[1W Return vs Nifty]]-AVERAGE(Table2[1W Return vs Nifty]))/_xlfn.STDEV.P(Table2[1W Return vs Nifty])</f>
        <v>0.57567499241368414</v>
      </c>
      <c r="O56">
        <v>176.85</v>
      </c>
      <c r="P56">
        <v>169.73566220391899</v>
      </c>
      <c r="Q56">
        <v>131.00616765647399</v>
      </c>
      <c r="R56">
        <v>57.066221496220699</v>
      </c>
      <c r="S56" s="1">
        <f>(Table2[[#This Row],[Close Price]]-Table2[[#This Row],[20D EMA]])/Table2[[#This Row],[20D EMA]]</f>
        <v>3.3587786259541973E-2</v>
      </c>
      <c r="T56" s="1">
        <f>(Table2[[#This Row],[Close Price]]-Table2[[#This Row],[50D EMA]])/Table2[[#This Row],[50D EMA]]</f>
        <v>7.6909811565689892E-2</v>
      </c>
      <c r="U56" s="1">
        <f>(Table2[[#This Row],[Close Price]]-Table2[[#This Row],[200D EMA]])/Table2[[#This Row],[200D EMA]]</f>
        <v>0.39527781989100097</v>
      </c>
      <c r="V56">
        <v>0.93147377557774902</v>
      </c>
      <c r="W56">
        <v>173.42</v>
      </c>
      <c r="X56">
        <v>185.23</v>
      </c>
      <c r="Y56">
        <v>172.14</v>
      </c>
      <c r="Z56">
        <v>188.65</v>
      </c>
      <c r="AA56">
        <v>163</v>
      </c>
      <c r="AB56">
        <v>188.65</v>
      </c>
      <c r="AC56" s="1">
        <f>(Table2[[#This Row],[Close Price]]/Table2[[#This Row],[Day Low]])-1</f>
        <v>5.4030676969207825E-2</v>
      </c>
      <c r="AD56" s="1">
        <f>(Table2[[#This Row],[Day High]]/Table2[[#This Row],[Close Price]])-1</f>
        <v>1.3348651457957272E-2</v>
      </c>
      <c r="AE56" s="1">
        <f>(Table2[[#This Row],[Close Price]]/Table2[[#This Row],[Current Week Low]])-1</f>
        <v>6.1868246775880209E-2</v>
      </c>
      <c r="AF56" s="1">
        <f>(Table2[[#This Row],[Current Week High]]/Table2[[#This Row],[Close Price]])-1</f>
        <v>3.2058646534274482E-2</v>
      </c>
      <c r="AG56" s="1">
        <f>(Table2[[#This Row],[Close Price]]/Table2[[#This Row],[Current Month Low]])-1</f>
        <v>0.12141104294478522</v>
      </c>
      <c r="AH56" s="1">
        <f>(Table2[[#This Row],[Current Month High]]/Table2[[#This Row],[Close Price]])-1</f>
        <v>3.2058646534274482E-2</v>
      </c>
      <c r="AI56">
        <v>8.4851468898736293</v>
      </c>
      <c r="AJ56">
        <v>290.16008537886802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0.27</v>
      </c>
      <c r="AM56" t="s">
        <v>3109</v>
      </c>
      <c r="AN56">
        <v>-0.97</v>
      </c>
      <c r="AO56" t="s">
        <v>3108</v>
      </c>
      <c r="AP56">
        <v>0.14156145673265499</v>
      </c>
      <c r="AQ56">
        <f>(Table2[[#This Row],[Sharpe Ratio]]-AVERAGE(Table2[Sharpe Ratio]))/_xlfn.STDEV.P(Table2[Sharpe Ratio])</f>
        <v>0.89061760530163536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4.9994962241290448</v>
      </c>
      <c r="AS56">
        <f>_xlfn.RANK.AVG(Table2[[#This Row],[1Y Return vs Nifty Z-Score]],Table2[1Y Return vs Nifty Z-Score])</f>
        <v>10</v>
      </c>
      <c r="AT56">
        <f>_xlfn.RANK.AVG(Table2[[#This Row],[6M Return vs Nifty Z-Score]],Table2[6M Return vs Nifty Z-Score])</f>
        <v>165</v>
      </c>
      <c r="AU56">
        <f>_xlfn.RANK.AVG(Table2[[#This Row],[Sharpe Ratio Z-Score]],Table2[Sharpe Ratio Z-Score])</f>
        <v>131</v>
      </c>
      <c r="AV56">
        <f>(Table2[[#This Row],[Rank 1Y]]+Table2[[#This Row],[Rank 6M]]+Table2[[#This Row],[Rank Sharpe]])/3</f>
        <v>102</v>
      </c>
    </row>
    <row r="57" spans="1:48" x14ac:dyDescent="0.3">
      <c r="A57" t="s">
        <v>574</v>
      </c>
      <c r="B57" t="s">
        <v>575</v>
      </c>
      <c r="C57" t="s">
        <v>3075</v>
      </c>
      <c r="D57" t="s">
        <v>219</v>
      </c>
      <c r="E57">
        <v>33846.223902149999</v>
      </c>
      <c r="F57">
        <v>8426.1</v>
      </c>
      <c r="G57">
        <v>70.142137694003395</v>
      </c>
      <c r="H57">
        <f>(Table2[[#This Row],[1Y Return vs Nifty]]-AVERAGE(Table2[1Y Return vs Nifty]))/_xlfn.STDEV.P(Table2[1Y Return vs Nifty])</f>
        <v>0.58986017334341423</v>
      </c>
      <c r="I57">
        <v>-6.3386606808605697</v>
      </c>
      <c r="J57">
        <f>(Table2[[#This Row],[1M Return vs Nifty]]-AVERAGE(Table2[1M Return vs Nifty]))/_xlfn.STDEV.P(Table2[1M Return vs Nifty])</f>
        <v>-0.35969964292748374</v>
      </c>
      <c r="K57">
        <v>25.617180982795201</v>
      </c>
      <c r="L57">
        <f>(Table2[[#This Row],[6M Return vs Nifty]]-AVERAGE(Table2[6M Return vs Nifty]))/_xlfn.STDEV.P(Table2[6M Return vs Nifty])</f>
        <v>0.66452936913721816</v>
      </c>
      <c r="M57">
        <v>-1.5407188914291099</v>
      </c>
      <c r="N57">
        <f>(Table2[[#This Row],[1W Return vs Nifty]]-AVERAGE(Table2[1W Return vs Nifty]))/_xlfn.STDEV.P(Table2[1W Return vs Nifty])</f>
        <v>0.23481088079619022</v>
      </c>
      <c r="O57">
        <v>8432.7000000000007</v>
      </c>
      <c r="P57">
        <v>8322.0563921054309</v>
      </c>
      <c r="Q57">
        <v>6969.53846791049</v>
      </c>
      <c r="R57">
        <v>50.3100549670215</v>
      </c>
      <c r="S57" s="1">
        <f>(Table2[[#This Row],[Close Price]]-Table2[[#This Row],[20D EMA]])/Table2[[#This Row],[20D EMA]]</f>
        <v>-7.826674730513789E-4</v>
      </c>
      <c r="T57" s="1">
        <f>(Table2[[#This Row],[Close Price]]-Table2[[#This Row],[50D EMA]])/Table2[[#This Row],[50D EMA]]</f>
        <v>1.2502151270360124E-2</v>
      </c>
      <c r="U57" s="1">
        <f>(Table2[[#This Row],[Close Price]]-Table2[[#This Row],[200D EMA]])/Table2[[#This Row],[200D EMA]]</f>
        <v>0.20898966822493145</v>
      </c>
      <c r="V57">
        <v>0.82601558935820496</v>
      </c>
      <c r="W57">
        <v>8340.75</v>
      </c>
      <c r="X57">
        <v>8495.4</v>
      </c>
      <c r="Y57">
        <v>8169.95</v>
      </c>
      <c r="Z57">
        <v>8617.15</v>
      </c>
      <c r="AA57">
        <v>8081</v>
      </c>
      <c r="AB57">
        <v>9329.9500000000007</v>
      </c>
      <c r="AC57" s="1">
        <f>(Table2[[#This Row],[Close Price]]/Table2[[#This Row],[Day Low]])-1</f>
        <v>1.0232892725474452E-2</v>
      </c>
      <c r="AD57" s="1">
        <f>(Table2[[#This Row],[Day High]]/Table2[[#This Row],[Close Price]])-1</f>
        <v>8.2244454729945016E-3</v>
      </c>
      <c r="AE57" s="1">
        <f>(Table2[[#This Row],[Close Price]]/Table2[[#This Row],[Current Week Low]])-1</f>
        <v>3.1352701056922117E-2</v>
      </c>
      <c r="AF57" s="1">
        <f>(Table2[[#This Row],[Current Week High]]/Table2[[#This Row],[Close Price]])-1</f>
        <v>2.2673597512490762E-2</v>
      </c>
      <c r="AG57" s="1">
        <f>(Table2[[#This Row],[Close Price]]/Table2[[#This Row],[Current Month Low]])-1</f>
        <v>4.2705110753619602E-2</v>
      </c>
      <c r="AH57" s="1">
        <f>(Table2[[#This Row],[Current Month High]]/Table2[[#This Row],[Close Price]])-1</f>
        <v>0.10726789380614998</v>
      </c>
      <c r="AI57">
        <v>14.6425985924686</v>
      </c>
      <c r="AJ57">
        <v>103.22954101444699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0.03</v>
      </c>
      <c r="AM57" t="s">
        <v>3109</v>
      </c>
      <c r="AN57">
        <v>-7.51</v>
      </c>
      <c r="AO57" t="s">
        <v>3108</v>
      </c>
      <c r="AP57">
        <v>0.27555031663309498</v>
      </c>
      <c r="AQ57">
        <f>(Table2[[#This Row],[Sharpe Ratio]]-AVERAGE(Table2[Sharpe Ratio]))/_xlfn.STDEV.P(Table2[Sharpe Ratio])</f>
        <v>2.4133334265341699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3.5428342068835086</v>
      </c>
      <c r="AS57">
        <f>_xlfn.RANK.AVG(Table2[[#This Row],[1Y Return vs Nifty Z-Score]],Table2[1Y Return vs Nifty Z-Score])</f>
        <v>144</v>
      </c>
      <c r="AT57">
        <f>_xlfn.RANK.AVG(Table2[[#This Row],[6M Return vs Nifty Z-Score]],Table2[6M Return vs Nifty Z-Score])</f>
        <v>158</v>
      </c>
      <c r="AU57">
        <f>_xlfn.RANK.AVG(Table2[[#This Row],[Sharpe Ratio Z-Score]],Table2[Sharpe Ratio Z-Score])</f>
        <v>5</v>
      </c>
      <c r="AV57">
        <f>(Table2[[#This Row],[Rank 1Y]]+Table2[[#This Row],[Rank 6M]]+Table2[[#This Row],[Rank Sharpe]])/3</f>
        <v>102.33333333333333</v>
      </c>
    </row>
    <row r="58" spans="1:48" x14ac:dyDescent="0.3">
      <c r="A58" t="s">
        <v>562</v>
      </c>
      <c r="B58" t="s">
        <v>563</v>
      </c>
      <c r="C58" t="s">
        <v>3076</v>
      </c>
      <c r="D58" t="s">
        <v>341</v>
      </c>
      <c r="E58">
        <v>35337.98553962</v>
      </c>
      <c r="F58">
        <v>1718.65</v>
      </c>
      <c r="G58">
        <v>105.17165425122</v>
      </c>
      <c r="H58">
        <f>(Table2[[#This Row],[1Y Return vs Nifty]]-AVERAGE(Table2[1Y Return vs Nifty]))/_xlfn.STDEV.P(Table2[1Y Return vs Nifty])</f>
        <v>1.1303491007857871</v>
      </c>
      <c r="I58">
        <v>2.56127517874652</v>
      </c>
      <c r="J58">
        <f>(Table2[[#This Row],[1M Return vs Nifty]]-AVERAGE(Table2[1M Return vs Nifty]))/_xlfn.STDEV.P(Table2[1M Return vs Nifty])</f>
        <v>0.49117117252810971</v>
      </c>
      <c r="K58">
        <v>27.676539435228001</v>
      </c>
      <c r="L58">
        <f>(Table2[[#This Row],[6M Return vs Nifty]]-AVERAGE(Table2[6M Return vs Nifty]))/_xlfn.STDEV.P(Table2[6M Return vs Nifty])</f>
        <v>0.73375347836409732</v>
      </c>
      <c r="M58">
        <v>3.9982197014923302</v>
      </c>
      <c r="N58">
        <f>(Table2[[#This Row],[1W Return vs Nifty]]-AVERAGE(Table2[1W Return vs Nifty]))/_xlfn.STDEV.P(Table2[1W Return vs Nifty])</f>
        <v>1.4641973881673058</v>
      </c>
      <c r="O58">
        <v>1675.27</v>
      </c>
      <c r="P58">
        <v>1644.0357621339001</v>
      </c>
      <c r="Q58">
        <v>1363.8260324285</v>
      </c>
      <c r="R58">
        <v>60.886875450020703</v>
      </c>
      <c r="S58" s="1">
        <f>(Table2[[#This Row],[Close Price]]-Table2[[#This Row],[20D EMA]])/Table2[[#This Row],[20D EMA]]</f>
        <v>2.5894333450727412E-2</v>
      </c>
      <c r="T58" s="1">
        <f>(Table2[[#This Row],[Close Price]]-Table2[[#This Row],[50D EMA]])/Table2[[#This Row],[50D EMA]]</f>
        <v>4.5384802195089329E-2</v>
      </c>
      <c r="U58" s="1">
        <f>(Table2[[#This Row],[Close Price]]-Table2[[#This Row],[200D EMA]])/Table2[[#This Row],[200D EMA]]</f>
        <v>0.26016805599441595</v>
      </c>
      <c r="V58">
        <v>1.13429360735954</v>
      </c>
      <c r="W58">
        <v>1700.05</v>
      </c>
      <c r="X58">
        <v>1749</v>
      </c>
      <c r="Y58">
        <v>1565.05</v>
      </c>
      <c r="Z58">
        <v>1749</v>
      </c>
      <c r="AA58">
        <v>1539.1</v>
      </c>
      <c r="AB58">
        <v>1763.95</v>
      </c>
      <c r="AC58" s="1">
        <f>(Table2[[#This Row],[Close Price]]/Table2[[#This Row],[Day Low]])-1</f>
        <v>1.0940854680744794E-2</v>
      </c>
      <c r="AD58" s="1">
        <f>(Table2[[#This Row],[Day High]]/Table2[[#This Row],[Close Price]])-1</f>
        <v>1.7659209263084286E-2</v>
      </c>
      <c r="AE58" s="1">
        <f>(Table2[[#This Row],[Close Price]]/Table2[[#This Row],[Current Week Low]])-1</f>
        <v>9.8143829270630478E-2</v>
      </c>
      <c r="AF58" s="1">
        <f>(Table2[[#This Row],[Current Week High]]/Table2[[#This Row],[Close Price]])-1</f>
        <v>1.7659209263084286E-2</v>
      </c>
      <c r="AG58" s="1">
        <f>(Table2[[#This Row],[Close Price]]/Table2[[#This Row],[Current Month Low]])-1</f>
        <v>0.11665908647911127</v>
      </c>
      <c r="AH58" s="1">
        <f>(Table2[[#This Row],[Current Month High]]/Table2[[#This Row],[Close Price]])-1</f>
        <v>2.6357897186745305E-2</v>
      </c>
      <c r="AI58">
        <v>10.4238792075175</v>
      </c>
      <c r="AJ58">
        <v>144.92660681202699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0.02</v>
      </c>
      <c r="AM58" t="s">
        <v>3109</v>
      </c>
      <c r="AN58">
        <v>-0.28000000000000003</v>
      </c>
      <c r="AO58" t="s">
        <v>3108</v>
      </c>
      <c r="AP58">
        <v>0.17533737836380101</v>
      </c>
      <c r="AQ58">
        <f>(Table2[[#This Row],[Sharpe Ratio]]-AVERAGE(Table2[Sharpe Ratio]))/_xlfn.STDEV.P(Table2[Sharpe Ratio])</f>
        <v>1.2744639212018674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5.0939350610471674</v>
      </c>
      <c r="AS58">
        <f>_xlfn.RANK.AVG(Table2[[#This Row],[1Y Return vs Nifty Z-Score]],Table2[1Y Return vs Nifty Z-Score])</f>
        <v>90</v>
      </c>
      <c r="AT58">
        <f>_xlfn.RANK.AVG(Table2[[#This Row],[6M Return vs Nifty Z-Score]],Table2[6M Return vs Nifty Z-Score])</f>
        <v>146</v>
      </c>
      <c r="AU58">
        <f>_xlfn.RANK.AVG(Table2[[#This Row],[Sharpe Ratio Z-Score]],Table2[Sharpe Ratio Z-Score])</f>
        <v>81</v>
      </c>
      <c r="AV58">
        <f>(Table2[[#This Row],[Rank 1Y]]+Table2[[#This Row],[Rank 6M]]+Table2[[#This Row],[Rank Sharpe]])/3</f>
        <v>105.66666666666667</v>
      </c>
    </row>
    <row r="59" spans="1:48" x14ac:dyDescent="0.3">
      <c r="A59" t="s">
        <v>1407</v>
      </c>
      <c r="B59" t="s">
        <v>1408</v>
      </c>
      <c r="C59" t="s">
        <v>3078</v>
      </c>
      <c r="D59" t="s">
        <v>291</v>
      </c>
      <c r="E59">
        <v>7628.1935072199904</v>
      </c>
      <c r="F59">
        <v>1835.9</v>
      </c>
      <c r="G59">
        <v>78.467362011233504</v>
      </c>
      <c r="H59">
        <f>(Table2[[#This Row],[1Y Return vs Nifty]]-AVERAGE(Table2[1Y Return vs Nifty]))/_xlfn.STDEV.P(Table2[1Y Return vs Nifty])</f>
        <v>0.71831446001868549</v>
      </c>
      <c r="I59">
        <v>27.600407517480299</v>
      </c>
      <c r="J59">
        <f>(Table2[[#This Row],[1M Return vs Nifty]]-AVERAGE(Table2[1M Return vs Nifty]))/_xlfn.STDEV.P(Table2[1M Return vs Nifty])</f>
        <v>2.8850161717997671</v>
      </c>
      <c r="K59">
        <v>63.153927669977101</v>
      </c>
      <c r="L59">
        <f>(Table2[[#This Row],[6M Return vs Nifty]]-AVERAGE(Table2[6M Return vs Nifty]))/_xlfn.STDEV.P(Table2[6M Return vs Nifty])</f>
        <v>1.9263047776997875</v>
      </c>
      <c r="M59">
        <v>-4.4941859635038099</v>
      </c>
      <c r="N59">
        <f>(Table2[[#This Row],[1W Return vs Nifty]]-AVERAGE(Table2[1W Return vs Nifty]))/_xlfn.STDEV.P(Table2[1W Return vs Nifty])</f>
        <v>-0.42072131322627726</v>
      </c>
      <c r="O59">
        <v>1754.54</v>
      </c>
      <c r="P59">
        <v>1589.35358271628</v>
      </c>
      <c r="Q59">
        <v>1293.84125665652</v>
      </c>
      <c r="R59">
        <v>55.038661236287901</v>
      </c>
      <c r="S59" s="1">
        <f>(Table2[[#This Row],[Close Price]]-Table2[[#This Row],[20D EMA]])/Table2[[#This Row],[20D EMA]]</f>
        <v>4.6371128614907685E-2</v>
      </c>
      <c r="T59" s="1">
        <f>(Table2[[#This Row],[Close Price]]-Table2[[#This Row],[50D EMA]])/Table2[[#This Row],[50D EMA]]</f>
        <v>0.15512370561518518</v>
      </c>
      <c r="U59" s="1">
        <f>(Table2[[#This Row],[Close Price]]-Table2[[#This Row],[200D EMA]])/Table2[[#This Row],[200D EMA]]</f>
        <v>0.41895305204924532</v>
      </c>
      <c r="V59">
        <v>1.4816480255943301</v>
      </c>
      <c r="W59">
        <v>1821.1</v>
      </c>
      <c r="X59">
        <v>1885.45</v>
      </c>
      <c r="Y59">
        <v>1820.05</v>
      </c>
      <c r="Z59">
        <v>2010</v>
      </c>
      <c r="AA59">
        <v>1692.4</v>
      </c>
      <c r="AB59">
        <v>2010</v>
      </c>
      <c r="AC59" s="1">
        <f>(Table2[[#This Row],[Close Price]]/Table2[[#This Row],[Day Low]])-1</f>
        <v>8.1269562352426217E-3</v>
      </c>
      <c r="AD59" s="1">
        <f>(Table2[[#This Row],[Day High]]/Table2[[#This Row],[Close Price]])-1</f>
        <v>2.6989487444849969E-2</v>
      </c>
      <c r="AE59" s="1">
        <f>(Table2[[#This Row],[Close Price]]/Table2[[#This Row],[Current Week Low]])-1</f>
        <v>8.7085519628582464E-3</v>
      </c>
      <c r="AF59" s="1">
        <f>(Table2[[#This Row],[Current Week High]]/Table2[[#This Row],[Close Price]])-1</f>
        <v>9.4830873141238614E-2</v>
      </c>
      <c r="AG59" s="1">
        <f>(Table2[[#This Row],[Close Price]]/Table2[[#This Row],[Current Month Low]])-1</f>
        <v>8.4790829591113281E-2</v>
      </c>
      <c r="AH59" s="1">
        <f>(Table2[[#This Row],[Current Month High]]/Table2[[#This Row],[Close Price]])-1</f>
        <v>9.4830873141238614E-2</v>
      </c>
      <c r="AI59">
        <v>9.4830873141238605</v>
      </c>
      <c r="AJ59">
        <v>110.514849214539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0.47</v>
      </c>
      <c r="AM59" t="s">
        <v>3109</v>
      </c>
      <c r="AN59">
        <v>4.63</v>
      </c>
      <c r="AO59" t="s">
        <v>3109</v>
      </c>
      <c r="AP59">
        <v>0.12991983404952701</v>
      </c>
      <c r="AQ59">
        <f>(Table2[[#This Row],[Sharpe Ratio]]-AVERAGE(Table2[Sharpe Ratio]))/_xlfn.STDEV.P(Table2[Sharpe Ratio])</f>
        <v>0.7583164344610861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5.8672305307530488</v>
      </c>
      <c r="AS59">
        <f>_xlfn.RANK.AVG(Table2[[#This Row],[1Y Return vs Nifty Z-Score]],Table2[1Y Return vs Nifty Z-Score])</f>
        <v>125</v>
      </c>
      <c r="AT59">
        <f>_xlfn.RANK.AVG(Table2[[#This Row],[6M Return vs Nifty Z-Score]],Table2[6M Return vs Nifty Z-Score])</f>
        <v>34</v>
      </c>
      <c r="AU59">
        <f>_xlfn.RANK.AVG(Table2[[#This Row],[Sharpe Ratio Z-Score]],Table2[Sharpe Ratio Z-Score])</f>
        <v>161</v>
      </c>
      <c r="AV59">
        <f>(Table2[[#This Row],[Rank 1Y]]+Table2[[#This Row],[Rank 6M]]+Table2[[#This Row],[Rank Sharpe]])/3</f>
        <v>106.66666666666667</v>
      </c>
    </row>
    <row r="60" spans="1:48" x14ac:dyDescent="0.3">
      <c r="A60" t="s">
        <v>474</v>
      </c>
      <c r="B60" t="s">
        <v>475</v>
      </c>
      <c r="C60" t="s">
        <v>3068</v>
      </c>
      <c r="D60" t="s">
        <v>51</v>
      </c>
      <c r="E60">
        <v>44185.021466480001</v>
      </c>
      <c r="F60">
        <v>1565.8</v>
      </c>
      <c r="G60">
        <v>70.272522644222803</v>
      </c>
      <c r="H60">
        <f>(Table2[[#This Row],[1Y Return vs Nifty]]-AVERAGE(Table2[1Y Return vs Nifty]))/_xlfn.STDEV.P(Table2[1Y Return vs Nifty])</f>
        <v>0.5918719516613824</v>
      </c>
      <c r="I60">
        <v>6.1634134023364604</v>
      </c>
      <c r="J60">
        <f>(Table2[[#This Row],[1M Return vs Nifty]]-AVERAGE(Table2[1M Return vs Nifty]))/_xlfn.STDEV.P(Table2[1M Return vs Nifty])</f>
        <v>0.83555054065369594</v>
      </c>
      <c r="K60">
        <v>68.168060236846003</v>
      </c>
      <c r="L60">
        <f>(Table2[[#This Row],[6M Return vs Nifty]]-AVERAGE(Table2[6M Return vs Nifty]))/_xlfn.STDEV.P(Table2[6M Return vs Nifty])</f>
        <v>2.0948518609319193</v>
      </c>
      <c r="M60">
        <v>1.0792405026598799</v>
      </c>
      <c r="N60">
        <f>(Table2[[#This Row],[1W Return vs Nifty]]-AVERAGE(Table2[1W Return vs Nifty]))/_xlfn.STDEV.P(Table2[1W Return vs Nifty])</f>
        <v>0.81631989645299019</v>
      </c>
      <c r="O60">
        <v>1449.18</v>
      </c>
      <c r="P60">
        <v>1352.02235919142</v>
      </c>
      <c r="Q60">
        <v>1074.1419199862</v>
      </c>
      <c r="R60">
        <v>78.960962536350394</v>
      </c>
      <c r="S60" s="1">
        <f>(Table2[[#This Row],[Close Price]]-Table2[[#This Row],[20D EMA]])/Table2[[#This Row],[20D EMA]]</f>
        <v>8.0473095129659458E-2</v>
      </c>
      <c r="T60" s="1">
        <f>(Table2[[#This Row],[Close Price]]-Table2[[#This Row],[50D EMA]])/Table2[[#This Row],[50D EMA]]</f>
        <v>0.15811694189468148</v>
      </c>
      <c r="U60" s="1">
        <f>(Table2[[#This Row],[Close Price]]-Table2[[#This Row],[200D EMA]])/Table2[[#This Row],[200D EMA]]</f>
        <v>0.45772171336550804</v>
      </c>
      <c r="V60">
        <v>1.21819177606784</v>
      </c>
      <c r="W60">
        <v>1425.85</v>
      </c>
      <c r="X60">
        <v>1576</v>
      </c>
      <c r="Y60">
        <v>1425.85</v>
      </c>
      <c r="Z60">
        <v>1576</v>
      </c>
      <c r="AA60">
        <v>1406.4</v>
      </c>
      <c r="AB60">
        <v>1576</v>
      </c>
      <c r="AC60" s="1">
        <f>(Table2[[#This Row],[Close Price]]/Table2[[#This Row],[Day Low]])-1</f>
        <v>9.8151979520987531E-2</v>
      </c>
      <c r="AD60" s="1">
        <f>(Table2[[#This Row],[Day High]]/Table2[[#This Row],[Close Price]])-1</f>
        <v>6.5142419210626468E-3</v>
      </c>
      <c r="AE60" s="1">
        <f>(Table2[[#This Row],[Close Price]]/Table2[[#This Row],[Current Week Low]])-1</f>
        <v>9.8151979520987531E-2</v>
      </c>
      <c r="AF60" s="1">
        <f>(Table2[[#This Row],[Current Week High]]/Table2[[#This Row],[Close Price]])-1</f>
        <v>6.5142419210626468E-3</v>
      </c>
      <c r="AG60" s="1">
        <f>(Table2[[#This Row],[Close Price]]/Table2[[#This Row],[Current Month Low]])-1</f>
        <v>0.11333902161547194</v>
      </c>
      <c r="AH60" s="1">
        <f>(Table2[[#This Row],[Current Month High]]/Table2[[#This Row],[Close Price]])-1</f>
        <v>6.5142419210626468E-3</v>
      </c>
      <c r="AI60">
        <v>0.65142419210626401</v>
      </c>
      <c r="AJ60">
        <v>116.839772884642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0.17</v>
      </c>
      <c r="AM60" t="s">
        <v>3109</v>
      </c>
      <c r="AN60">
        <v>9.2899999999999991</v>
      </c>
      <c r="AO60" t="s">
        <v>3109</v>
      </c>
      <c r="AP60">
        <v>0.13193529755168901</v>
      </c>
      <c r="AQ60">
        <f>(Table2[[#This Row],[Sharpe Ratio]]-AVERAGE(Table2[Sharpe Ratio]))/_xlfn.STDEV.P(Table2[Sharpe Ratio])</f>
        <v>0.78122116075056425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5.1198154104505527</v>
      </c>
      <c r="AS60">
        <f>_xlfn.RANK.AVG(Table2[[#This Row],[1Y Return vs Nifty Z-Score]],Table2[1Y Return vs Nifty Z-Score])</f>
        <v>142</v>
      </c>
      <c r="AT60">
        <f>_xlfn.RANK.AVG(Table2[[#This Row],[6M Return vs Nifty Z-Score]],Table2[6M Return vs Nifty Z-Score])</f>
        <v>25</v>
      </c>
      <c r="AU60">
        <f>_xlfn.RANK.AVG(Table2[[#This Row],[Sharpe Ratio Z-Score]],Table2[Sharpe Ratio Z-Score])</f>
        <v>158</v>
      </c>
      <c r="AV60">
        <f>(Table2[[#This Row],[Rank 1Y]]+Table2[[#This Row],[Rank 6M]]+Table2[[#This Row],[Rank Sharpe]])/3</f>
        <v>108.33333333333333</v>
      </c>
    </row>
    <row r="61" spans="1:48" x14ac:dyDescent="0.3">
      <c r="A61" t="s">
        <v>73</v>
      </c>
      <c r="B61" t="s">
        <v>74</v>
      </c>
      <c r="C61" t="s">
        <v>3069</v>
      </c>
      <c r="D61" t="s">
        <v>60</v>
      </c>
      <c r="E61">
        <v>340350.77678855998</v>
      </c>
      <c r="F61">
        <v>2840.45</v>
      </c>
      <c r="G61">
        <v>54.772921282927697</v>
      </c>
      <c r="H61">
        <f>(Table2[[#This Row],[1Y Return vs Nifty]]-AVERAGE(Table2[1Y Return vs Nifty]))/_xlfn.STDEV.P(Table2[1Y Return vs Nifty])</f>
        <v>0.35272040922238546</v>
      </c>
      <c r="I61">
        <v>0.157322058575389</v>
      </c>
      <c r="J61">
        <f>(Table2[[#This Row],[1M Return vs Nifty]]-AVERAGE(Table2[1M Return vs Nifty]))/_xlfn.STDEV.P(Table2[1M Return vs Nifty])</f>
        <v>0.26134327444623184</v>
      </c>
      <c r="K61">
        <v>43.401839602448298</v>
      </c>
      <c r="L61">
        <f>(Table2[[#This Row],[6M Return vs Nifty]]-AVERAGE(Table2[6M Return vs Nifty]))/_xlfn.STDEV.P(Table2[6M Return vs Nifty])</f>
        <v>1.2623500882039969</v>
      </c>
      <c r="M61">
        <v>3.4186869898028903E-2</v>
      </c>
      <c r="N61">
        <f>(Table2[[#This Row],[1W Return vs Nifty]]-AVERAGE(Table2[1W Return vs Nifty]))/_xlfn.STDEV.P(Table2[1W Return vs Nifty])</f>
        <v>0.58436664150293827</v>
      </c>
      <c r="O61">
        <v>2768.82</v>
      </c>
      <c r="P61">
        <v>2722.0664302994401</v>
      </c>
      <c r="Q61">
        <v>2229.6371647769201</v>
      </c>
      <c r="R61">
        <v>63.679882424223997</v>
      </c>
      <c r="S61" s="1">
        <f>(Table2[[#This Row],[Close Price]]-Table2[[#This Row],[20D EMA]])/Table2[[#This Row],[20D EMA]]</f>
        <v>2.5870226305790788E-2</v>
      </c>
      <c r="T61" s="1">
        <f>(Table2[[#This Row],[Close Price]]-Table2[[#This Row],[50D EMA]])/Table2[[#This Row],[50D EMA]]</f>
        <v>4.3490330868794044E-2</v>
      </c>
      <c r="U61" s="1">
        <f>(Table2[[#This Row],[Close Price]]-Table2[[#This Row],[200D EMA]])/Table2[[#This Row],[200D EMA]]</f>
        <v>0.27395167468164838</v>
      </c>
      <c r="V61">
        <v>0.79317045452019097</v>
      </c>
      <c r="W61">
        <v>2776.15</v>
      </c>
      <c r="X61">
        <v>2845.05</v>
      </c>
      <c r="Y61">
        <v>2704.1</v>
      </c>
      <c r="Z61">
        <v>2845.05</v>
      </c>
      <c r="AA61">
        <v>2625.7</v>
      </c>
      <c r="AB61">
        <v>2926.5</v>
      </c>
      <c r="AC61" s="1">
        <f>(Table2[[#This Row],[Close Price]]/Table2[[#This Row],[Day Low]])-1</f>
        <v>2.3161572681591247E-2</v>
      </c>
      <c r="AD61" s="1">
        <f>(Table2[[#This Row],[Day High]]/Table2[[#This Row],[Close Price]])-1</f>
        <v>1.6194617050115934E-3</v>
      </c>
      <c r="AE61" s="1">
        <f>(Table2[[#This Row],[Close Price]]/Table2[[#This Row],[Current Week Low]])-1</f>
        <v>5.0423431086128456E-2</v>
      </c>
      <c r="AF61" s="1">
        <f>(Table2[[#This Row],[Current Week High]]/Table2[[#This Row],[Close Price]])-1</f>
        <v>1.6194617050115934E-3</v>
      </c>
      <c r="AG61" s="1">
        <f>(Table2[[#This Row],[Close Price]]/Table2[[#This Row],[Current Month Low]])-1</f>
        <v>8.1787713752523139E-2</v>
      </c>
      <c r="AH61" s="1">
        <f>(Table2[[#This Row],[Current Month High]]/Table2[[#This Row],[Close Price]])-1</f>
        <v>3.029449559048758E-2</v>
      </c>
      <c r="AI61">
        <v>6.0923445228748996</v>
      </c>
      <c r="AJ61">
        <v>95.893103448275795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0.04</v>
      </c>
      <c r="AM61" t="s">
        <v>3109</v>
      </c>
      <c r="AN61">
        <v>-2.79</v>
      </c>
      <c r="AO61" t="s">
        <v>3108</v>
      </c>
      <c r="AP61">
        <v>0.189053176566116</v>
      </c>
      <c r="AQ61">
        <f>(Table2[[#This Row],[Sharpe Ratio]]-AVERAGE(Table2[Sharpe Ratio]))/_xlfn.STDEV.P(Table2[Sharpe Ratio])</f>
        <v>1.4303370507964956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3.8911174641720478</v>
      </c>
      <c r="AS61">
        <f>_xlfn.RANK.AVG(Table2[[#This Row],[1Y Return vs Nifty Z-Score]],Table2[1Y Return vs Nifty Z-Score])</f>
        <v>198</v>
      </c>
      <c r="AT61">
        <f>_xlfn.RANK.AVG(Table2[[#This Row],[6M Return vs Nifty Z-Score]],Table2[6M Return vs Nifty Z-Score])</f>
        <v>74</v>
      </c>
      <c r="AU61">
        <f>_xlfn.RANK.AVG(Table2[[#This Row],[Sharpe Ratio Z-Score]],Table2[Sharpe Ratio Z-Score])</f>
        <v>57</v>
      </c>
      <c r="AV61">
        <f>(Table2[[#This Row],[Rank 1Y]]+Table2[[#This Row],[Rank 6M]]+Table2[[#This Row],[Rank Sharpe]])/3</f>
        <v>109.66666666666667</v>
      </c>
    </row>
    <row r="62" spans="1:48" x14ac:dyDescent="0.3">
      <c r="A62" t="s">
        <v>981</v>
      </c>
      <c r="B62" t="s">
        <v>982</v>
      </c>
      <c r="C62" t="s">
        <v>3068</v>
      </c>
      <c r="D62" t="s">
        <v>51</v>
      </c>
      <c r="E62">
        <v>14381.337750000001</v>
      </c>
      <c r="F62">
        <v>937.5</v>
      </c>
      <c r="G62">
        <v>252.246067590042</v>
      </c>
      <c r="H62">
        <f>(Table2[[#This Row],[1Y Return vs Nifty]]-AVERAGE(Table2[1Y Return vs Nifty]))/_xlfn.STDEV.P(Table2[1Y Return vs Nifty])</f>
        <v>3.3996379672157615</v>
      </c>
      <c r="I62">
        <v>9.6842169821392794</v>
      </c>
      <c r="J62">
        <f>(Table2[[#This Row],[1M Return vs Nifty]]-AVERAGE(Table2[1M Return vs Nifty]))/_xlfn.STDEV.P(Table2[1M Return vs Nifty])</f>
        <v>1.1721539791798306</v>
      </c>
      <c r="K62">
        <v>81.081414240350298</v>
      </c>
      <c r="L62">
        <f>(Table2[[#This Row],[6M Return vs Nifty]]-AVERAGE(Table2[6M Return vs Nifty]))/_xlfn.STDEV.P(Table2[6M Return vs Nifty])</f>
        <v>2.5289265733589485</v>
      </c>
      <c r="M62">
        <v>-1.36668358108801</v>
      </c>
      <c r="N62">
        <f>(Table2[[#This Row],[1W Return vs Nifty]]-AVERAGE(Table2[1W Return vs Nifty]))/_xlfn.STDEV.P(Table2[1W Return vs Nifty])</f>
        <v>0.27343861763604643</v>
      </c>
      <c r="O62">
        <v>891.4</v>
      </c>
      <c r="P62">
        <v>802.29461525487102</v>
      </c>
      <c r="Q62">
        <v>580.12842085663999</v>
      </c>
      <c r="R62">
        <v>57.868037246775401</v>
      </c>
      <c r="S62" s="1">
        <f>(Table2[[#This Row],[Close Price]]-Table2[[#This Row],[20D EMA]])/Table2[[#This Row],[20D EMA]]</f>
        <v>5.171640116670409E-2</v>
      </c>
      <c r="T62" s="1">
        <f>(Table2[[#This Row],[Close Price]]-Table2[[#This Row],[50D EMA]])/Table2[[#This Row],[50D EMA]]</f>
        <v>0.16852336058889944</v>
      </c>
      <c r="U62" s="1">
        <f>(Table2[[#This Row],[Close Price]]-Table2[[#This Row],[200D EMA]])/Table2[[#This Row],[200D EMA]]</f>
        <v>0.61602149850829813</v>
      </c>
      <c r="V62">
        <v>0.47551515477186901</v>
      </c>
      <c r="W62">
        <v>915</v>
      </c>
      <c r="X62">
        <v>957</v>
      </c>
      <c r="Y62">
        <v>894.5</v>
      </c>
      <c r="Z62">
        <v>995</v>
      </c>
      <c r="AA62">
        <v>840</v>
      </c>
      <c r="AB62">
        <v>995</v>
      </c>
      <c r="AC62" s="1">
        <f>(Table2[[#This Row],[Close Price]]/Table2[[#This Row],[Day Low]])-1</f>
        <v>2.4590163934426146E-2</v>
      </c>
      <c r="AD62" s="1">
        <f>(Table2[[#This Row],[Day High]]/Table2[[#This Row],[Close Price]])-1</f>
        <v>2.079999999999993E-2</v>
      </c>
      <c r="AE62" s="1">
        <f>(Table2[[#This Row],[Close Price]]/Table2[[#This Row],[Current Week Low]])-1</f>
        <v>4.807154835103411E-2</v>
      </c>
      <c r="AF62" s="1">
        <f>(Table2[[#This Row],[Current Week High]]/Table2[[#This Row],[Close Price]])-1</f>
        <v>6.133333333333324E-2</v>
      </c>
      <c r="AG62" s="1">
        <f>(Table2[[#This Row],[Close Price]]/Table2[[#This Row],[Current Month Low]])-1</f>
        <v>0.1160714285714286</v>
      </c>
      <c r="AH62" s="1">
        <f>(Table2[[#This Row],[Current Month High]]/Table2[[#This Row],[Close Price]])-1</f>
        <v>6.133333333333324E-2</v>
      </c>
      <c r="AI62">
        <v>6.1333333333333204</v>
      </c>
      <c r="AJ62">
        <v>339.62485345838201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0.46</v>
      </c>
      <c r="AM62" t="s">
        <v>3109</v>
      </c>
      <c r="AN62">
        <v>6.7</v>
      </c>
      <c r="AO62" t="s">
        <v>3109</v>
      </c>
      <c r="AP62">
        <v>7.4087535916875003E-2</v>
      </c>
      <c r="AQ62">
        <f>(Table2[[#This Row],[Sharpe Ratio]]-AVERAGE(Table2[Sharpe Ratio]))/_xlfn.STDEV.P(Table2[Sharpe Ratio])</f>
        <v>0.12381052280893608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7.4979676601995235</v>
      </c>
      <c r="AS62">
        <f>_xlfn.RANK.AVG(Table2[[#This Row],[1Y Return vs Nifty Z-Score]],Table2[1Y Return vs Nifty Z-Score])</f>
        <v>9</v>
      </c>
      <c r="AT62">
        <f>_xlfn.RANK.AVG(Table2[[#This Row],[6M Return vs Nifty Z-Score]],Table2[6M Return vs Nifty Z-Score])</f>
        <v>13</v>
      </c>
      <c r="AU62">
        <f>_xlfn.RANK.AVG(Table2[[#This Row],[Sharpe Ratio Z-Score]],Table2[Sharpe Ratio Z-Score])</f>
        <v>312</v>
      </c>
      <c r="AV62">
        <f>(Table2[[#This Row],[Rank 1Y]]+Table2[[#This Row],[Rank 6M]]+Table2[[#This Row],[Rank Sharpe]])/3</f>
        <v>111.33333333333333</v>
      </c>
    </row>
    <row r="63" spans="1:48" x14ac:dyDescent="0.3">
      <c r="A63" t="s">
        <v>1268</v>
      </c>
      <c r="B63" t="s">
        <v>1269</v>
      </c>
      <c r="C63" t="s">
        <v>3075</v>
      </c>
      <c r="D63" t="s">
        <v>256</v>
      </c>
      <c r="E63">
        <v>8768.7156650960005</v>
      </c>
      <c r="F63">
        <v>76.63</v>
      </c>
      <c r="G63">
        <v>49.393720730995803</v>
      </c>
      <c r="H63">
        <f>(Table2[[#This Row],[1Y Return vs Nifty]]-AVERAGE(Table2[1Y Return vs Nifty]))/_xlfn.STDEV.P(Table2[1Y Return vs Nifty])</f>
        <v>0.26972188047985501</v>
      </c>
      <c r="I63">
        <v>-6.8246455125340297</v>
      </c>
      <c r="J63">
        <f>(Table2[[#This Row],[1M Return vs Nifty]]-AVERAGE(Table2[1M Return vs Nifty]))/_xlfn.STDEV.P(Table2[1M Return vs Nifty])</f>
        <v>-0.40616181035745236</v>
      </c>
      <c r="K63">
        <v>39.501762558879498</v>
      </c>
      <c r="L63">
        <f>(Table2[[#This Row],[6M Return vs Nifty]]-AVERAGE(Table2[6M Return vs Nifty]))/_xlfn.STDEV.P(Table2[6M Return vs Nifty])</f>
        <v>1.1312513186147037</v>
      </c>
      <c r="M63">
        <v>-5.6001782140549397</v>
      </c>
      <c r="N63">
        <f>(Table2[[#This Row],[1W Return vs Nifty]]-AVERAGE(Table2[1W Return vs Nifty]))/_xlfn.STDEV.P(Table2[1W Return vs Nifty])</f>
        <v>-0.66620010438352339</v>
      </c>
      <c r="O63">
        <v>80.08</v>
      </c>
      <c r="P63">
        <v>76.659325462254799</v>
      </c>
      <c r="Q63">
        <v>60.2541188740365</v>
      </c>
      <c r="R63">
        <v>34.534888937849402</v>
      </c>
      <c r="S63" s="1">
        <f>(Table2[[#This Row],[Close Price]]-Table2[[#This Row],[20D EMA]])/Table2[[#This Row],[20D EMA]]</f>
        <v>-4.3081918081918115E-2</v>
      </c>
      <c r="T63" s="1">
        <f>(Table2[[#This Row],[Close Price]]-Table2[[#This Row],[50D EMA]])/Table2[[#This Row],[50D EMA]]</f>
        <v>-3.8254265972171279E-4</v>
      </c>
      <c r="U63" s="1">
        <f>(Table2[[#This Row],[Close Price]]-Table2[[#This Row],[200D EMA]])/Table2[[#This Row],[200D EMA]]</f>
        <v>0.27178027713255404</v>
      </c>
      <c r="V63">
        <v>0.62214885189056002</v>
      </c>
      <c r="W63">
        <v>75.86</v>
      </c>
      <c r="X63">
        <v>77.88</v>
      </c>
      <c r="Y63">
        <v>74.59</v>
      </c>
      <c r="Z63">
        <v>81.849999999999994</v>
      </c>
      <c r="AA63">
        <v>74.59</v>
      </c>
      <c r="AB63">
        <v>87.75</v>
      </c>
      <c r="AC63" s="1">
        <f>(Table2[[#This Row],[Close Price]]/Table2[[#This Row],[Day Low]])-1</f>
        <v>1.0150276825731552E-2</v>
      </c>
      <c r="AD63" s="1">
        <f>(Table2[[#This Row],[Day High]]/Table2[[#This Row],[Close Price]])-1</f>
        <v>1.6312149288790323E-2</v>
      </c>
      <c r="AE63" s="1">
        <f>(Table2[[#This Row],[Close Price]]/Table2[[#This Row],[Current Week Low]])-1</f>
        <v>2.7349510658265075E-2</v>
      </c>
      <c r="AF63" s="1">
        <f>(Table2[[#This Row],[Current Week High]]/Table2[[#This Row],[Close Price]])-1</f>
        <v>6.8119535429988165E-2</v>
      </c>
      <c r="AG63" s="1">
        <f>(Table2[[#This Row],[Close Price]]/Table2[[#This Row],[Current Month Low]])-1</f>
        <v>2.7349510658265075E-2</v>
      </c>
      <c r="AH63" s="1">
        <f>(Table2[[#This Row],[Current Month High]]/Table2[[#This Row],[Close Price]])-1</f>
        <v>0.14511288007307854</v>
      </c>
      <c r="AI63">
        <v>21.884379485840999</v>
      </c>
      <c r="AJ63">
        <v>105.850951374207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</v>
      </c>
      <c r="AM63" t="s">
        <v>3109</v>
      </c>
      <c r="AN63">
        <v>-16.55</v>
      </c>
      <c r="AO63" t="s">
        <v>3108</v>
      </c>
      <c r="AP63">
        <v>0.232683728200833</v>
      </c>
      <c r="AQ63">
        <f>(Table2[[#This Row],[Sharpe Ratio]]-AVERAGE(Table2[Sharpe Ratio]))/_xlfn.STDEV.P(Table2[Sharpe Ratio])</f>
        <v>1.9261762669272424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2.2547875512808253</v>
      </c>
      <c r="AS63">
        <f>_xlfn.RANK.AVG(Table2[[#This Row],[1Y Return vs Nifty Z-Score]],Table2[1Y Return vs Nifty Z-Score])</f>
        <v>225</v>
      </c>
      <c r="AT63">
        <f>_xlfn.RANK.AVG(Table2[[#This Row],[6M Return vs Nifty Z-Score]],Table2[6M Return vs Nifty Z-Score])</f>
        <v>89</v>
      </c>
      <c r="AU63">
        <f>_xlfn.RANK.AVG(Table2[[#This Row],[Sharpe Ratio Z-Score]],Table2[Sharpe Ratio Z-Score])</f>
        <v>21</v>
      </c>
      <c r="AV63">
        <f>(Table2[[#This Row],[Rank 1Y]]+Table2[[#This Row],[Rank 6M]]+Table2[[#This Row],[Rank Sharpe]])/3</f>
        <v>111.66666666666667</v>
      </c>
    </row>
    <row r="64" spans="1:48" x14ac:dyDescent="0.3">
      <c r="A64" t="s">
        <v>637</v>
      </c>
      <c r="B64" t="s">
        <v>638</v>
      </c>
      <c r="C64" t="s">
        <v>3069</v>
      </c>
      <c r="D64" t="s">
        <v>491</v>
      </c>
      <c r="E64">
        <v>28570.2593204</v>
      </c>
      <c r="F64">
        <v>1561</v>
      </c>
      <c r="G64">
        <v>127.125222783255</v>
      </c>
      <c r="H64">
        <f>(Table2[[#This Row],[1Y Return vs Nifty]]-AVERAGE(Table2[1Y Return vs Nifty]))/_xlfn.STDEV.P(Table2[1Y Return vs Nifty])</f>
        <v>1.4690823142468135</v>
      </c>
      <c r="I64">
        <v>-3.1725793350669802</v>
      </c>
      <c r="J64">
        <f>(Table2[[#This Row],[1M Return vs Nifty]]-AVERAGE(Table2[1M Return vs Nifty]))/_xlfn.STDEV.P(Table2[1M Return vs Nifty])</f>
        <v>-5.7009122569838762E-2</v>
      </c>
      <c r="K64">
        <v>69.609342845042207</v>
      </c>
      <c r="L64">
        <f>(Table2[[#This Row],[6M Return vs Nifty]]-AVERAGE(Table2[6M Return vs Nifty]))/_xlfn.STDEV.P(Table2[6M Return vs Nifty])</f>
        <v>2.1432997183599016</v>
      </c>
      <c r="M64">
        <v>1.0610607340926499</v>
      </c>
      <c r="N64">
        <f>(Table2[[#This Row],[1W Return vs Nifty]]-AVERAGE(Table2[1W Return vs Nifty]))/_xlfn.STDEV.P(Table2[1W Return vs Nifty])</f>
        <v>0.81228483417368547</v>
      </c>
      <c r="O64">
        <v>1562.66</v>
      </c>
      <c r="P64">
        <v>1496.0857116975701</v>
      </c>
      <c r="Q64">
        <v>1128.07989627037</v>
      </c>
      <c r="R64">
        <v>50.176867402932402</v>
      </c>
      <c r="S64" s="1">
        <f>(Table2[[#This Row],[Close Price]]-Table2[[#This Row],[20D EMA]])/Table2[[#This Row],[20D EMA]]</f>
        <v>-1.0622912213789832E-3</v>
      </c>
      <c r="T64" s="1">
        <f>(Table2[[#This Row],[Close Price]]-Table2[[#This Row],[50D EMA]])/Table2[[#This Row],[50D EMA]]</f>
        <v>4.3389417995826803E-2</v>
      </c>
      <c r="U64" s="1">
        <f>(Table2[[#This Row],[Close Price]]-Table2[[#This Row],[200D EMA]])/Table2[[#This Row],[200D EMA]]</f>
        <v>0.38376723595637136</v>
      </c>
      <c r="V64">
        <v>0.41237606360470402</v>
      </c>
      <c r="W64">
        <v>1547.45</v>
      </c>
      <c r="X64">
        <v>1576.45</v>
      </c>
      <c r="Y64">
        <v>1516.2</v>
      </c>
      <c r="Z64">
        <v>1638.95</v>
      </c>
      <c r="AA64">
        <v>1458.55</v>
      </c>
      <c r="AB64">
        <v>1666</v>
      </c>
      <c r="AC64" s="1">
        <f>(Table2[[#This Row],[Close Price]]/Table2[[#This Row],[Day Low]])-1</f>
        <v>8.7563410772562023E-3</v>
      </c>
      <c r="AD64" s="1">
        <f>(Table2[[#This Row],[Day High]]/Table2[[#This Row],[Close Price]])-1</f>
        <v>9.8975016015374617E-3</v>
      </c>
      <c r="AE64" s="1">
        <f>(Table2[[#This Row],[Close Price]]/Table2[[#This Row],[Current Week Low]])-1</f>
        <v>2.9547553093259404E-2</v>
      </c>
      <c r="AF64" s="1">
        <f>(Table2[[#This Row],[Current Week High]]/Table2[[#This Row],[Close Price]])-1</f>
        <v>4.9935938500961008E-2</v>
      </c>
      <c r="AG64" s="1">
        <f>(Table2[[#This Row],[Close Price]]/Table2[[#This Row],[Current Month Low]])-1</f>
        <v>7.0240992766788857E-2</v>
      </c>
      <c r="AH64" s="1">
        <f>(Table2[[#This Row],[Current Month High]]/Table2[[#This Row],[Close Price]])-1</f>
        <v>6.7264573991031362E-2</v>
      </c>
      <c r="AI64">
        <v>13.770019218449701</v>
      </c>
      <c r="AJ64">
        <v>160.601001669449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0.16</v>
      </c>
      <c r="AM64" t="s">
        <v>3109</v>
      </c>
      <c r="AN64">
        <v>-5.39</v>
      </c>
      <c r="AO64" t="s">
        <v>3108</v>
      </c>
      <c r="AP64">
        <v>8.9197771249484997E-2</v>
      </c>
      <c r="AQ64">
        <f>(Table2[[#This Row],[Sharpe Ratio]]-AVERAGE(Table2[Sharpe Ratio]))/_xlfn.STDEV.P(Table2[Sharpe Ratio])</f>
        <v>0.29553072716479484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4.6631884713753564</v>
      </c>
      <c r="AS64">
        <f>_xlfn.RANK.AVG(Table2[[#This Row],[1Y Return vs Nifty Z-Score]],Table2[1Y Return vs Nifty Z-Score])</f>
        <v>62</v>
      </c>
      <c r="AT64">
        <f>_xlfn.RANK.AVG(Table2[[#This Row],[6M Return vs Nifty Z-Score]],Table2[6M Return vs Nifty Z-Score])</f>
        <v>23</v>
      </c>
      <c r="AU64">
        <f>_xlfn.RANK.AVG(Table2[[#This Row],[Sharpe Ratio Z-Score]],Table2[Sharpe Ratio Z-Score])</f>
        <v>259</v>
      </c>
      <c r="AV64">
        <f>(Table2[[#This Row],[Rank 1Y]]+Table2[[#This Row],[Rank 6M]]+Table2[[#This Row],[Rank Sharpe]])/3</f>
        <v>114.66666666666667</v>
      </c>
    </row>
    <row r="65" spans="1:48" x14ac:dyDescent="0.3">
      <c r="A65" t="s">
        <v>1152</v>
      </c>
      <c r="B65" t="s">
        <v>1153</v>
      </c>
      <c r="C65" t="s">
        <v>630</v>
      </c>
      <c r="D65" t="s">
        <v>465</v>
      </c>
      <c r="E65">
        <v>10491.466050289901</v>
      </c>
      <c r="F65">
        <v>400.85</v>
      </c>
      <c r="G65">
        <v>135.65851353949901</v>
      </c>
      <c r="H65">
        <f>(Table2[[#This Row],[1Y Return vs Nifty]]-AVERAGE(Table2[1Y Return vs Nifty]))/_xlfn.STDEV.P(Table2[1Y Return vs Nifty])</f>
        <v>1.600746967992829</v>
      </c>
      <c r="I65">
        <v>8.2153435257552694</v>
      </c>
      <c r="J65">
        <f>(Table2[[#This Row],[1M Return vs Nifty]]-AVERAGE(Table2[1M Return vs Nifty]))/_xlfn.STDEV.P(Table2[1M Return vs Nifty])</f>
        <v>1.0317235788544832</v>
      </c>
      <c r="K65">
        <v>17.961757478869298</v>
      </c>
      <c r="L65">
        <f>(Table2[[#This Row],[6M Return vs Nifty]]-AVERAGE(Table2[6M Return vs Nifty]))/_xlfn.STDEV.P(Table2[6M Return vs Nifty])</f>
        <v>0.40719686241030684</v>
      </c>
      <c r="M65">
        <v>4.3203630981439298</v>
      </c>
      <c r="N65">
        <f>(Table2[[#This Row],[1W Return vs Nifty]]-AVERAGE(Table2[1W Return vs Nifty]))/_xlfn.STDEV.P(Table2[1W Return vs Nifty])</f>
        <v>1.5356982251306008</v>
      </c>
      <c r="O65">
        <v>387.29</v>
      </c>
      <c r="P65">
        <v>376.34933505177798</v>
      </c>
      <c r="Q65">
        <v>309.360174325005</v>
      </c>
      <c r="R65">
        <v>62.864130505930397</v>
      </c>
      <c r="S65" s="1">
        <f>(Table2[[#This Row],[Close Price]]-Table2[[#This Row],[20D EMA]])/Table2[[#This Row],[20D EMA]]</f>
        <v>3.5012522915644613E-2</v>
      </c>
      <c r="T65" s="1">
        <f>(Table2[[#This Row],[Close Price]]-Table2[[#This Row],[50D EMA]])/Table2[[#This Row],[50D EMA]]</f>
        <v>6.510085887318294E-2</v>
      </c>
      <c r="U65" s="1">
        <f>(Table2[[#This Row],[Close Price]]-Table2[[#This Row],[200D EMA]])/Table2[[#This Row],[200D EMA]]</f>
        <v>0.29573886126298343</v>
      </c>
      <c r="V65">
        <v>1.8773687302412501</v>
      </c>
      <c r="W65">
        <v>396.05</v>
      </c>
      <c r="X65">
        <v>414</v>
      </c>
      <c r="Y65">
        <v>376</v>
      </c>
      <c r="Z65">
        <v>414</v>
      </c>
      <c r="AA65">
        <v>350</v>
      </c>
      <c r="AB65">
        <v>421.3</v>
      </c>
      <c r="AC65" s="1">
        <f>(Table2[[#This Row],[Close Price]]/Table2[[#This Row],[Day Low]])-1</f>
        <v>1.2119681858351328E-2</v>
      </c>
      <c r="AD65" s="1">
        <f>(Table2[[#This Row],[Day High]]/Table2[[#This Row],[Close Price]])-1</f>
        <v>3.2805288761382112E-2</v>
      </c>
      <c r="AE65" s="1">
        <f>(Table2[[#This Row],[Close Price]]/Table2[[#This Row],[Current Week Low]])-1</f>
        <v>6.609042553191502E-2</v>
      </c>
      <c r="AF65" s="1">
        <f>(Table2[[#This Row],[Current Week High]]/Table2[[#This Row],[Close Price]])-1</f>
        <v>3.2805288761382112E-2</v>
      </c>
      <c r="AG65" s="1">
        <f>(Table2[[#This Row],[Close Price]]/Table2[[#This Row],[Current Month Low]])-1</f>
        <v>0.14528571428571424</v>
      </c>
      <c r="AH65" s="1">
        <f>(Table2[[#This Row],[Current Month High]]/Table2[[#This Row],[Close Price]])-1</f>
        <v>5.1016589746788021E-2</v>
      </c>
      <c r="AI65">
        <v>5.1016589746788004</v>
      </c>
      <c r="AJ65">
        <v>180.31468531468499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-0.01</v>
      </c>
      <c r="AM65" t="s">
        <v>3108</v>
      </c>
      <c r="AN65">
        <v>5.56</v>
      </c>
      <c r="AO65" t="s">
        <v>3109</v>
      </c>
      <c r="AP65">
        <v>0.17248389442537501</v>
      </c>
      <c r="AQ65">
        <f>(Table2[[#This Row],[Sharpe Ratio]]-AVERAGE(Table2[Sharpe Ratio]))/_xlfn.STDEV.P(Table2[Sharpe Ratio])</f>
        <v>1.2420355152739211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5.8174011496621407</v>
      </c>
      <c r="AS65">
        <f>_xlfn.RANK.AVG(Table2[[#This Row],[1Y Return vs Nifty Z-Score]],Table2[1Y Return vs Nifty Z-Score])</f>
        <v>51</v>
      </c>
      <c r="AT65">
        <f>_xlfn.RANK.AVG(Table2[[#This Row],[6M Return vs Nifty Z-Score]],Table2[6M Return vs Nifty Z-Score])</f>
        <v>208</v>
      </c>
      <c r="AU65">
        <f>_xlfn.RANK.AVG(Table2[[#This Row],[Sharpe Ratio Z-Score]],Table2[Sharpe Ratio Z-Score])</f>
        <v>86</v>
      </c>
      <c r="AV65">
        <f>(Table2[[#This Row],[Rank 1Y]]+Table2[[#This Row],[Rank 6M]]+Table2[[#This Row],[Rank Sharpe]])/3</f>
        <v>115</v>
      </c>
    </row>
    <row r="66" spans="1:48" x14ac:dyDescent="0.3">
      <c r="A66" t="s">
        <v>1503</v>
      </c>
      <c r="B66" t="s">
        <v>1504</v>
      </c>
      <c r="C66" t="s">
        <v>3075</v>
      </c>
      <c r="D66" t="s">
        <v>153</v>
      </c>
      <c r="E66">
        <v>6588.0357106849997</v>
      </c>
      <c r="F66">
        <v>421.85</v>
      </c>
      <c r="G66">
        <v>47.1660074339716</v>
      </c>
      <c r="H66">
        <f>(Table2[[#This Row],[1Y Return vs Nifty]]-AVERAGE(Table2[1Y Return vs Nifty]))/_xlfn.STDEV.P(Table2[1Y Return vs Nifty])</f>
        <v>0.23534931445853863</v>
      </c>
      <c r="I66">
        <v>5.0635966881225798</v>
      </c>
      <c r="J66">
        <f>(Table2[[#This Row],[1M Return vs Nifty]]-AVERAGE(Table2[1M Return vs Nifty]))/_xlfn.STDEV.P(Table2[1M Return vs Nifty])</f>
        <v>0.73040349698543183</v>
      </c>
      <c r="K66">
        <v>42.362720695625399</v>
      </c>
      <c r="L66">
        <f>(Table2[[#This Row],[6M Return vs Nifty]]-AVERAGE(Table2[6M Return vs Nifty]))/_xlfn.STDEV.P(Table2[6M Return vs Nifty])</f>
        <v>1.2274207243428159</v>
      </c>
      <c r="M66">
        <v>1.4129018558117401</v>
      </c>
      <c r="N66">
        <f>(Table2[[#This Row],[1W Return vs Nifty]]-AVERAGE(Table2[1W Return vs Nifty]))/_xlfn.STDEV.P(Table2[1W Return vs Nifty])</f>
        <v>0.89037718355133511</v>
      </c>
      <c r="O66">
        <v>401.19</v>
      </c>
      <c r="P66">
        <v>382.67912174699399</v>
      </c>
      <c r="Q66">
        <v>320.67922260705802</v>
      </c>
      <c r="R66">
        <v>65.157985355710295</v>
      </c>
      <c r="S66" s="1">
        <f>(Table2[[#This Row],[Close Price]]-Table2[[#This Row],[20D EMA]])/Table2[[#This Row],[20D EMA]]</f>
        <v>5.1496797028839268E-2</v>
      </c>
      <c r="T66" s="1">
        <f>(Table2[[#This Row],[Close Price]]-Table2[[#This Row],[50D EMA]])/Table2[[#This Row],[50D EMA]]</f>
        <v>0.10235959065178275</v>
      </c>
      <c r="U66" s="1">
        <f>(Table2[[#This Row],[Close Price]]-Table2[[#This Row],[200D EMA]])/Table2[[#This Row],[200D EMA]]</f>
        <v>0.31548903159501196</v>
      </c>
      <c r="V66">
        <v>1.0810823085261301</v>
      </c>
      <c r="W66">
        <v>408.4</v>
      </c>
      <c r="X66">
        <v>441.25</v>
      </c>
      <c r="Y66">
        <v>395.85</v>
      </c>
      <c r="Z66">
        <v>441.25</v>
      </c>
      <c r="AA66">
        <v>383</v>
      </c>
      <c r="AB66">
        <v>441.25</v>
      </c>
      <c r="AC66" s="1">
        <f>(Table2[[#This Row],[Close Price]]/Table2[[#This Row],[Day Low]])-1</f>
        <v>3.2933398628795407E-2</v>
      </c>
      <c r="AD66" s="1">
        <f>(Table2[[#This Row],[Day High]]/Table2[[#This Row],[Close Price]])-1</f>
        <v>4.5987910394690079E-2</v>
      </c>
      <c r="AE66" s="1">
        <f>(Table2[[#This Row],[Close Price]]/Table2[[#This Row],[Current Week Low]])-1</f>
        <v>6.5681444991789739E-2</v>
      </c>
      <c r="AF66" s="1">
        <f>(Table2[[#This Row],[Current Week High]]/Table2[[#This Row],[Close Price]])-1</f>
        <v>4.5987910394690079E-2</v>
      </c>
      <c r="AG66" s="1">
        <f>(Table2[[#This Row],[Close Price]]/Table2[[#This Row],[Current Month Low]])-1</f>
        <v>0.10143603133159274</v>
      </c>
      <c r="AH66" s="1">
        <f>(Table2[[#This Row],[Current Month High]]/Table2[[#This Row],[Close Price]])-1</f>
        <v>4.5987910394690079E-2</v>
      </c>
      <c r="AI66">
        <v>4.5987910394689999</v>
      </c>
      <c r="AJ66">
        <v>86.618004866180001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0.23</v>
      </c>
      <c r="AM66" t="s">
        <v>3109</v>
      </c>
      <c r="AN66">
        <v>2.57</v>
      </c>
      <c r="AO66" t="s">
        <v>3109</v>
      </c>
      <c r="AP66">
        <v>0.21112167045086</v>
      </c>
      <c r="AQ66">
        <f>(Table2[[#This Row],[Sharpe Ratio]]-AVERAGE(Table2[Sharpe Ratio]))/_xlfn.STDEV.P(Table2[Sharpe Ratio])</f>
        <v>1.6811343544980313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4.7646850738361533</v>
      </c>
      <c r="AS66">
        <f>_xlfn.RANK.AVG(Table2[[#This Row],[1Y Return vs Nifty Z-Score]],Table2[1Y Return vs Nifty Z-Score])</f>
        <v>233</v>
      </c>
      <c r="AT66">
        <f>_xlfn.RANK.AVG(Table2[[#This Row],[6M Return vs Nifty Z-Score]],Table2[6M Return vs Nifty Z-Score])</f>
        <v>81</v>
      </c>
      <c r="AU66">
        <f>_xlfn.RANK.AVG(Table2[[#This Row],[Sharpe Ratio Z-Score]],Table2[Sharpe Ratio Z-Score])</f>
        <v>32</v>
      </c>
      <c r="AV66">
        <f>(Table2[[#This Row],[Rank 1Y]]+Table2[[#This Row],[Rank 6M]]+Table2[[#This Row],[Rank Sharpe]])/3</f>
        <v>115.33333333333333</v>
      </c>
    </row>
    <row r="67" spans="1:48" x14ac:dyDescent="0.3">
      <c r="A67" t="s">
        <v>525</v>
      </c>
      <c r="B67" t="s">
        <v>526</v>
      </c>
      <c r="C67" t="s">
        <v>3064</v>
      </c>
      <c r="D67" t="s">
        <v>527</v>
      </c>
      <c r="E67">
        <v>38882.549394640002</v>
      </c>
      <c r="F67">
        <v>1069.5999999999999</v>
      </c>
      <c r="G67">
        <v>81.510203499157996</v>
      </c>
      <c r="H67">
        <f>(Table2[[#This Row],[1Y Return vs Nifty]]-AVERAGE(Table2[1Y Return vs Nifty]))/_xlfn.STDEV.P(Table2[1Y Return vs Nifty])</f>
        <v>0.76526406977133976</v>
      </c>
      <c r="I67">
        <v>6.1475890077366602</v>
      </c>
      <c r="J67">
        <f>(Table2[[#This Row],[1M Return vs Nifty]]-AVERAGE(Table2[1M Return vs Nifty]))/_xlfn.STDEV.P(Table2[1M Return vs Nifty])</f>
        <v>0.83403766283641501</v>
      </c>
      <c r="K67">
        <v>43.132486686301199</v>
      </c>
      <c r="L67">
        <f>(Table2[[#This Row],[6M Return vs Nifty]]-AVERAGE(Table2[6M Return vs Nifty]))/_xlfn.STDEV.P(Table2[6M Return vs Nifty])</f>
        <v>1.2532959501709029</v>
      </c>
      <c r="M67">
        <v>-1.4041523279431001</v>
      </c>
      <c r="N67">
        <f>(Table2[[#This Row],[1W Return vs Nifty]]-AVERAGE(Table2[1W Return vs Nifty]))/_xlfn.STDEV.P(Table2[1W Return vs Nifty])</f>
        <v>0.26512230015770877</v>
      </c>
      <c r="O67">
        <v>1022.49</v>
      </c>
      <c r="P67">
        <v>960.010781932236</v>
      </c>
      <c r="Q67">
        <v>776.037146781155</v>
      </c>
      <c r="R67">
        <v>62.555313860856799</v>
      </c>
      <c r="S67" s="1">
        <f>(Table2[[#This Row],[Close Price]]-Table2[[#This Row],[20D EMA]])/Table2[[#This Row],[20D EMA]]</f>
        <v>4.6073800232765014E-2</v>
      </c>
      <c r="T67" s="1">
        <f>(Table2[[#This Row],[Close Price]]-Table2[[#This Row],[50D EMA]])/Table2[[#This Row],[50D EMA]]</f>
        <v>0.11415415340147654</v>
      </c>
      <c r="U67" s="1">
        <f>(Table2[[#This Row],[Close Price]]-Table2[[#This Row],[200D EMA]])/Table2[[#This Row],[200D EMA]]</f>
        <v>0.37828453758493935</v>
      </c>
      <c r="V67">
        <v>0.81393551623892801</v>
      </c>
      <c r="W67">
        <v>1027</v>
      </c>
      <c r="X67">
        <v>1089</v>
      </c>
      <c r="Y67">
        <v>996</v>
      </c>
      <c r="Z67">
        <v>1089</v>
      </c>
      <c r="AA67">
        <v>982.4</v>
      </c>
      <c r="AB67">
        <v>1215</v>
      </c>
      <c r="AC67" s="1">
        <f>(Table2[[#This Row],[Close Price]]/Table2[[#This Row],[Day Low]])-1</f>
        <v>4.1480038948393361E-2</v>
      </c>
      <c r="AD67" s="1">
        <f>(Table2[[#This Row],[Day High]]/Table2[[#This Row],[Close Price]])-1</f>
        <v>1.8137621540762927E-2</v>
      </c>
      <c r="AE67" s="1">
        <f>(Table2[[#This Row],[Close Price]]/Table2[[#This Row],[Current Week Low]])-1</f>
        <v>7.3895582329317255E-2</v>
      </c>
      <c r="AF67" s="1">
        <f>(Table2[[#This Row],[Current Week High]]/Table2[[#This Row],[Close Price]])-1</f>
        <v>1.8137621540762927E-2</v>
      </c>
      <c r="AG67" s="1">
        <f>(Table2[[#This Row],[Close Price]]/Table2[[#This Row],[Current Month Low]])-1</f>
        <v>8.8762214983713283E-2</v>
      </c>
      <c r="AH67" s="1">
        <f>(Table2[[#This Row],[Current Month High]]/Table2[[#This Row],[Close Price]])-1</f>
        <v>0.13593866866118187</v>
      </c>
      <c r="AI67">
        <v>13.5938668661181</v>
      </c>
      <c r="AJ67">
        <v>125.17894736842101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0.28999999999999998</v>
      </c>
      <c r="AM67" t="s">
        <v>3109</v>
      </c>
      <c r="AN67">
        <v>-2.99</v>
      </c>
      <c r="AO67" t="s">
        <v>3108</v>
      </c>
      <c r="AP67">
        <v>0.13417686688688499</v>
      </c>
      <c r="AQ67">
        <f>(Table2[[#This Row],[Sharpe Ratio]]-AVERAGE(Table2[Sharpe Ratio]))/_xlfn.STDEV.P(Table2[Sharpe Ratio])</f>
        <v>0.80669546580569218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3.9244154487420584</v>
      </c>
      <c r="AS67">
        <f>_xlfn.RANK.AVG(Table2[[#This Row],[1Y Return vs Nifty Z-Score]],Table2[1Y Return vs Nifty Z-Score])</f>
        <v>119</v>
      </c>
      <c r="AT67">
        <f>_xlfn.RANK.AVG(Table2[[#This Row],[6M Return vs Nifty Z-Score]],Table2[6M Return vs Nifty Z-Score])</f>
        <v>76</v>
      </c>
      <c r="AU67">
        <f>_xlfn.RANK.AVG(Table2[[#This Row],[Sharpe Ratio Z-Score]],Table2[Sharpe Ratio Z-Score])</f>
        <v>153</v>
      </c>
      <c r="AV67">
        <f>(Table2[[#This Row],[Rank 1Y]]+Table2[[#This Row],[Rank 6M]]+Table2[[#This Row],[Rank Sharpe]])/3</f>
        <v>116</v>
      </c>
    </row>
    <row r="68" spans="1:48" x14ac:dyDescent="0.3">
      <c r="A68" t="s">
        <v>1325</v>
      </c>
      <c r="B68" t="s">
        <v>1326</v>
      </c>
      <c r="C68" t="s">
        <v>3075</v>
      </c>
      <c r="D68" t="s">
        <v>955</v>
      </c>
      <c r="E68">
        <v>8330.0002768800005</v>
      </c>
      <c r="F68">
        <v>877.35</v>
      </c>
      <c r="G68">
        <v>118.513234959332</v>
      </c>
      <c r="H68">
        <f>(Table2[[#This Row],[1Y Return vs Nifty]]-AVERAGE(Table2[1Y Return vs Nifty]))/_xlfn.STDEV.P(Table2[1Y Return vs Nifty])</f>
        <v>1.3362034018445819</v>
      </c>
      <c r="I68">
        <v>-10.6970920843671</v>
      </c>
      <c r="J68">
        <f>(Table2[[#This Row],[1M Return vs Nifty]]-AVERAGE(Table2[1M Return vs Nifty]))/_xlfn.STDEV.P(Table2[1M Return vs Nifty])</f>
        <v>-0.77638377873569242</v>
      </c>
      <c r="K68">
        <v>19.232772750919199</v>
      </c>
      <c r="L68">
        <f>(Table2[[#This Row],[6M Return vs Nifty]]-AVERAGE(Table2[6M Return vs Nifty]))/_xlfn.STDEV.P(Table2[6M Return vs Nifty])</f>
        <v>0.44992128462901965</v>
      </c>
      <c r="M68">
        <v>-2.49887191184499</v>
      </c>
      <c r="N68">
        <f>(Table2[[#This Row],[1W Return vs Nifty]]-AVERAGE(Table2[1W Return vs Nifty]))/_xlfn.STDEV.P(Table2[1W Return vs Nifty])</f>
        <v>2.2145516207832328E-2</v>
      </c>
      <c r="O68">
        <v>865.68</v>
      </c>
      <c r="P68">
        <v>865.42967394808204</v>
      </c>
      <c r="Q68">
        <v>708.92225558780297</v>
      </c>
      <c r="R68">
        <v>57.938484040195398</v>
      </c>
      <c r="S68" s="1">
        <f>(Table2[[#This Row],[Close Price]]-Table2[[#This Row],[20D EMA]])/Table2[[#This Row],[20D EMA]]</f>
        <v>1.3480731910174746E-2</v>
      </c>
      <c r="T68" s="1">
        <f>(Table2[[#This Row],[Close Price]]-Table2[[#This Row],[50D EMA]])/Table2[[#This Row],[50D EMA]]</f>
        <v>1.3773881819348263E-2</v>
      </c>
      <c r="U68" s="1">
        <f>(Table2[[#This Row],[Close Price]]-Table2[[#This Row],[200D EMA]])/Table2[[#This Row],[200D EMA]]</f>
        <v>0.2375828140316249</v>
      </c>
      <c r="V68">
        <v>0.52656960532415498</v>
      </c>
      <c r="W68">
        <v>828.05</v>
      </c>
      <c r="X68">
        <v>882</v>
      </c>
      <c r="Y68">
        <v>806.5</v>
      </c>
      <c r="Z68">
        <v>882</v>
      </c>
      <c r="AA68">
        <v>806.5</v>
      </c>
      <c r="AB68">
        <v>901.25</v>
      </c>
      <c r="AC68" s="1">
        <f>(Table2[[#This Row],[Close Price]]/Table2[[#This Row],[Day Low]])-1</f>
        <v>5.9537467544230616E-2</v>
      </c>
      <c r="AD68" s="1">
        <f>(Table2[[#This Row],[Day High]]/Table2[[#This Row],[Close Price]])-1</f>
        <v>5.3000512908190078E-3</v>
      </c>
      <c r="AE68" s="1">
        <f>(Table2[[#This Row],[Close Price]]/Table2[[#This Row],[Current Week Low]])-1</f>
        <v>8.7848729076255516E-2</v>
      </c>
      <c r="AF68" s="1">
        <f>(Table2[[#This Row],[Current Week High]]/Table2[[#This Row],[Close Price]])-1</f>
        <v>5.3000512908190078E-3</v>
      </c>
      <c r="AG68" s="1">
        <f>(Table2[[#This Row],[Close Price]]/Table2[[#This Row],[Current Month Low]])-1</f>
        <v>8.7848729076255516E-2</v>
      </c>
      <c r="AH68" s="1">
        <f>(Table2[[#This Row],[Current Month High]]/Table2[[#This Row],[Close Price]])-1</f>
        <v>2.7241123838832815E-2</v>
      </c>
      <c r="AI68">
        <v>20.704393913489401</v>
      </c>
      <c r="AJ68">
        <v>156.87307861220901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</v>
      </c>
      <c r="AM68">
        <v>0</v>
      </c>
      <c r="AN68">
        <v>-3.19</v>
      </c>
      <c r="AO68" t="s">
        <v>3108</v>
      </c>
      <c r="AP68">
        <v>0.17695160014838901</v>
      </c>
      <c r="AQ68">
        <f>(Table2[[#This Row],[Sharpe Ratio]]-AVERAGE(Table2[Sharpe Ratio]))/_xlfn.STDEV.P(Table2[Sharpe Ratio])</f>
        <v>1.2928087377201718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2.3246951616659133</v>
      </c>
      <c r="AS68">
        <f>_xlfn.RANK.AVG(Table2[[#This Row],[1Y Return vs Nifty Z-Score]],Table2[1Y Return vs Nifty Z-Score])</f>
        <v>74</v>
      </c>
      <c r="AT68">
        <f>_xlfn.RANK.AVG(Table2[[#This Row],[6M Return vs Nifty Z-Score]],Table2[6M Return vs Nifty Z-Score])</f>
        <v>199</v>
      </c>
      <c r="AU68">
        <f>_xlfn.RANK.AVG(Table2[[#This Row],[Sharpe Ratio Z-Score]],Table2[Sharpe Ratio Z-Score])</f>
        <v>78</v>
      </c>
      <c r="AV68">
        <f>(Table2[[#This Row],[Rank 1Y]]+Table2[[#This Row],[Rank 6M]]+Table2[[#This Row],[Rank Sharpe]])/3</f>
        <v>117</v>
      </c>
    </row>
    <row r="69" spans="1:48" x14ac:dyDescent="0.3">
      <c r="A69" t="s">
        <v>1362</v>
      </c>
      <c r="B69" t="s">
        <v>1363</v>
      </c>
      <c r="C69" t="s">
        <v>3075</v>
      </c>
      <c r="D69" t="s">
        <v>716</v>
      </c>
      <c r="E69">
        <v>8058.012821325</v>
      </c>
      <c r="F69">
        <v>250.35</v>
      </c>
      <c r="G69">
        <v>84.653977483543301</v>
      </c>
      <c r="H69">
        <f>(Table2[[#This Row],[1Y Return vs Nifty]]-AVERAGE(Table2[1Y Return vs Nifty]))/_xlfn.STDEV.P(Table2[1Y Return vs Nifty])</f>
        <v>0.81377102036445581</v>
      </c>
      <c r="I69">
        <v>-12.6821471541775</v>
      </c>
      <c r="J69">
        <f>(Table2[[#This Row],[1M Return vs Nifty]]-AVERAGE(Table2[1M Return vs Nifty]))/_xlfn.STDEV.P(Table2[1M Return vs Nifty])</f>
        <v>-0.96616328418579145</v>
      </c>
      <c r="K69">
        <v>22.496524791387099</v>
      </c>
      <c r="L69">
        <f>(Table2[[#This Row],[6M Return vs Nifty]]-AVERAGE(Table2[6M Return vs Nifty]))/_xlfn.STDEV.P(Table2[6M Return vs Nifty])</f>
        <v>0.55963036780096553</v>
      </c>
      <c r="M69">
        <v>-1.30026883807752</v>
      </c>
      <c r="N69">
        <f>(Table2[[#This Row],[1W Return vs Nifty]]-AVERAGE(Table2[1W Return vs Nifty]))/_xlfn.STDEV.P(Table2[1W Return vs Nifty])</f>
        <v>0.28817959870631166</v>
      </c>
      <c r="O69">
        <v>255.3</v>
      </c>
      <c r="P69">
        <v>244.42950073608199</v>
      </c>
      <c r="Q69">
        <v>193.770067237115</v>
      </c>
      <c r="R69">
        <v>45.847465578854603</v>
      </c>
      <c r="S69" s="1">
        <f>(Table2[[#This Row],[Close Price]]-Table2[[#This Row],[20D EMA]])/Table2[[#This Row],[20D EMA]]</f>
        <v>-1.9388954171562934E-2</v>
      </c>
      <c r="T69" s="1">
        <f>(Table2[[#This Row],[Close Price]]-Table2[[#This Row],[50D EMA]])/Table2[[#This Row],[50D EMA]]</f>
        <v>2.4221705015510984E-2</v>
      </c>
      <c r="U69" s="1">
        <f>(Table2[[#This Row],[Close Price]]-Table2[[#This Row],[200D EMA]])/Table2[[#This Row],[200D EMA]]</f>
        <v>0.29199521664844419</v>
      </c>
      <c r="V69">
        <v>0.51017383596779997</v>
      </c>
      <c r="W69">
        <v>245.75</v>
      </c>
      <c r="X69">
        <v>252.85</v>
      </c>
      <c r="Y69">
        <v>241.65</v>
      </c>
      <c r="Z69">
        <v>262.95</v>
      </c>
      <c r="AA69">
        <v>237</v>
      </c>
      <c r="AB69">
        <v>272.45</v>
      </c>
      <c r="AC69" s="1">
        <f>(Table2[[#This Row],[Close Price]]/Table2[[#This Row],[Day Low]])-1</f>
        <v>1.8718209562563537E-2</v>
      </c>
      <c r="AD69" s="1">
        <f>(Table2[[#This Row],[Day High]]/Table2[[#This Row],[Close Price]])-1</f>
        <v>9.9860195725982592E-3</v>
      </c>
      <c r="AE69" s="1">
        <f>(Table2[[#This Row],[Close Price]]/Table2[[#This Row],[Current Week Low]])-1</f>
        <v>3.6002482929857083E-2</v>
      </c>
      <c r="AF69" s="1">
        <f>(Table2[[#This Row],[Current Week High]]/Table2[[#This Row],[Close Price]])-1</f>
        <v>5.0329538645895733E-2</v>
      </c>
      <c r="AG69" s="1">
        <f>(Table2[[#This Row],[Close Price]]/Table2[[#This Row],[Current Month Low]])-1</f>
        <v>5.6329113924050711E-2</v>
      </c>
      <c r="AH69" s="1">
        <f>(Table2[[#This Row],[Current Month High]]/Table2[[#This Row],[Close Price]])-1</f>
        <v>8.8276413021769473E-2</v>
      </c>
      <c r="AI69">
        <v>18.430197723187501</v>
      </c>
      <c r="AJ69">
        <v>126.151761517615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0.19</v>
      </c>
      <c r="AM69" t="s">
        <v>3109</v>
      </c>
      <c r="AN69">
        <v>-9.33</v>
      </c>
      <c r="AO69" t="s">
        <v>3108</v>
      </c>
      <c r="AP69">
        <v>0.18686881566724101</v>
      </c>
      <c r="AQ69">
        <f>(Table2[[#This Row],[Sharpe Ratio]]-AVERAGE(Table2[Sharpe Ratio]))/_xlfn.STDEV.P(Table2[Sharpe Ratio])</f>
        <v>1.405512890769534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2.1009305934554758</v>
      </c>
      <c r="AS69">
        <f>_xlfn.RANK.AVG(Table2[[#This Row],[1Y Return vs Nifty Z-Score]],Table2[1Y Return vs Nifty Z-Score])</f>
        <v>116</v>
      </c>
      <c r="AT69">
        <f>_xlfn.RANK.AVG(Table2[[#This Row],[6M Return vs Nifty Z-Score]],Table2[6M Return vs Nifty Z-Score])</f>
        <v>178</v>
      </c>
      <c r="AU69">
        <f>_xlfn.RANK.AVG(Table2[[#This Row],[Sharpe Ratio Z-Score]],Table2[Sharpe Ratio Z-Score])</f>
        <v>62</v>
      </c>
      <c r="AV69">
        <f>(Table2[[#This Row],[Rank 1Y]]+Table2[[#This Row],[Rank 6M]]+Table2[[#This Row],[Rank Sharpe]])/3</f>
        <v>118.66666666666667</v>
      </c>
    </row>
    <row r="70" spans="1:48" x14ac:dyDescent="0.3">
      <c r="A70" t="s">
        <v>795</v>
      </c>
      <c r="B70" t="s">
        <v>796</v>
      </c>
      <c r="C70" t="s">
        <v>3074</v>
      </c>
      <c r="D70" t="s">
        <v>418</v>
      </c>
      <c r="E70">
        <v>19701.868218</v>
      </c>
      <c r="F70">
        <v>1380</v>
      </c>
      <c r="G70">
        <v>57.407892783330198</v>
      </c>
      <c r="H70">
        <f>(Table2[[#This Row],[1Y Return vs Nifty]]-AVERAGE(Table2[1Y Return vs Nifty]))/_xlfn.STDEV.P(Table2[1Y Return vs Nifty])</f>
        <v>0.39337677733890081</v>
      </c>
      <c r="I70">
        <v>-1.8984620000941901</v>
      </c>
      <c r="J70">
        <f>(Table2[[#This Row],[1M Return vs Nifty]]-AVERAGE(Table2[1M Return vs Nifty]))/_xlfn.STDEV.P(Table2[1M Return vs Nifty])</f>
        <v>6.4801784036207968E-2</v>
      </c>
      <c r="K70">
        <v>34.317117138923699</v>
      </c>
      <c r="L70">
        <f>(Table2[[#This Row],[6M Return vs Nifty]]-AVERAGE(Table2[6M Return vs Nifty]))/_xlfn.STDEV.P(Table2[6M Return vs Nifty])</f>
        <v>0.95697254726740677</v>
      </c>
      <c r="M70">
        <v>-0.44890292361283402</v>
      </c>
      <c r="N70">
        <f>(Table2[[#This Row],[1W Return vs Nifty]]-AVERAGE(Table2[1W Return vs Nifty]))/_xlfn.STDEV.P(Table2[1W Return vs Nifty])</f>
        <v>0.47714319715027104</v>
      </c>
      <c r="O70">
        <v>1341.59</v>
      </c>
      <c r="P70">
        <v>1278.0296961793399</v>
      </c>
      <c r="Q70">
        <v>1067.99674181962</v>
      </c>
      <c r="R70">
        <v>60.538370794958901</v>
      </c>
      <c r="S70" s="1">
        <f>(Table2[[#This Row],[Close Price]]-Table2[[#This Row],[20D EMA]])/Table2[[#This Row],[20D EMA]]</f>
        <v>2.8630207440425229E-2</v>
      </c>
      <c r="T70" s="1">
        <f>(Table2[[#This Row],[Close Price]]-Table2[[#This Row],[50D EMA]])/Table2[[#This Row],[50D EMA]]</f>
        <v>7.9787116156611645E-2</v>
      </c>
      <c r="U70" s="1">
        <f>(Table2[[#This Row],[Close Price]]-Table2[[#This Row],[200D EMA]])/Table2[[#This Row],[200D EMA]]</f>
        <v>0.29213877342808975</v>
      </c>
      <c r="V70">
        <v>0.59169928696642504</v>
      </c>
      <c r="W70">
        <v>1351.1</v>
      </c>
      <c r="X70">
        <v>1389</v>
      </c>
      <c r="Y70">
        <v>1321</v>
      </c>
      <c r="Z70">
        <v>1402</v>
      </c>
      <c r="AA70">
        <v>1252.1500000000001</v>
      </c>
      <c r="AB70">
        <v>1419.05</v>
      </c>
      <c r="AC70" s="1">
        <f>(Table2[[#This Row],[Close Price]]/Table2[[#This Row],[Day Low]])-1</f>
        <v>2.1389978536007659E-2</v>
      </c>
      <c r="AD70" s="1">
        <f>(Table2[[#This Row],[Day High]]/Table2[[#This Row],[Close Price]])-1</f>
        <v>6.521739130434856E-3</v>
      </c>
      <c r="AE70" s="1">
        <f>(Table2[[#This Row],[Close Price]]/Table2[[#This Row],[Current Week Low]])-1</f>
        <v>4.4663133989401915E-2</v>
      </c>
      <c r="AF70" s="1">
        <f>(Table2[[#This Row],[Current Week High]]/Table2[[#This Row],[Close Price]])-1</f>
        <v>1.5942028985507228E-2</v>
      </c>
      <c r="AG70" s="1">
        <f>(Table2[[#This Row],[Close Price]]/Table2[[#This Row],[Current Month Low]])-1</f>
        <v>0.102104380465599</v>
      </c>
      <c r="AH70" s="1">
        <f>(Table2[[#This Row],[Current Month High]]/Table2[[#This Row],[Close Price]])-1</f>
        <v>2.8297101449275219E-2</v>
      </c>
      <c r="AI70">
        <v>11.8623188405797</v>
      </c>
      <c r="AJ70">
        <v>90.305454043990906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0.31</v>
      </c>
      <c r="AM70" t="s">
        <v>3109</v>
      </c>
      <c r="AN70">
        <v>0.21</v>
      </c>
      <c r="AO70" t="s">
        <v>3109</v>
      </c>
      <c r="AP70">
        <v>0.185944849539183</v>
      </c>
      <c r="AQ70">
        <f>(Table2[[#This Row],[Sharpe Ratio]]-AVERAGE(Table2[Sharpe Ratio]))/_xlfn.STDEV.P(Table2[Sharpe Ratio])</f>
        <v>1.3950124816868512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3.287306787479638</v>
      </c>
      <c r="AS70">
        <f>_xlfn.RANK.AVG(Table2[[#This Row],[1Y Return vs Nifty Z-Score]],Table2[1Y Return vs Nifty Z-Score])</f>
        <v>188</v>
      </c>
      <c r="AT70">
        <f>_xlfn.RANK.AVG(Table2[[#This Row],[6M Return vs Nifty Z-Score]],Table2[6M Return vs Nifty Z-Score])</f>
        <v>109</v>
      </c>
      <c r="AU70">
        <f>_xlfn.RANK.AVG(Table2[[#This Row],[Sharpe Ratio Z-Score]],Table2[Sharpe Ratio Z-Score])</f>
        <v>64</v>
      </c>
      <c r="AV70">
        <f>(Table2[[#This Row],[Rank 1Y]]+Table2[[#This Row],[Rank 6M]]+Table2[[#This Row],[Rank Sharpe]])/3</f>
        <v>120.33333333333333</v>
      </c>
    </row>
    <row r="71" spans="1:48" x14ac:dyDescent="0.3">
      <c r="A71" t="s">
        <v>174</v>
      </c>
      <c r="B71" t="s">
        <v>175</v>
      </c>
      <c r="C71" t="s">
        <v>3064</v>
      </c>
      <c r="D71" t="s">
        <v>121</v>
      </c>
      <c r="E71">
        <v>152634.82915999999</v>
      </c>
      <c r="F71">
        <v>579.65</v>
      </c>
      <c r="G71">
        <v>133.67966455818799</v>
      </c>
      <c r="H71">
        <f>(Table2[[#This Row],[1Y Return vs Nifty]]-AVERAGE(Table2[1Y Return vs Nifty]))/_xlfn.STDEV.P(Table2[1Y Return vs Nifty])</f>
        <v>1.5702142610474663</v>
      </c>
      <c r="I71">
        <v>-10.7964091710658</v>
      </c>
      <c r="J71">
        <f>(Table2[[#This Row],[1M Return vs Nifty]]-AVERAGE(Table2[1M Return vs Nifty]))/_xlfn.STDEV.P(Table2[1M Return vs Nifty])</f>
        <v>-0.785878904529973</v>
      </c>
      <c r="K71">
        <v>11.0346999333154</v>
      </c>
      <c r="L71">
        <f>(Table2[[#This Row],[6M Return vs Nifty]]-AVERAGE(Table2[6M Return vs Nifty]))/_xlfn.STDEV.P(Table2[6M Return vs Nifty])</f>
        <v>0.1743479440552598</v>
      </c>
      <c r="M71">
        <v>-5.2996302040820202</v>
      </c>
      <c r="N71">
        <f>(Table2[[#This Row],[1W Return vs Nifty]]-AVERAGE(Table2[1W Return vs Nifty]))/_xlfn.STDEV.P(Table2[1W Return vs Nifty])</f>
        <v>-0.59949243790927498</v>
      </c>
      <c r="O71">
        <v>590.33000000000004</v>
      </c>
      <c r="P71">
        <v>575.13578043761902</v>
      </c>
      <c r="Q71">
        <v>471.24268954368102</v>
      </c>
      <c r="R71">
        <v>44.620506303706001</v>
      </c>
      <c r="S71" s="1">
        <f>(Table2[[#This Row],[Close Price]]-Table2[[#This Row],[20D EMA]])/Table2[[#This Row],[20D EMA]]</f>
        <v>-1.8091575898226523E-2</v>
      </c>
      <c r="T71" s="1">
        <f>(Table2[[#This Row],[Close Price]]-Table2[[#This Row],[50D EMA]])/Table2[[#This Row],[50D EMA]]</f>
        <v>7.8489631769146813E-3</v>
      </c>
      <c r="U71" s="1">
        <f>(Table2[[#This Row],[Close Price]]-Table2[[#This Row],[200D EMA]])/Table2[[#This Row],[200D EMA]]</f>
        <v>0.230045606779159</v>
      </c>
      <c r="V71">
        <v>0.542325606338663</v>
      </c>
      <c r="W71">
        <v>564</v>
      </c>
      <c r="X71">
        <v>581.45000000000005</v>
      </c>
      <c r="Y71">
        <v>560.04999999999995</v>
      </c>
      <c r="Z71">
        <v>585.35</v>
      </c>
      <c r="AA71">
        <v>560.04999999999995</v>
      </c>
      <c r="AB71">
        <v>646.95000000000005</v>
      </c>
      <c r="AC71" s="1">
        <f>(Table2[[#This Row],[Close Price]]/Table2[[#This Row],[Day Low]])-1</f>
        <v>2.7748226950354615E-2</v>
      </c>
      <c r="AD71" s="1">
        <f>(Table2[[#This Row],[Day High]]/Table2[[#This Row],[Close Price]])-1</f>
        <v>3.105322177175962E-3</v>
      </c>
      <c r="AE71" s="1">
        <f>(Table2[[#This Row],[Close Price]]/Table2[[#This Row],[Current Week Low]])-1</f>
        <v>3.4996875278993089E-2</v>
      </c>
      <c r="AF71" s="1">
        <f>(Table2[[#This Row],[Current Week High]]/Table2[[#This Row],[Close Price]])-1</f>
        <v>9.8335202277237688E-3</v>
      </c>
      <c r="AG71" s="1">
        <f>(Table2[[#This Row],[Close Price]]/Table2[[#This Row],[Current Month Low]])-1</f>
        <v>3.4996875278993089E-2</v>
      </c>
      <c r="AH71" s="1">
        <f>(Table2[[#This Row],[Current Month High]]/Table2[[#This Row],[Close Price]])-1</f>
        <v>0.11610454584663166</v>
      </c>
      <c r="AI71">
        <v>12.8267057707237</v>
      </c>
      <c r="AJ71">
        <v>165.16468435498601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-0.04</v>
      </c>
      <c r="AM71" t="s">
        <v>3108</v>
      </c>
      <c r="AN71">
        <v>-9.74</v>
      </c>
      <c r="AO71" t="s">
        <v>3108</v>
      </c>
      <c r="AP71">
        <v>0.19927936633023299</v>
      </c>
      <c r="AQ71">
        <f>(Table2[[#This Row],[Sharpe Ratio]]-AVERAGE(Table2[Sharpe Ratio]))/_xlfn.STDEV.P(Table2[Sharpe Ratio])</f>
        <v>1.546552540325383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1.9057434029888609</v>
      </c>
      <c r="AS71">
        <f>_xlfn.RANK.AVG(Table2[[#This Row],[1Y Return vs Nifty Z-Score]],Table2[1Y Return vs Nifty Z-Score])</f>
        <v>54</v>
      </c>
      <c r="AT71">
        <f>_xlfn.RANK.AVG(Table2[[#This Row],[6M Return vs Nifty Z-Score]],Table2[6M Return vs Nifty Z-Score])</f>
        <v>268</v>
      </c>
      <c r="AU71">
        <f>_xlfn.RANK.AVG(Table2[[#This Row],[Sharpe Ratio Z-Score]],Table2[Sharpe Ratio Z-Score])</f>
        <v>42</v>
      </c>
      <c r="AV71">
        <f>(Table2[[#This Row],[Rank 1Y]]+Table2[[#This Row],[Rank 6M]]+Table2[[#This Row],[Rank Sharpe]])/3</f>
        <v>121.33333333333333</v>
      </c>
    </row>
    <row r="72" spans="1:48" x14ac:dyDescent="0.3">
      <c r="A72" t="s">
        <v>1052</v>
      </c>
      <c r="B72" t="s">
        <v>1053</v>
      </c>
      <c r="C72" t="s">
        <v>3077</v>
      </c>
      <c r="D72" t="s">
        <v>465</v>
      </c>
      <c r="E72">
        <v>12311.016463534999</v>
      </c>
      <c r="F72">
        <v>1849.85</v>
      </c>
      <c r="G72">
        <v>31.664144786838001</v>
      </c>
      <c r="H72">
        <f>(Table2[[#This Row],[1Y Return vs Nifty]]-AVERAGE(Table2[1Y Return vs Nifty]))/_xlfn.STDEV.P(Table2[1Y Return vs Nifty])</f>
        <v>-3.8371185549682415E-3</v>
      </c>
      <c r="I72">
        <v>-19.592360571338599</v>
      </c>
      <c r="J72">
        <f>(Table2[[#This Row],[1M Return vs Nifty]]-AVERAGE(Table2[1M Return vs Nifty]))/_xlfn.STDEV.P(Table2[1M Return vs Nifty])</f>
        <v>-1.6268083739911487</v>
      </c>
      <c r="K72">
        <v>61.659318882593503</v>
      </c>
      <c r="L72">
        <f>(Table2[[#This Row],[6M Return vs Nifty]]-AVERAGE(Table2[6M Return vs Nifty]))/_xlfn.STDEV.P(Table2[6M Return vs Nifty])</f>
        <v>1.8760643924831824</v>
      </c>
      <c r="M72">
        <v>-6.6062972965192204</v>
      </c>
      <c r="N72">
        <f>(Table2[[#This Row],[1W Return vs Nifty]]-AVERAGE(Table2[1W Return vs Nifty]))/_xlfn.STDEV.P(Table2[1W Return vs Nifty])</f>
        <v>-0.88951170173015537</v>
      </c>
      <c r="O72">
        <v>2014.83</v>
      </c>
      <c r="P72">
        <v>1812.47648958893</v>
      </c>
      <c r="Q72">
        <v>1406.5325695266499</v>
      </c>
      <c r="R72">
        <v>33.387932197522801</v>
      </c>
      <c r="S72" s="1">
        <f>(Table2[[#This Row],[Close Price]]-Table2[[#This Row],[20D EMA]])/Table2[[#This Row],[20D EMA]]</f>
        <v>-8.1882838750663836E-2</v>
      </c>
      <c r="T72" s="1">
        <f>(Table2[[#This Row],[Close Price]]-Table2[[#This Row],[50D EMA]])/Table2[[#This Row],[50D EMA]]</f>
        <v>2.0620135282166458E-2</v>
      </c>
      <c r="U72" s="1">
        <f>(Table2[[#This Row],[Close Price]]-Table2[[#This Row],[200D EMA]])/Table2[[#This Row],[200D EMA]]</f>
        <v>0.31518461788804697</v>
      </c>
      <c r="V72">
        <v>0.395652207085264</v>
      </c>
      <c r="W72">
        <v>1837.05</v>
      </c>
      <c r="X72">
        <v>1906</v>
      </c>
      <c r="Y72">
        <v>1819.45</v>
      </c>
      <c r="Z72">
        <v>1923</v>
      </c>
      <c r="AA72">
        <v>1819.45</v>
      </c>
      <c r="AB72">
        <v>2029</v>
      </c>
      <c r="AC72" s="1">
        <f>(Table2[[#This Row],[Close Price]]/Table2[[#This Row],[Day Low]])-1</f>
        <v>6.9676927682968959E-3</v>
      </c>
      <c r="AD72" s="1">
        <f>(Table2[[#This Row],[Day High]]/Table2[[#This Row],[Close Price]])-1</f>
        <v>3.0353812471281438E-2</v>
      </c>
      <c r="AE72" s="1">
        <f>(Table2[[#This Row],[Close Price]]/Table2[[#This Row],[Current Week Low]])-1</f>
        <v>1.670834592871473E-2</v>
      </c>
      <c r="AF72" s="1">
        <f>(Table2[[#This Row],[Current Week High]]/Table2[[#This Row],[Close Price]])-1</f>
        <v>3.9543746790280387E-2</v>
      </c>
      <c r="AG72" s="1">
        <f>(Table2[[#This Row],[Close Price]]/Table2[[#This Row],[Current Month Low]])-1</f>
        <v>1.670834592871473E-2</v>
      </c>
      <c r="AH72" s="1">
        <f>(Table2[[#This Row],[Current Month High]]/Table2[[#This Row],[Close Price]])-1</f>
        <v>9.6845690191096567E-2</v>
      </c>
      <c r="AI72">
        <v>28.659080465983699</v>
      </c>
      <c r="AJ72">
        <v>105.910362494346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-0.24</v>
      </c>
      <c r="AM72" t="s">
        <v>3108</v>
      </c>
      <c r="AN72">
        <v>-9.11</v>
      </c>
      <c r="AO72" t="s">
        <v>3108</v>
      </c>
      <c r="AP72">
        <v>0.21397118508715501</v>
      </c>
      <c r="AQ72">
        <f>(Table2[[#This Row],[Sharpe Ratio]]-AVERAGE(Table2[Sharpe Ratio]))/_xlfn.STDEV.P(Table2[Sharpe Ratio])</f>
        <v>1.7135176513090062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1.0694248495159164</v>
      </c>
      <c r="AS72">
        <f>_xlfn.RANK.AVG(Table2[[#This Row],[1Y Return vs Nifty Z-Score]],Table2[1Y Return vs Nifty Z-Score])</f>
        <v>297</v>
      </c>
      <c r="AT72">
        <f>_xlfn.RANK.AVG(Table2[[#This Row],[6M Return vs Nifty Z-Score]],Table2[6M Return vs Nifty Z-Score])</f>
        <v>38</v>
      </c>
      <c r="AU72">
        <f>_xlfn.RANK.AVG(Table2[[#This Row],[Sharpe Ratio Z-Score]],Table2[Sharpe Ratio Z-Score])</f>
        <v>29</v>
      </c>
      <c r="AV72">
        <f>(Table2[[#This Row],[Rank 1Y]]+Table2[[#This Row],[Rank 6M]]+Table2[[#This Row],[Rank Sharpe]])/3</f>
        <v>121.33333333333333</v>
      </c>
    </row>
    <row r="73" spans="1:48" x14ac:dyDescent="0.3">
      <c r="A73" t="s">
        <v>107</v>
      </c>
      <c r="B73" t="s">
        <v>108</v>
      </c>
      <c r="C73" t="s">
        <v>3070</v>
      </c>
      <c r="D73" t="s">
        <v>63</v>
      </c>
      <c r="E73">
        <v>268982.92174533999</v>
      </c>
      <c r="F73">
        <v>697.4</v>
      </c>
      <c r="G73">
        <v>123.08206868494599</v>
      </c>
      <c r="H73">
        <f>(Table2[[#This Row],[1Y Return vs Nifty]]-AVERAGE(Table2[1Y Return vs Nifty]))/_xlfn.STDEV.P(Table2[1Y Return vs Nifty])</f>
        <v>1.4066983524667567</v>
      </c>
      <c r="I73">
        <v>-4.9116532773405002</v>
      </c>
      <c r="J73">
        <f>(Table2[[#This Row],[1M Return vs Nifty]]-AVERAGE(Table2[1M Return vs Nifty]))/_xlfn.STDEV.P(Table2[1M Return vs Nifty])</f>
        <v>-0.22327181105905333</v>
      </c>
      <c r="K73">
        <v>12.3626229391368</v>
      </c>
      <c r="L73">
        <f>(Table2[[#This Row],[6M Return vs Nifty]]-AVERAGE(Table2[6M Return vs Nifty]))/_xlfn.STDEV.P(Table2[6M Return vs Nifty])</f>
        <v>0.21898528588920457</v>
      </c>
      <c r="M73">
        <v>-3.8663651592178798</v>
      </c>
      <c r="N73">
        <f>(Table2[[#This Row],[1W Return vs Nifty]]-AVERAGE(Table2[1W Return vs Nifty]))/_xlfn.STDEV.P(Table2[1W Return vs Nifty])</f>
        <v>-0.28137432230235182</v>
      </c>
      <c r="O73">
        <v>700.81</v>
      </c>
      <c r="P73">
        <v>699.51766035566402</v>
      </c>
      <c r="Q73">
        <v>592.263814675714</v>
      </c>
      <c r="R73">
        <v>49.856880085702002</v>
      </c>
      <c r="S73" s="1">
        <f>(Table2[[#This Row],[Close Price]]-Table2[[#This Row],[20D EMA]])/Table2[[#This Row],[20D EMA]]</f>
        <v>-4.8657981478574339E-3</v>
      </c>
      <c r="T73" s="1">
        <f>(Table2[[#This Row],[Close Price]]-Table2[[#This Row],[50D EMA]])/Table2[[#This Row],[50D EMA]]</f>
        <v>-3.0273150710552984E-3</v>
      </c>
      <c r="U73" s="1">
        <f>(Table2[[#This Row],[Close Price]]-Table2[[#This Row],[200D EMA]])/Table2[[#This Row],[200D EMA]]</f>
        <v>0.17751580076161139</v>
      </c>
      <c r="V73">
        <v>1.55223354698355</v>
      </c>
      <c r="W73">
        <v>671</v>
      </c>
      <c r="X73">
        <v>700</v>
      </c>
      <c r="Y73">
        <v>620</v>
      </c>
      <c r="Z73">
        <v>702.5</v>
      </c>
      <c r="AA73">
        <v>620</v>
      </c>
      <c r="AB73">
        <v>752.9</v>
      </c>
      <c r="AC73" s="1">
        <f>(Table2[[#This Row],[Close Price]]/Table2[[#This Row],[Day Low]])-1</f>
        <v>3.9344262295081922E-2</v>
      </c>
      <c r="AD73" s="1">
        <f>(Table2[[#This Row],[Day High]]/Table2[[#This Row],[Close Price]])-1</f>
        <v>3.7281330656724343E-3</v>
      </c>
      <c r="AE73" s="1">
        <f>(Table2[[#This Row],[Close Price]]/Table2[[#This Row],[Current Week Low]])-1</f>
        <v>0.12483870967741928</v>
      </c>
      <c r="AF73" s="1">
        <f>(Table2[[#This Row],[Current Week High]]/Table2[[#This Row],[Close Price]])-1</f>
        <v>7.3128763980498945E-3</v>
      </c>
      <c r="AG73" s="1">
        <f>(Table2[[#This Row],[Close Price]]/Table2[[#This Row],[Current Month Low]])-1</f>
        <v>0.12483870967741928</v>
      </c>
      <c r="AH73" s="1">
        <f>(Table2[[#This Row],[Current Month High]]/Table2[[#This Row],[Close Price]])-1</f>
        <v>7.9581301978778329E-2</v>
      </c>
      <c r="AI73">
        <v>28.455692572411799</v>
      </c>
      <c r="AJ73">
        <v>154.15451895043699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-0.02</v>
      </c>
      <c r="AM73" t="s">
        <v>3108</v>
      </c>
      <c r="AN73">
        <v>-4.37</v>
      </c>
      <c r="AO73" t="s">
        <v>3108</v>
      </c>
      <c r="AP73">
        <v>0.19523298766538599</v>
      </c>
      <c r="AQ73">
        <f>(Table2[[#This Row],[Sharpe Ratio]]-AVERAGE(Table2[Sharpe Ratio]))/_xlfn.STDEV.P(Table2[Sharpe Ratio])</f>
        <v>1.5005674874169657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2.6216049924115219</v>
      </c>
      <c r="AS73">
        <f>_xlfn.RANK.AVG(Table2[[#This Row],[1Y Return vs Nifty Z-Score]],Table2[1Y Return vs Nifty Z-Score])</f>
        <v>66</v>
      </c>
      <c r="AT73">
        <f>_xlfn.RANK.AVG(Table2[[#This Row],[6M Return vs Nifty Z-Score]],Table2[6M Return vs Nifty Z-Score])</f>
        <v>254</v>
      </c>
      <c r="AU73">
        <f>_xlfn.RANK.AVG(Table2[[#This Row],[Sharpe Ratio Z-Score]],Table2[Sharpe Ratio Z-Score])</f>
        <v>47</v>
      </c>
      <c r="AV73">
        <f>(Table2[[#This Row],[Rank 1Y]]+Table2[[#This Row],[Rank 6M]]+Table2[[#This Row],[Rank Sharpe]])/3</f>
        <v>122.33333333333333</v>
      </c>
    </row>
    <row r="74" spans="1:48" x14ac:dyDescent="0.3">
      <c r="A74" t="s">
        <v>852</v>
      </c>
      <c r="B74" t="s">
        <v>853</v>
      </c>
      <c r="C74" t="s">
        <v>3069</v>
      </c>
      <c r="D74" t="s">
        <v>491</v>
      </c>
      <c r="E74">
        <v>17712.757049399999</v>
      </c>
      <c r="F74">
        <v>639</v>
      </c>
      <c r="G74">
        <v>134.15378619990599</v>
      </c>
      <c r="H74">
        <f>(Table2[[#This Row],[1Y Return vs Nifty]]-AVERAGE(Table2[1Y Return vs Nifty]))/_xlfn.STDEV.P(Table2[1Y Return vs Nifty])</f>
        <v>1.5775297344765904</v>
      </c>
      <c r="I74">
        <v>-1.88987124260767</v>
      </c>
      <c r="J74">
        <f>(Table2[[#This Row],[1M Return vs Nifty]]-AVERAGE(Table2[1M Return vs Nifty]))/_xlfn.STDEV.P(Table2[1M Return vs Nifty])</f>
        <v>6.5623096115670437E-2</v>
      </c>
      <c r="K74">
        <v>7.35132146919823</v>
      </c>
      <c r="L74">
        <f>(Table2[[#This Row],[6M Return vs Nifty]]-AVERAGE(Table2[6M Return vs Nifty]))/_xlfn.STDEV.P(Table2[6M Return vs Nifty])</f>
        <v>5.0533368296112324E-2</v>
      </c>
      <c r="M74">
        <v>2.2743834599790098</v>
      </c>
      <c r="N74">
        <f>(Table2[[#This Row],[1W Return vs Nifty]]-AVERAGE(Table2[1W Return vs Nifty]))/_xlfn.STDEV.P(Table2[1W Return vs Nifty])</f>
        <v>1.0815859941825179</v>
      </c>
      <c r="O74">
        <v>606.59</v>
      </c>
      <c r="P74">
        <v>575.28300336282302</v>
      </c>
      <c r="Q74">
        <v>472.78432254475001</v>
      </c>
      <c r="R74">
        <v>64.024296260918604</v>
      </c>
      <c r="S74" s="1">
        <f>(Table2[[#This Row],[Close Price]]-Table2[[#This Row],[20D EMA]])/Table2[[#This Row],[20D EMA]]</f>
        <v>5.3429829044329726E-2</v>
      </c>
      <c r="T74" s="1">
        <f>(Table2[[#This Row],[Close Price]]-Table2[[#This Row],[50D EMA]])/Table2[[#This Row],[50D EMA]]</f>
        <v>0.11075765538824993</v>
      </c>
      <c r="U74" s="1">
        <f>(Table2[[#This Row],[Close Price]]-Table2[[#This Row],[200D EMA]])/Table2[[#This Row],[200D EMA]]</f>
        <v>0.35156765892870173</v>
      </c>
      <c r="V74">
        <v>1.00696125458073</v>
      </c>
      <c r="W74">
        <v>630</v>
      </c>
      <c r="X74">
        <v>648</v>
      </c>
      <c r="Y74">
        <v>595.04999999999995</v>
      </c>
      <c r="Z74">
        <v>648</v>
      </c>
      <c r="AA74">
        <v>561.45000000000005</v>
      </c>
      <c r="AB74">
        <v>648</v>
      </c>
      <c r="AC74" s="1">
        <f>(Table2[[#This Row],[Close Price]]/Table2[[#This Row],[Day Low]])-1</f>
        <v>1.4285714285714235E-2</v>
      </c>
      <c r="AD74" s="1">
        <f>(Table2[[#This Row],[Day High]]/Table2[[#This Row],[Close Price]])-1</f>
        <v>1.4084507042253502E-2</v>
      </c>
      <c r="AE74" s="1">
        <f>(Table2[[#This Row],[Close Price]]/Table2[[#This Row],[Current Week Low]])-1</f>
        <v>7.3859339551298309E-2</v>
      </c>
      <c r="AF74" s="1">
        <f>(Table2[[#This Row],[Current Week High]]/Table2[[#This Row],[Close Price]])-1</f>
        <v>1.4084507042253502E-2</v>
      </c>
      <c r="AG74" s="1">
        <f>(Table2[[#This Row],[Close Price]]/Table2[[#This Row],[Current Month Low]])-1</f>
        <v>0.13812449906492108</v>
      </c>
      <c r="AH74" s="1">
        <f>(Table2[[#This Row],[Current Month High]]/Table2[[#This Row],[Close Price]])-1</f>
        <v>1.4084507042253502E-2</v>
      </c>
      <c r="AI74">
        <v>7.1439749608763696</v>
      </c>
      <c r="AJ74">
        <v>177.52442996742599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0.16</v>
      </c>
      <c r="AM74" t="s">
        <v>3109</v>
      </c>
      <c r="AN74">
        <v>2.02</v>
      </c>
      <c r="AO74" t="s">
        <v>3109</v>
      </c>
      <c r="AP74">
        <v>0.24032932888643899</v>
      </c>
      <c r="AQ74">
        <f>(Table2[[#This Row],[Sharpe Ratio]]-AVERAGE(Table2[Sharpe Ratio]))/_xlfn.STDEV.P(Table2[Sharpe Ratio])</f>
        <v>2.0130646629882967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4.7883368560591881</v>
      </c>
      <c r="AS74">
        <f>_xlfn.RANK.AVG(Table2[[#This Row],[1Y Return vs Nifty Z-Score]],Table2[1Y Return vs Nifty Z-Score])</f>
        <v>53</v>
      </c>
      <c r="AT74">
        <f>_xlfn.RANK.AVG(Table2[[#This Row],[6M Return vs Nifty Z-Score]],Table2[6M Return vs Nifty Z-Score])</f>
        <v>300</v>
      </c>
      <c r="AU74">
        <f>_xlfn.RANK.AVG(Table2[[#This Row],[Sharpe Ratio Z-Score]],Table2[Sharpe Ratio Z-Score])</f>
        <v>15</v>
      </c>
      <c r="AV74">
        <f>(Table2[[#This Row],[Rank 1Y]]+Table2[[#This Row],[Rank 6M]]+Table2[[#This Row],[Rank Sharpe]])/3</f>
        <v>122.66666666666667</v>
      </c>
    </row>
    <row r="75" spans="1:48" x14ac:dyDescent="0.3">
      <c r="A75" t="s">
        <v>1068</v>
      </c>
      <c r="B75" t="s">
        <v>1069</v>
      </c>
      <c r="C75" t="s">
        <v>3068</v>
      </c>
      <c r="D75" t="s">
        <v>51</v>
      </c>
      <c r="E75">
        <v>12072.73412499</v>
      </c>
      <c r="F75">
        <v>1312.85</v>
      </c>
      <c r="G75">
        <v>181.95778752198501</v>
      </c>
      <c r="H75">
        <f>(Table2[[#This Row],[1Y Return vs Nifty]]-AVERAGE(Table2[1Y Return vs Nifty]))/_xlfn.STDEV.P(Table2[1Y Return vs Nifty])</f>
        <v>2.3151229399044095</v>
      </c>
      <c r="I75">
        <v>34.401717679796903</v>
      </c>
      <c r="J75">
        <f>(Table2[[#This Row],[1M Return vs Nifty]]-AVERAGE(Table2[1M Return vs Nifty]))/_xlfn.STDEV.P(Table2[1M Return vs Nifty])</f>
        <v>3.5352496583399975</v>
      </c>
      <c r="K75">
        <v>49.899471918533003</v>
      </c>
      <c r="L75">
        <f>(Table2[[#This Row],[6M Return vs Nifty]]-AVERAGE(Table2[6M Return vs Nifty]))/_xlfn.STDEV.P(Table2[6M Return vs Nifty])</f>
        <v>1.480764132943702</v>
      </c>
      <c r="M75">
        <v>6.4158757581935904</v>
      </c>
      <c r="N75">
        <f>(Table2[[#This Row],[1W Return vs Nifty]]-AVERAGE(Table2[1W Return vs Nifty]))/_xlfn.STDEV.P(Table2[1W Return vs Nifty])</f>
        <v>2.0008044809722327</v>
      </c>
      <c r="O75">
        <v>1100.79</v>
      </c>
      <c r="P75">
        <v>1012.55341056896</v>
      </c>
      <c r="Q75">
        <v>811.44075592480601</v>
      </c>
      <c r="R75">
        <v>88.885419696520898</v>
      </c>
      <c r="S75" s="1">
        <f>(Table2[[#This Row],[Close Price]]-Table2[[#This Row],[20D EMA]])/Table2[[#This Row],[20D EMA]]</f>
        <v>0.19264346514775749</v>
      </c>
      <c r="T75" s="1">
        <f>(Table2[[#This Row],[Close Price]]-Table2[[#This Row],[50D EMA]])/Table2[[#This Row],[50D EMA]]</f>
        <v>0.29657357952337687</v>
      </c>
      <c r="U75" s="1">
        <f>(Table2[[#This Row],[Close Price]]-Table2[[#This Row],[200D EMA]])/Table2[[#This Row],[200D EMA]]</f>
        <v>0.61792464873634978</v>
      </c>
      <c r="V75">
        <v>1.1844686926952299</v>
      </c>
      <c r="W75">
        <v>1226.4000000000001</v>
      </c>
      <c r="X75">
        <v>1324</v>
      </c>
      <c r="Y75">
        <v>1120.55</v>
      </c>
      <c r="Z75">
        <v>1324</v>
      </c>
      <c r="AA75">
        <v>1025.55</v>
      </c>
      <c r="AB75">
        <v>1324</v>
      </c>
      <c r="AC75" s="1">
        <f>(Table2[[#This Row],[Close Price]]/Table2[[#This Row],[Day Low]])-1</f>
        <v>7.0490867579908523E-2</v>
      </c>
      <c r="AD75" s="1">
        <f>(Table2[[#This Row],[Day High]]/Table2[[#This Row],[Close Price]])-1</f>
        <v>8.4929733023575427E-3</v>
      </c>
      <c r="AE75" s="1">
        <f>(Table2[[#This Row],[Close Price]]/Table2[[#This Row],[Current Week Low]])-1</f>
        <v>0.17161215474543745</v>
      </c>
      <c r="AF75" s="1">
        <f>(Table2[[#This Row],[Current Week High]]/Table2[[#This Row],[Close Price]])-1</f>
        <v>8.4929733023575427E-3</v>
      </c>
      <c r="AG75" s="1">
        <f>(Table2[[#This Row],[Close Price]]/Table2[[#This Row],[Current Month Low]])-1</f>
        <v>0.28014236263468373</v>
      </c>
      <c r="AH75" s="1">
        <f>(Table2[[#This Row],[Current Month High]]/Table2[[#This Row],[Close Price]])-1</f>
        <v>8.4929733023575427E-3</v>
      </c>
      <c r="AI75">
        <v>0.84929733023575404</v>
      </c>
      <c r="AJ75">
        <v>218.57558844940499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0.4</v>
      </c>
      <c r="AM75" t="s">
        <v>3109</v>
      </c>
      <c r="AN75">
        <v>23.3</v>
      </c>
      <c r="AO75" t="s">
        <v>3109</v>
      </c>
      <c r="AP75">
        <v>7.9487844267761995E-2</v>
      </c>
      <c r="AQ75">
        <f>(Table2[[#This Row],[Sharpe Ratio]]-AVERAGE(Table2[Sharpe Ratio]))/_xlfn.STDEV.P(Table2[Sharpe Ratio])</f>
        <v>0.1851823038028185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9.51712351596316</v>
      </c>
      <c r="AS75">
        <f>_xlfn.RANK.AVG(Table2[[#This Row],[1Y Return vs Nifty Z-Score]],Table2[1Y Return vs Nifty Z-Score])</f>
        <v>23</v>
      </c>
      <c r="AT75">
        <f>_xlfn.RANK.AVG(Table2[[#This Row],[6M Return vs Nifty Z-Score]],Table2[6M Return vs Nifty Z-Score])</f>
        <v>61</v>
      </c>
      <c r="AU75">
        <f>_xlfn.RANK.AVG(Table2[[#This Row],[Sharpe Ratio Z-Score]],Table2[Sharpe Ratio Z-Score])</f>
        <v>294</v>
      </c>
      <c r="AV75">
        <f>(Table2[[#This Row],[Rank 1Y]]+Table2[[#This Row],[Rank 6M]]+Table2[[#This Row],[Rank Sharpe]])/3</f>
        <v>126</v>
      </c>
    </row>
    <row r="76" spans="1:48" x14ac:dyDescent="0.3">
      <c r="A76" t="s">
        <v>956</v>
      </c>
      <c r="B76" t="s">
        <v>957</v>
      </c>
      <c r="C76" t="s">
        <v>3063</v>
      </c>
      <c r="D76" t="s">
        <v>298</v>
      </c>
      <c r="E76">
        <v>15188.0270718149</v>
      </c>
      <c r="F76">
        <v>1085.8499999999999</v>
      </c>
      <c r="G76">
        <v>108.43382961972</v>
      </c>
      <c r="H76">
        <f>(Table2[[#This Row],[1Y Return vs Nifty]]-AVERAGE(Table2[1Y Return vs Nifty]))/_xlfn.STDEV.P(Table2[1Y Return vs Nifty])</f>
        <v>1.1806829289209699</v>
      </c>
      <c r="I76">
        <v>-1.7453920357635899</v>
      </c>
      <c r="J76">
        <f>(Table2[[#This Row],[1M Return vs Nifty]]-AVERAGE(Table2[1M Return vs Nifty]))/_xlfn.STDEV.P(Table2[1M Return vs Nifty])</f>
        <v>7.943590808229814E-2</v>
      </c>
      <c r="K76">
        <v>26.427303582136901</v>
      </c>
      <c r="L76">
        <f>(Table2[[#This Row],[6M Return vs Nifty]]-AVERAGE(Table2[6M Return vs Nifty]))/_xlfn.STDEV.P(Table2[6M Return vs Nifty])</f>
        <v>0.69176115835669261</v>
      </c>
      <c r="M76">
        <v>-0.81966465401655997</v>
      </c>
      <c r="N76">
        <f>(Table2[[#This Row],[1W Return vs Nifty]]-AVERAGE(Table2[1W Return vs Nifty]))/_xlfn.STDEV.P(Table2[1W Return vs Nifty])</f>
        <v>0.39485135347639178</v>
      </c>
      <c r="O76">
        <v>1024.6600000000001</v>
      </c>
      <c r="P76">
        <v>992.63238332133596</v>
      </c>
      <c r="Q76">
        <v>824.43581121581303</v>
      </c>
      <c r="R76">
        <v>66.782841701230097</v>
      </c>
      <c r="S76" s="1">
        <f>(Table2[[#This Row],[Close Price]]-Table2[[#This Row],[20D EMA]])/Table2[[#This Row],[20D EMA]]</f>
        <v>5.9717369664083524E-2</v>
      </c>
      <c r="T76" s="1">
        <f>(Table2[[#This Row],[Close Price]]-Table2[[#This Row],[50D EMA]])/Table2[[#This Row],[50D EMA]]</f>
        <v>9.3909505920770908E-2</v>
      </c>
      <c r="U76" s="1">
        <f>(Table2[[#This Row],[Close Price]]-Table2[[#This Row],[200D EMA]])/Table2[[#This Row],[200D EMA]]</f>
        <v>0.31708252507696605</v>
      </c>
      <c r="V76">
        <v>0.883035691839821</v>
      </c>
      <c r="W76">
        <v>1026.5999999999999</v>
      </c>
      <c r="X76">
        <v>1098</v>
      </c>
      <c r="Y76">
        <v>1015.55</v>
      </c>
      <c r="Z76">
        <v>1098</v>
      </c>
      <c r="AA76">
        <v>940.05</v>
      </c>
      <c r="AB76">
        <v>1098</v>
      </c>
      <c r="AC76" s="1">
        <f>(Table2[[#This Row],[Close Price]]/Table2[[#This Row],[Day Low]])-1</f>
        <v>5.7714786674459395E-2</v>
      </c>
      <c r="AD76" s="1">
        <f>(Table2[[#This Row],[Day High]]/Table2[[#This Row],[Close Price]])-1</f>
        <v>1.1189390799834387E-2</v>
      </c>
      <c r="AE76" s="1">
        <f>(Table2[[#This Row],[Close Price]]/Table2[[#This Row],[Current Week Low]])-1</f>
        <v>6.9223573433115027E-2</v>
      </c>
      <c r="AF76" s="1">
        <f>(Table2[[#This Row],[Current Week High]]/Table2[[#This Row],[Close Price]])-1</f>
        <v>1.1189390799834387E-2</v>
      </c>
      <c r="AG76" s="1">
        <f>(Table2[[#This Row],[Close Price]]/Table2[[#This Row],[Current Month Low]])-1</f>
        <v>0.15509813307802767</v>
      </c>
      <c r="AH76" s="1">
        <f>(Table2[[#This Row],[Current Month High]]/Table2[[#This Row],[Close Price]])-1</f>
        <v>1.1189390799834387E-2</v>
      </c>
      <c r="AI76">
        <v>6.5478657273104002</v>
      </c>
      <c r="AJ76">
        <v>169.42497363687099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0.03</v>
      </c>
      <c r="AM76" t="s">
        <v>3109</v>
      </c>
      <c r="AN76">
        <v>5.96</v>
      </c>
      <c r="AO76" t="s">
        <v>3109</v>
      </c>
      <c r="AP76">
        <v>0.13486701072534901</v>
      </c>
      <c r="AQ76">
        <f>(Table2[[#This Row],[Sharpe Ratio]]-AVERAGE(Table2[Sharpe Ratio]))/_xlfn.STDEV.P(Table2[Sharpe Ratio])</f>
        <v>0.81453860248538468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3.1612699513217373</v>
      </c>
      <c r="AS76">
        <f>_xlfn.RANK.AVG(Table2[[#This Row],[1Y Return vs Nifty Z-Score]],Table2[1Y Return vs Nifty Z-Score])</f>
        <v>86</v>
      </c>
      <c r="AT76">
        <f>_xlfn.RANK.AVG(Table2[[#This Row],[6M Return vs Nifty Z-Score]],Table2[6M Return vs Nifty Z-Score])</f>
        <v>150</v>
      </c>
      <c r="AU76">
        <f>_xlfn.RANK.AVG(Table2[[#This Row],[Sharpe Ratio Z-Score]],Table2[Sharpe Ratio Z-Score])</f>
        <v>151</v>
      </c>
      <c r="AV76">
        <f>(Table2[[#This Row],[Rank 1Y]]+Table2[[#This Row],[Rank 6M]]+Table2[[#This Row],[Rank Sharpe]])/3</f>
        <v>129</v>
      </c>
    </row>
    <row r="77" spans="1:48" x14ac:dyDescent="0.3">
      <c r="A77" t="s">
        <v>364</v>
      </c>
      <c r="B77" t="s">
        <v>365</v>
      </c>
      <c r="C77" t="s">
        <v>3069</v>
      </c>
      <c r="D77" t="s">
        <v>205</v>
      </c>
      <c r="E77">
        <v>66399.177855025002</v>
      </c>
      <c r="F77">
        <v>1156.45</v>
      </c>
      <c r="G77">
        <v>54.273560409577897</v>
      </c>
      <c r="H77">
        <f>(Table2[[#This Row],[1Y Return vs Nifty]]-AVERAGE(Table2[1Y Return vs Nifty]))/_xlfn.STDEV.P(Table2[1Y Return vs Nifty])</f>
        <v>0.34501550634704398</v>
      </c>
      <c r="I77">
        <v>7.7937397349424904</v>
      </c>
      <c r="J77">
        <f>(Table2[[#This Row],[1M Return vs Nifty]]-AVERAGE(Table2[1M Return vs Nifty]))/_xlfn.STDEV.P(Table2[1M Return vs Nifty])</f>
        <v>0.99141650620285215</v>
      </c>
      <c r="K77">
        <v>65.226036456087499</v>
      </c>
      <c r="L77">
        <f>(Table2[[#This Row],[6M Return vs Nifty]]-AVERAGE(Table2[6M Return vs Nifty]))/_xlfn.STDEV.P(Table2[6M Return vs Nifty])</f>
        <v>1.9959574818078223</v>
      </c>
      <c r="M77">
        <v>11.445425184212199</v>
      </c>
      <c r="N77">
        <f>(Table2[[#This Row],[1W Return vs Nifty]]-AVERAGE(Table2[1W Return vs Nifty]))/_xlfn.STDEV.P(Table2[1W Return vs Nifty])</f>
        <v>3.1171303074411152</v>
      </c>
      <c r="O77">
        <v>1042.28</v>
      </c>
      <c r="P77">
        <v>999.99015369775498</v>
      </c>
      <c r="Q77">
        <v>813.50398236274998</v>
      </c>
      <c r="R77">
        <v>80.943380856896596</v>
      </c>
      <c r="S77" s="1">
        <f>(Table2[[#This Row],[Close Price]]-Table2[[#This Row],[20D EMA]])/Table2[[#This Row],[20D EMA]]</f>
        <v>0.10953870361131374</v>
      </c>
      <c r="T77" s="1">
        <f>(Table2[[#This Row],[Close Price]]-Table2[[#This Row],[50D EMA]])/Table2[[#This Row],[50D EMA]]</f>
        <v>0.15646138686834984</v>
      </c>
      <c r="U77" s="1">
        <f>(Table2[[#This Row],[Close Price]]-Table2[[#This Row],[200D EMA]])/Table2[[#This Row],[200D EMA]]</f>
        <v>0.42156648900622939</v>
      </c>
      <c r="V77">
        <v>0.85859638173766595</v>
      </c>
      <c r="W77">
        <v>1113.6500000000001</v>
      </c>
      <c r="X77">
        <v>1160</v>
      </c>
      <c r="Y77">
        <v>997.25</v>
      </c>
      <c r="Z77">
        <v>1160</v>
      </c>
      <c r="AA77">
        <v>900</v>
      </c>
      <c r="AB77">
        <v>1160</v>
      </c>
      <c r="AC77" s="1">
        <f>(Table2[[#This Row],[Close Price]]/Table2[[#This Row],[Day Low]])-1</f>
        <v>3.8432182463071785E-2</v>
      </c>
      <c r="AD77" s="1">
        <f>(Table2[[#This Row],[Day High]]/Table2[[#This Row],[Close Price]])-1</f>
        <v>3.0697392883392016E-3</v>
      </c>
      <c r="AE77" s="1">
        <f>(Table2[[#This Row],[Close Price]]/Table2[[#This Row],[Current Week Low]])-1</f>
        <v>0.15963900726999247</v>
      </c>
      <c r="AF77" s="1">
        <f>(Table2[[#This Row],[Current Week High]]/Table2[[#This Row],[Close Price]])-1</f>
        <v>3.0697392883392016E-3</v>
      </c>
      <c r="AG77" s="1">
        <f>(Table2[[#This Row],[Close Price]]/Table2[[#This Row],[Current Month Low]])-1</f>
        <v>0.28494444444444444</v>
      </c>
      <c r="AH77" s="1">
        <f>(Table2[[#This Row],[Current Month High]]/Table2[[#This Row],[Close Price]])-1</f>
        <v>3.0697392883392016E-3</v>
      </c>
      <c r="AI77">
        <v>4.3970772623113703</v>
      </c>
      <c r="AJ77">
        <v>110.800218738607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0.31</v>
      </c>
      <c r="AM77" t="s">
        <v>3109</v>
      </c>
      <c r="AN77">
        <v>9.15</v>
      </c>
      <c r="AO77" t="s">
        <v>3109</v>
      </c>
      <c r="AP77">
        <v>0.13226785501653801</v>
      </c>
      <c r="AQ77">
        <f>(Table2[[#This Row],[Sharpe Ratio]]-AVERAGE(Table2[Sharpe Ratio]))/_xlfn.STDEV.P(Table2[Sharpe Ratio])</f>
        <v>0.78500050862747606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7.2345203104263103</v>
      </c>
      <c r="AS77">
        <f>_xlfn.RANK.AVG(Table2[[#This Row],[1Y Return vs Nifty Z-Score]],Table2[1Y Return vs Nifty Z-Score])</f>
        <v>200</v>
      </c>
      <c r="AT77">
        <f>_xlfn.RANK.AVG(Table2[[#This Row],[6M Return vs Nifty Z-Score]],Table2[6M Return vs Nifty Z-Score])</f>
        <v>31</v>
      </c>
      <c r="AU77">
        <f>_xlfn.RANK.AVG(Table2[[#This Row],[Sharpe Ratio Z-Score]],Table2[Sharpe Ratio Z-Score])</f>
        <v>157</v>
      </c>
      <c r="AV77">
        <f>(Table2[[#This Row],[Rank 1Y]]+Table2[[#This Row],[Rank 6M]]+Table2[[#This Row],[Rank Sharpe]])/3</f>
        <v>129.33333333333334</v>
      </c>
    </row>
    <row r="78" spans="1:48" x14ac:dyDescent="0.3">
      <c r="A78" t="s">
        <v>807</v>
      </c>
      <c r="B78" t="s">
        <v>808</v>
      </c>
      <c r="C78" t="s">
        <v>3067</v>
      </c>
      <c r="D78" t="s">
        <v>46</v>
      </c>
      <c r="E78">
        <v>19453.8265291799</v>
      </c>
      <c r="F78">
        <v>309.85000000000002</v>
      </c>
      <c r="G78">
        <v>71.530072618567004</v>
      </c>
      <c r="H78">
        <f>(Table2[[#This Row],[1Y Return vs Nifty]]-AVERAGE(Table2[1Y Return vs Nifty]))/_xlfn.STDEV.P(Table2[1Y Return vs Nifty])</f>
        <v>0.61127535495209817</v>
      </c>
      <c r="I78">
        <v>-7.25468810505037</v>
      </c>
      <c r="J78">
        <f>(Table2[[#This Row],[1M Return vs Nifty]]-AVERAGE(Table2[1M Return vs Nifty]))/_xlfn.STDEV.P(Table2[1M Return vs Nifty])</f>
        <v>-0.44727566748486425</v>
      </c>
      <c r="K78">
        <v>26.030610676429401</v>
      </c>
      <c r="L78">
        <f>(Table2[[#This Row],[6M Return vs Nifty]]-AVERAGE(Table2[6M Return vs Nifty]))/_xlfn.STDEV.P(Table2[6M Return vs Nifty])</f>
        <v>0.6784265623315161</v>
      </c>
      <c r="M78">
        <v>-4.10985564515771</v>
      </c>
      <c r="N78">
        <f>(Table2[[#This Row],[1W Return vs Nifty]]-AVERAGE(Table2[1W Return vs Nifty]))/_xlfn.STDEV.P(Table2[1W Return vs Nifty])</f>
        <v>-0.33541787470248385</v>
      </c>
      <c r="O78">
        <v>324.11</v>
      </c>
      <c r="P78">
        <v>317.708915302923</v>
      </c>
      <c r="Q78">
        <v>255.019130179142</v>
      </c>
      <c r="R78">
        <v>33.785835611285599</v>
      </c>
      <c r="S78" s="1">
        <f>(Table2[[#This Row],[Close Price]]-Table2[[#This Row],[20D EMA]])/Table2[[#This Row],[20D EMA]]</f>
        <v>-4.3997408287309837E-2</v>
      </c>
      <c r="T78" s="1">
        <f>(Table2[[#This Row],[Close Price]]-Table2[[#This Row],[50D EMA]])/Table2[[#This Row],[50D EMA]]</f>
        <v>-2.4736212691512962E-2</v>
      </c>
      <c r="U78" s="1">
        <f>(Table2[[#This Row],[Close Price]]-Table2[[#This Row],[200D EMA]])/Table2[[#This Row],[200D EMA]]</f>
        <v>0.21500688902178147</v>
      </c>
      <c r="V78">
        <v>0.75813173480526197</v>
      </c>
      <c r="W78">
        <v>308.5</v>
      </c>
      <c r="X78">
        <v>317.3</v>
      </c>
      <c r="Y78">
        <v>308.5</v>
      </c>
      <c r="Z78">
        <v>327.3</v>
      </c>
      <c r="AA78">
        <v>308.5</v>
      </c>
      <c r="AB78">
        <v>362.6</v>
      </c>
      <c r="AC78" s="1">
        <f>(Table2[[#This Row],[Close Price]]/Table2[[#This Row],[Day Low]])-1</f>
        <v>4.3760129659644598E-3</v>
      </c>
      <c r="AD78" s="1">
        <f>(Table2[[#This Row],[Day High]]/Table2[[#This Row],[Close Price]])-1</f>
        <v>2.4043892205906081E-2</v>
      </c>
      <c r="AE78" s="1">
        <f>(Table2[[#This Row],[Close Price]]/Table2[[#This Row],[Current Week Low]])-1</f>
        <v>4.3760129659644598E-3</v>
      </c>
      <c r="AF78" s="1">
        <f>(Table2[[#This Row],[Current Week High]]/Table2[[#This Row],[Close Price]])-1</f>
        <v>5.6317573019202705E-2</v>
      </c>
      <c r="AG78" s="1">
        <f>(Table2[[#This Row],[Close Price]]/Table2[[#This Row],[Current Month Low]])-1</f>
        <v>4.3760129659644598E-3</v>
      </c>
      <c r="AH78" s="1">
        <f>(Table2[[#This Row],[Current Month High]]/Table2[[#This Row],[Close Price]])-1</f>
        <v>0.17024366629014032</v>
      </c>
      <c r="AI78">
        <v>17.637566564466599</v>
      </c>
      <c r="AJ78">
        <v>126.913218601244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0.06</v>
      </c>
      <c r="AM78" t="s">
        <v>3109</v>
      </c>
      <c r="AN78">
        <v>-8.48</v>
      </c>
      <c r="AO78" t="s">
        <v>3108</v>
      </c>
      <c r="AP78">
        <v>0.159179087766809</v>
      </c>
      <c r="AQ78">
        <f>(Table2[[#This Row],[Sharpe Ratio]]-AVERAGE(Table2[Sharpe Ratio]))/_xlfn.STDEV.P(Table2[Sharpe Ratio])</f>
        <v>1.0908330973080385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1.5978414724043044</v>
      </c>
      <c r="AS78">
        <f>_xlfn.RANK.AVG(Table2[[#This Row],[1Y Return vs Nifty Z-Score]],Table2[1Y Return vs Nifty Z-Score])</f>
        <v>140</v>
      </c>
      <c r="AT78">
        <f>_xlfn.RANK.AVG(Table2[[#This Row],[6M Return vs Nifty Z-Score]],Table2[6M Return vs Nifty Z-Score])</f>
        <v>154</v>
      </c>
      <c r="AU78">
        <f>_xlfn.RANK.AVG(Table2[[#This Row],[Sharpe Ratio Z-Score]],Table2[Sharpe Ratio Z-Score])</f>
        <v>97</v>
      </c>
      <c r="AV78">
        <f>(Table2[[#This Row],[Rank 1Y]]+Table2[[#This Row],[Rank 6M]]+Table2[[#This Row],[Rank Sharpe]])/3</f>
        <v>130.33333333333334</v>
      </c>
    </row>
    <row r="79" spans="1:48" x14ac:dyDescent="0.3">
      <c r="A79" t="s">
        <v>1343</v>
      </c>
      <c r="B79" t="s">
        <v>1344</v>
      </c>
      <c r="C79" t="s">
        <v>3070</v>
      </c>
      <c r="D79" t="s">
        <v>63</v>
      </c>
      <c r="E79">
        <v>8189.4114364999996</v>
      </c>
      <c r="F79">
        <v>15.25</v>
      </c>
      <c r="G79">
        <v>196.90037765547501</v>
      </c>
      <c r="H79">
        <f>(Table2[[#This Row],[1Y Return vs Nifty]]-AVERAGE(Table2[1Y Return vs Nifty]))/_xlfn.STDEV.P(Table2[1Y Return vs Nifty])</f>
        <v>2.5456800616753963</v>
      </c>
      <c r="I79">
        <v>-6.4075279300211401</v>
      </c>
      <c r="J79">
        <f>(Table2[[#This Row],[1M Return vs Nifty]]-AVERAGE(Table2[1M Return vs Nifty]))/_xlfn.STDEV.P(Table2[1M Return vs Nifty])</f>
        <v>-0.36628363784337797</v>
      </c>
      <c r="K79">
        <v>32.523230394267998</v>
      </c>
      <c r="L79">
        <f>(Table2[[#This Row],[6M Return vs Nifty]]-AVERAGE(Table2[6M Return vs Nifty]))/_xlfn.STDEV.P(Table2[6M Return vs Nifty])</f>
        <v>0.89667211156326887</v>
      </c>
      <c r="M79">
        <v>-7.1244667650117597</v>
      </c>
      <c r="N79">
        <f>(Table2[[#This Row],[1W Return vs Nifty]]-AVERAGE(Table2[1W Return vs Nifty]))/_xlfn.STDEV.P(Table2[1W Return vs Nifty])</f>
        <v>-1.0045212008263344</v>
      </c>
      <c r="O79">
        <v>16.100000000000001</v>
      </c>
      <c r="P79">
        <v>15.9595563585577</v>
      </c>
      <c r="Q79">
        <v>12.3364647526443</v>
      </c>
      <c r="R79">
        <v>35.639142827406701</v>
      </c>
      <c r="S79" s="1">
        <f>(Table2[[#This Row],[Close Price]]-Table2[[#This Row],[20D EMA]])/Table2[[#This Row],[20D EMA]]</f>
        <v>-5.2795031055900707E-2</v>
      </c>
      <c r="T79" s="1">
        <f>(Table2[[#This Row],[Close Price]]-Table2[[#This Row],[50D EMA]])/Table2[[#This Row],[50D EMA]]</f>
        <v>-4.4459654304690475E-2</v>
      </c>
      <c r="U79" s="1">
        <f>(Table2[[#This Row],[Close Price]]-Table2[[#This Row],[200D EMA]])/Table2[[#This Row],[200D EMA]]</f>
        <v>0.23617262366280328</v>
      </c>
      <c r="V79">
        <v>0.37149469017365599</v>
      </c>
      <c r="W79">
        <v>15.18</v>
      </c>
      <c r="X79">
        <v>15.6</v>
      </c>
      <c r="Y79">
        <v>15</v>
      </c>
      <c r="Z79">
        <v>16.09</v>
      </c>
      <c r="AA79">
        <v>15</v>
      </c>
      <c r="AB79">
        <v>17.8</v>
      </c>
      <c r="AC79" s="1">
        <f>(Table2[[#This Row],[Close Price]]/Table2[[#This Row],[Day Low]])-1</f>
        <v>4.6113306982873414E-3</v>
      </c>
      <c r="AD79" s="1">
        <f>(Table2[[#This Row],[Day High]]/Table2[[#This Row],[Close Price]])-1</f>
        <v>2.2950819672131084E-2</v>
      </c>
      <c r="AE79" s="1">
        <f>(Table2[[#This Row],[Close Price]]/Table2[[#This Row],[Current Week Low]])-1</f>
        <v>1.6666666666666607E-2</v>
      </c>
      <c r="AF79" s="1">
        <f>(Table2[[#This Row],[Current Week High]]/Table2[[#This Row],[Close Price]])-1</f>
        <v>5.5081967213114646E-2</v>
      </c>
      <c r="AG79" s="1">
        <f>(Table2[[#This Row],[Close Price]]/Table2[[#This Row],[Current Month Low]])-1</f>
        <v>1.6666666666666607E-2</v>
      </c>
      <c r="AH79" s="1">
        <f>(Table2[[#This Row],[Current Month High]]/Table2[[#This Row],[Close Price]])-1</f>
        <v>0.1672131147540985</v>
      </c>
      <c r="AI79">
        <v>38.360655737704903</v>
      </c>
      <c r="AJ79">
        <v>227.95698924731099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-0.12</v>
      </c>
      <c r="AM79" t="s">
        <v>3108</v>
      </c>
      <c r="AN79">
        <v>-9.5500000000000007</v>
      </c>
      <c r="AO79" t="s">
        <v>3108</v>
      </c>
      <c r="AP79">
        <v>9.0627387291233E-2</v>
      </c>
      <c r="AQ79">
        <f>(Table2[[#This Row],[Sharpe Ratio]]-AVERAGE(Table2[Sharpe Ratio]))/_xlfn.STDEV.P(Table2[Sharpe Ratio])</f>
        <v>0.31177759251371301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2.3833249270826657</v>
      </c>
      <c r="AS79">
        <f>_xlfn.RANK.AVG(Table2[[#This Row],[1Y Return vs Nifty Z-Score]],Table2[1Y Return vs Nifty Z-Score])</f>
        <v>20</v>
      </c>
      <c r="AT79">
        <f>_xlfn.RANK.AVG(Table2[[#This Row],[6M Return vs Nifty Z-Score]],Table2[6M Return vs Nifty Z-Score])</f>
        <v>117</v>
      </c>
      <c r="AU79">
        <f>_xlfn.RANK.AVG(Table2[[#This Row],[Sharpe Ratio Z-Score]],Table2[Sharpe Ratio Z-Score])</f>
        <v>254</v>
      </c>
      <c r="AV79">
        <f>(Table2[[#This Row],[Rank 1Y]]+Table2[[#This Row],[Rank 6M]]+Table2[[#This Row],[Rank Sharpe]])/3</f>
        <v>130.33333333333334</v>
      </c>
    </row>
    <row r="80" spans="1:48" x14ac:dyDescent="0.3">
      <c r="A80" t="s">
        <v>1778</v>
      </c>
      <c r="B80" t="s">
        <v>1779</v>
      </c>
      <c r="C80" t="s">
        <v>3065</v>
      </c>
      <c r="D80" t="s">
        <v>925</v>
      </c>
      <c r="E80">
        <v>4216.4466500099998</v>
      </c>
      <c r="F80">
        <v>491.1</v>
      </c>
      <c r="G80">
        <v>85.329316756601102</v>
      </c>
      <c r="H80">
        <f>(Table2[[#This Row],[1Y Return vs Nifty]]-AVERAGE(Table2[1Y Return vs Nifty]))/_xlfn.STDEV.P(Table2[1Y Return vs Nifty])</f>
        <v>0.82419118699046434</v>
      </c>
      <c r="I80">
        <v>21.517166429396301</v>
      </c>
      <c r="J80">
        <f>(Table2[[#This Row],[1M Return vs Nifty]]-AVERAGE(Table2[1M Return vs Nifty]))/_xlfn.STDEV.P(Table2[1M Return vs Nifty])</f>
        <v>2.3034330697548597</v>
      </c>
      <c r="K80">
        <v>50.814790759477702</v>
      </c>
      <c r="L80">
        <f>(Table2[[#This Row],[6M Return vs Nifty]]-AVERAGE(Table2[6M Return vs Nifty]))/_xlfn.STDEV.P(Table2[6M Return vs Nifty])</f>
        <v>1.5115320312414093</v>
      </c>
      <c r="M80">
        <v>-0.199545894401846</v>
      </c>
      <c r="N80">
        <f>(Table2[[#This Row],[1W Return vs Nifty]]-AVERAGE(Table2[1W Return vs Nifty]))/_xlfn.STDEV.P(Table2[1W Return vs Nifty])</f>
        <v>0.53248884904500438</v>
      </c>
      <c r="O80">
        <v>460.92</v>
      </c>
      <c r="P80">
        <v>402.07653370241701</v>
      </c>
      <c r="Q80">
        <v>324.95486564346601</v>
      </c>
      <c r="R80">
        <v>57.532246404104697</v>
      </c>
      <c r="S80" s="1">
        <f>(Table2[[#This Row],[Close Price]]-Table2[[#This Row],[20D EMA]])/Table2[[#This Row],[20D EMA]]</f>
        <v>6.5477740171830265E-2</v>
      </c>
      <c r="T80" s="1">
        <f>(Table2[[#This Row],[Close Price]]-Table2[[#This Row],[50D EMA]])/Table2[[#This Row],[50D EMA]]</f>
        <v>0.22140925628718894</v>
      </c>
      <c r="U80" s="1">
        <f>(Table2[[#This Row],[Close Price]]-Table2[[#This Row],[200D EMA]])/Table2[[#This Row],[200D EMA]]</f>
        <v>0.51128680294581319</v>
      </c>
      <c r="V80">
        <v>1.5893452363302001</v>
      </c>
      <c r="W80">
        <v>481.95</v>
      </c>
      <c r="X80">
        <v>499.7</v>
      </c>
      <c r="Y80">
        <v>466</v>
      </c>
      <c r="Z80">
        <v>543.70000000000005</v>
      </c>
      <c r="AA80">
        <v>440.1</v>
      </c>
      <c r="AB80">
        <v>543.70000000000005</v>
      </c>
      <c r="AC80" s="1">
        <f>(Table2[[#This Row],[Close Price]]/Table2[[#This Row],[Day Low]])-1</f>
        <v>1.8985371926548478E-2</v>
      </c>
      <c r="AD80" s="1">
        <f>(Table2[[#This Row],[Day High]]/Table2[[#This Row],[Close Price]])-1</f>
        <v>1.7511708409692517E-2</v>
      </c>
      <c r="AE80" s="1">
        <f>(Table2[[#This Row],[Close Price]]/Table2[[#This Row],[Current Week Low]])-1</f>
        <v>5.3862660944206109E-2</v>
      </c>
      <c r="AF80" s="1">
        <f>(Table2[[#This Row],[Current Week High]]/Table2[[#This Row],[Close Price]])-1</f>
        <v>0.10710649562207286</v>
      </c>
      <c r="AG80" s="1">
        <f>(Table2[[#This Row],[Close Price]]/Table2[[#This Row],[Current Month Low]])-1</f>
        <v>0.11588275391956371</v>
      </c>
      <c r="AH80" s="1">
        <f>(Table2[[#This Row],[Current Month High]]/Table2[[#This Row],[Close Price]])-1</f>
        <v>0.10710649562207286</v>
      </c>
      <c r="AI80">
        <v>10.7106495622072</v>
      </c>
      <c r="AJ80">
        <v>127.571825764596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0.73</v>
      </c>
      <c r="AM80" t="s">
        <v>3109</v>
      </c>
      <c r="AN80">
        <v>3.44</v>
      </c>
      <c r="AO80" t="s">
        <v>3109</v>
      </c>
      <c r="AP80">
        <v>0.103108497094919</v>
      </c>
      <c r="AQ80">
        <f>(Table2[[#This Row],[Sharpe Ratio]]-AVERAGE(Table2[Sharpe Ratio]))/_xlfn.STDEV.P(Table2[Sharpe Ratio])</f>
        <v>0.45361911112007253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5.6252642481518098</v>
      </c>
      <c r="AS80">
        <f>_xlfn.RANK.AVG(Table2[[#This Row],[1Y Return vs Nifty Z-Score]],Table2[1Y Return vs Nifty Z-Score])</f>
        <v>115</v>
      </c>
      <c r="AT80">
        <f>_xlfn.RANK.AVG(Table2[[#This Row],[6M Return vs Nifty Z-Score]],Table2[6M Return vs Nifty Z-Score])</f>
        <v>57</v>
      </c>
      <c r="AU80">
        <f>_xlfn.RANK.AVG(Table2[[#This Row],[Sharpe Ratio Z-Score]],Table2[Sharpe Ratio Z-Score])</f>
        <v>223</v>
      </c>
      <c r="AV80">
        <f>(Table2[[#This Row],[Rank 1Y]]+Table2[[#This Row],[Rank 6M]]+Table2[[#This Row],[Rank Sharpe]])/3</f>
        <v>131.66666666666666</v>
      </c>
    </row>
    <row r="81" spans="1:48" x14ac:dyDescent="0.3">
      <c r="A81" t="s">
        <v>1523</v>
      </c>
      <c r="B81" t="s">
        <v>1524</v>
      </c>
      <c r="C81" t="s">
        <v>3067</v>
      </c>
      <c r="D81" t="s">
        <v>46</v>
      </c>
      <c r="E81">
        <v>6495.12703504</v>
      </c>
      <c r="F81">
        <v>858.4</v>
      </c>
      <c r="G81">
        <v>89.275392334511594</v>
      </c>
      <c r="H81">
        <f>(Table2[[#This Row],[1Y Return vs Nifty]]-AVERAGE(Table2[1Y Return vs Nifty]))/_xlfn.STDEV.P(Table2[1Y Return vs Nifty])</f>
        <v>0.88507727296392302</v>
      </c>
      <c r="I81">
        <v>-1.1663300392829601</v>
      </c>
      <c r="J81">
        <f>(Table2[[#This Row],[1M Return vs Nifty]]-AVERAGE(Table2[1M Return vs Nifty]))/_xlfn.STDEV.P(Table2[1M Return vs Nifty])</f>
        <v>0.13479663886924667</v>
      </c>
      <c r="K81">
        <v>22.320830624608298</v>
      </c>
      <c r="L81">
        <f>(Table2[[#This Row],[6M Return vs Nifty]]-AVERAGE(Table2[6M Return vs Nifty]))/_xlfn.STDEV.P(Table2[6M Return vs Nifty])</f>
        <v>0.55372451290850933</v>
      </c>
      <c r="M81">
        <v>4.7954249958904498</v>
      </c>
      <c r="N81">
        <f>(Table2[[#This Row],[1W Return vs Nifty]]-AVERAGE(Table2[1W Return vs Nifty]))/_xlfn.STDEV.P(Table2[1W Return vs Nifty])</f>
        <v>1.6411398503549826</v>
      </c>
      <c r="O81">
        <v>837</v>
      </c>
      <c r="P81">
        <v>815.24269264005602</v>
      </c>
      <c r="Q81">
        <v>664.49996377829098</v>
      </c>
      <c r="R81">
        <v>59.323786045824299</v>
      </c>
      <c r="S81" s="1">
        <f>(Table2[[#This Row],[Close Price]]-Table2[[#This Row],[20D EMA]])/Table2[[#This Row],[20D EMA]]</f>
        <v>2.5567502986857799E-2</v>
      </c>
      <c r="T81" s="1">
        <f>(Table2[[#This Row],[Close Price]]-Table2[[#This Row],[50D EMA]])/Table2[[#This Row],[50D EMA]]</f>
        <v>5.2937987362002233E-2</v>
      </c>
      <c r="U81" s="1">
        <f>(Table2[[#This Row],[Close Price]]-Table2[[#This Row],[200D EMA]])/Table2[[#This Row],[200D EMA]]</f>
        <v>0.29179841503558507</v>
      </c>
      <c r="V81">
        <v>0.57550902813554305</v>
      </c>
      <c r="W81">
        <v>845</v>
      </c>
      <c r="X81">
        <v>865</v>
      </c>
      <c r="Y81">
        <v>831.1</v>
      </c>
      <c r="Z81">
        <v>874.9</v>
      </c>
      <c r="AA81">
        <v>763.75</v>
      </c>
      <c r="AB81">
        <v>874.9</v>
      </c>
      <c r="AC81" s="1">
        <f>(Table2[[#This Row],[Close Price]]/Table2[[#This Row],[Day Low]])-1</f>
        <v>1.5857988165680403E-2</v>
      </c>
      <c r="AD81" s="1">
        <f>(Table2[[#This Row],[Day High]]/Table2[[#This Row],[Close Price]])-1</f>
        <v>7.6887232059645871E-3</v>
      </c>
      <c r="AE81" s="1">
        <f>(Table2[[#This Row],[Close Price]]/Table2[[#This Row],[Current Week Low]])-1</f>
        <v>3.2848032727710308E-2</v>
      </c>
      <c r="AF81" s="1">
        <f>(Table2[[#This Row],[Current Week High]]/Table2[[#This Row],[Close Price]])-1</f>
        <v>1.9221808014911357E-2</v>
      </c>
      <c r="AG81" s="1">
        <f>(Table2[[#This Row],[Close Price]]/Table2[[#This Row],[Current Month Low]])-1</f>
        <v>0.12392798690671025</v>
      </c>
      <c r="AH81" s="1">
        <f>(Table2[[#This Row],[Current Month High]]/Table2[[#This Row],[Close Price]])-1</f>
        <v>1.9221808014911357E-2</v>
      </c>
      <c r="AI81">
        <v>9.1332712022367204</v>
      </c>
      <c r="AJ81">
        <v>123.541666666666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0.21</v>
      </c>
      <c r="AM81" t="s">
        <v>3109</v>
      </c>
      <c r="AN81">
        <v>1.99</v>
      </c>
      <c r="AO81" t="s">
        <v>3109</v>
      </c>
      <c r="AP81">
        <v>0.155499975384286</v>
      </c>
      <c r="AQ81">
        <f>(Table2[[#This Row],[Sharpe Ratio]]-AVERAGE(Table2[Sharpe Ratio]))/_xlfn.STDEV.P(Table2[Sharpe Ratio])</f>
        <v>1.0490218404832321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4.2637601155798937</v>
      </c>
      <c r="AS81">
        <f>_xlfn.RANK.AVG(Table2[[#This Row],[1Y Return vs Nifty Z-Score]],Table2[1Y Return vs Nifty Z-Score])</f>
        <v>109</v>
      </c>
      <c r="AT81">
        <f>_xlfn.RANK.AVG(Table2[[#This Row],[6M Return vs Nifty Z-Score]],Table2[6M Return vs Nifty Z-Score])</f>
        <v>182</v>
      </c>
      <c r="AU81">
        <f>_xlfn.RANK.AVG(Table2[[#This Row],[Sharpe Ratio Z-Score]],Table2[Sharpe Ratio Z-Score])</f>
        <v>107</v>
      </c>
      <c r="AV81">
        <f>(Table2[[#This Row],[Rank 1Y]]+Table2[[#This Row],[Rank 6M]]+Table2[[#This Row],[Rank Sharpe]])/3</f>
        <v>132.66666666666666</v>
      </c>
    </row>
    <row r="82" spans="1:48" x14ac:dyDescent="0.3">
      <c r="A82" t="s">
        <v>670</v>
      </c>
      <c r="B82" t="s">
        <v>671</v>
      </c>
      <c r="C82" t="s">
        <v>3062</v>
      </c>
      <c r="D82" t="s">
        <v>418</v>
      </c>
      <c r="E82">
        <v>26316.224999999999</v>
      </c>
      <c r="F82">
        <v>749.75</v>
      </c>
      <c r="G82">
        <v>82.8529625973257</v>
      </c>
      <c r="H82">
        <f>(Table2[[#This Row],[1Y Return vs Nifty]]-AVERAGE(Table2[1Y Return vs Nifty]))/_xlfn.STDEV.P(Table2[1Y Return vs Nifty])</f>
        <v>0.78598220967477594</v>
      </c>
      <c r="I82">
        <v>-12.442860417330801</v>
      </c>
      <c r="J82">
        <f>(Table2[[#This Row],[1M Return vs Nifty]]-AVERAGE(Table2[1M Return vs Nifty]))/_xlfn.STDEV.P(Table2[1M Return vs Nifty])</f>
        <v>-0.94328647876604466</v>
      </c>
      <c r="K82">
        <v>60.537470010853802</v>
      </c>
      <c r="L82">
        <f>(Table2[[#This Row],[6M Return vs Nifty]]-AVERAGE(Table2[6M Return vs Nifty]))/_xlfn.STDEV.P(Table2[6M Return vs Nifty])</f>
        <v>1.8383541100689582</v>
      </c>
      <c r="M82">
        <v>0.24263451602019201</v>
      </c>
      <c r="N82">
        <f>(Table2[[#This Row],[1W Return vs Nifty]]-AVERAGE(Table2[1W Return vs Nifty]))/_xlfn.STDEV.P(Table2[1W Return vs Nifty])</f>
        <v>0.63063231485114091</v>
      </c>
      <c r="O82">
        <v>784.72</v>
      </c>
      <c r="P82">
        <v>781.84525064437503</v>
      </c>
      <c r="Q82">
        <v>596.17182286687296</v>
      </c>
      <c r="R82">
        <v>33.849405218488798</v>
      </c>
      <c r="S82" s="1">
        <f>(Table2[[#This Row],[Close Price]]-Table2[[#This Row],[20D EMA]])/Table2[[#This Row],[20D EMA]]</f>
        <v>-4.4563666021001154E-2</v>
      </c>
      <c r="T82" s="1">
        <f>(Table2[[#This Row],[Close Price]]-Table2[[#This Row],[50D EMA]])/Table2[[#This Row],[50D EMA]]</f>
        <v>-4.1050643484657631E-2</v>
      </c>
      <c r="U82" s="1">
        <f>(Table2[[#This Row],[Close Price]]-Table2[[#This Row],[200D EMA]])/Table2[[#This Row],[200D EMA]]</f>
        <v>0.25760723878998476</v>
      </c>
      <c r="V82">
        <v>0.375848004131421</v>
      </c>
      <c r="W82">
        <v>735.4</v>
      </c>
      <c r="X82">
        <v>761</v>
      </c>
      <c r="Y82">
        <v>735.4</v>
      </c>
      <c r="Z82">
        <v>774.8</v>
      </c>
      <c r="AA82">
        <v>712</v>
      </c>
      <c r="AB82">
        <v>840.25</v>
      </c>
      <c r="AC82" s="1">
        <f>(Table2[[#This Row],[Close Price]]/Table2[[#This Row],[Day Low]])-1</f>
        <v>1.9513190100625577E-2</v>
      </c>
      <c r="AD82" s="1">
        <f>(Table2[[#This Row],[Day High]]/Table2[[#This Row],[Close Price]])-1</f>
        <v>1.5005001667222517E-2</v>
      </c>
      <c r="AE82" s="1">
        <f>(Table2[[#This Row],[Close Price]]/Table2[[#This Row],[Current Week Low]])-1</f>
        <v>1.9513190100625577E-2</v>
      </c>
      <c r="AF82" s="1">
        <f>(Table2[[#This Row],[Current Week High]]/Table2[[#This Row],[Close Price]])-1</f>
        <v>3.3411137045681771E-2</v>
      </c>
      <c r="AG82" s="1">
        <f>(Table2[[#This Row],[Close Price]]/Table2[[#This Row],[Current Month Low]])-1</f>
        <v>5.3019662921348409E-2</v>
      </c>
      <c r="AH82" s="1">
        <f>(Table2[[#This Row],[Current Month High]]/Table2[[#This Row],[Close Price]])-1</f>
        <v>0.12070690230076697</v>
      </c>
      <c r="AI82">
        <v>29.376458819606501</v>
      </c>
      <c r="AJ82">
        <v>167.767857142857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-0.05</v>
      </c>
      <c r="AM82" t="s">
        <v>3108</v>
      </c>
      <c r="AN82">
        <v>-14.87</v>
      </c>
      <c r="AO82" t="s">
        <v>3108</v>
      </c>
      <c r="AP82">
        <v>9.5527123273259004E-2</v>
      </c>
      <c r="AQ82">
        <f>(Table2[[#This Row],[Sharpe Ratio]]-AVERAGE(Table2[Sharpe Ratio]))/_xlfn.STDEV.P(Table2[Sharpe Ratio])</f>
        <v>0.36746062097769971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2.6791427768065303</v>
      </c>
      <c r="AS82">
        <f>_xlfn.RANK.AVG(Table2[[#This Row],[1Y Return vs Nifty Z-Score]],Table2[1Y Return vs Nifty Z-Score])</f>
        <v>118</v>
      </c>
      <c r="AT82">
        <f>_xlfn.RANK.AVG(Table2[[#This Row],[6M Return vs Nifty Z-Score]],Table2[6M Return vs Nifty Z-Score])</f>
        <v>40</v>
      </c>
      <c r="AU82">
        <f>_xlfn.RANK.AVG(Table2[[#This Row],[Sharpe Ratio Z-Score]],Table2[Sharpe Ratio Z-Score])</f>
        <v>242</v>
      </c>
      <c r="AV82">
        <f>(Table2[[#This Row],[Rank 1Y]]+Table2[[#This Row],[Rank 6M]]+Table2[[#This Row],[Rank Sharpe]])/3</f>
        <v>133.33333333333334</v>
      </c>
    </row>
    <row r="83" spans="1:48" x14ac:dyDescent="0.3">
      <c r="A83" t="s">
        <v>705</v>
      </c>
      <c r="B83" t="s">
        <v>706</v>
      </c>
      <c r="C83" t="s">
        <v>3081</v>
      </c>
      <c r="D83" t="s">
        <v>707</v>
      </c>
      <c r="E83">
        <v>23532.132624000002</v>
      </c>
      <c r="F83">
        <v>2130.6999999999998</v>
      </c>
      <c r="G83">
        <v>85.910511081386204</v>
      </c>
      <c r="H83">
        <f>(Table2[[#This Row],[1Y Return vs Nifty]]-AVERAGE(Table2[1Y Return vs Nifty]))/_xlfn.STDEV.P(Table2[1Y Return vs Nifty])</f>
        <v>0.83315874144488</v>
      </c>
      <c r="I83">
        <v>-1.95232543252655</v>
      </c>
      <c r="J83">
        <f>(Table2[[#This Row],[1M Return vs Nifty]]-AVERAGE(Table2[1M Return vs Nifty]))/_xlfn.STDEV.P(Table2[1M Return vs Nifty])</f>
        <v>5.9652216286516041E-2</v>
      </c>
      <c r="K83">
        <v>39.218850366549098</v>
      </c>
      <c r="L83">
        <f>(Table2[[#This Row],[6M Return vs Nifty]]-AVERAGE(Table2[6M Return vs Nifty]))/_xlfn.STDEV.P(Table2[6M Return vs Nifty])</f>
        <v>1.1217413935793803</v>
      </c>
      <c r="M83">
        <v>-5.1503181174552601</v>
      </c>
      <c r="N83">
        <f>(Table2[[#This Row],[1W Return vs Nifty]]-AVERAGE(Table2[1W Return vs Nifty]))/_xlfn.STDEV.P(Table2[1W Return vs Nifty])</f>
        <v>-0.56635210576676809</v>
      </c>
      <c r="O83">
        <v>2204.2800000000002</v>
      </c>
      <c r="P83">
        <v>2180.0698127610899</v>
      </c>
      <c r="Q83">
        <v>1774.86771026722</v>
      </c>
      <c r="R83">
        <v>36.151943471042799</v>
      </c>
      <c r="S83" s="1">
        <f>(Table2[[#This Row],[Close Price]]-Table2[[#This Row],[20D EMA]])/Table2[[#This Row],[20D EMA]]</f>
        <v>-3.3380514272234187E-2</v>
      </c>
      <c r="T83" s="1">
        <f>(Table2[[#This Row],[Close Price]]-Table2[[#This Row],[50D EMA]])/Table2[[#This Row],[50D EMA]]</f>
        <v>-2.2645977882039706E-2</v>
      </c>
      <c r="U83" s="1">
        <f>(Table2[[#This Row],[Close Price]]-Table2[[#This Row],[200D EMA]])/Table2[[#This Row],[200D EMA]]</f>
        <v>0.20048383756962176</v>
      </c>
      <c r="V83">
        <v>0.39042914479240198</v>
      </c>
      <c r="W83">
        <v>2110.1</v>
      </c>
      <c r="X83">
        <v>2156.25</v>
      </c>
      <c r="Y83">
        <v>2090</v>
      </c>
      <c r="Z83">
        <v>2233.8000000000002</v>
      </c>
      <c r="AA83">
        <v>2090</v>
      </c>
      <c r="AB83">
        <v>2373.8000000000002</v>
      </c>
      <c r="AC83" s="1">
        <f>(Table2[[#This Row],[Close Price]]/Table2[[#This Row],[Day Low]])-1</f>
        <v>9.7625704942894131E-3</v>
      </c>
      <c r="AD83" s="1">
        <f>(Table2[[#This Row],[Day High]]/Table2[[#This Row],[Close Price]])-1</f>
        <v>1.1991364340357746E-2</v>
      </c>
      <c r="AE83" s="1">
        <f>(Table2[[#This Row],[Close Price]]/Table2[[#This Row],[Current Week Low]])-1</f>
        <v>1.947368421052631E-2</v>
      </c>
      <c r="AF83" s="1">
        <f>(Table2[[#This Row],[Current Week High]]/Table2[[#This Row],[Close Price]])-1</f>
        <v>4.8387853756981514E-2</v>
      </c>
      <c r="AG83" s="1">
        <f>(Table2[[#This Row],[Close Price]]/Table2[[#This Row],[Current Month Low]])-1</f>
        <v>1.947368421052631E-2</v>
      </c>
      <c r="AH83" s="1">
        <f>(Table2[[#This Row],[Current Month High]]/Table2[[#This Row],[Close Price]])-1</f>
        <v>0.11409395973154379</v>
      </c>
      <c r="AI83">
        <v>13.5776974703149</v>
      </c>
      <c r="AJ83">
        <v>121.17610421965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-0.11</v>
      </c>
      <c r="AM83" t="s">
        <v>3108</v>
      </c>
      <c r="AN83">
        <v>-9.3699999999999992</v>
      </c>
      <c r="AO83" t="s">
        <v>3108</v>
      </c>
      <c r="AP83">
        <v>0.115614916810631</v>
      </c>
      <c r="AQ83">
        <f>(Table2[[#This Row],[Sharpe Ratio]]-AVERAGE(Table2[Sharpe Ratio]))/_xlfn.STDEV.P(Table2[Sharpe Ratio])</f>
        <v>0.59574826411263881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2.043948509656647</v>
      </c>
      <c r="AS83">
        <f>_xlfn.RANK.AVG(Table2[[#This Row],[1Y Return vs Nifty Z-Score]],Table2[1Y Return vs Nifty Z-Score])</f>
        <v>114</v>
      </c>
      <c r="AT83">
        <f>_xlfn.RANK.AVG(Table2[[#This Row],[6M Return vs Nifty Z-Score]],Table2[6M Return vs Nifty Z-Score])</f>
        <v>90</v>
      </c>
      <c r="AU83">
        <f>_xlfn.RANK.AVG(Table2[[#This Row],[Sharpe Ratio Z-Score]],Table2[Sharpe Ratio Z-Score])</f>
        <v>196</v>
      </c>
      <c r="AV83">
        <f>(Table2[[#This Row],[Rank 1Y]]+Table2[[#This Row],[Rank 6M]]+Table2[[#This Row],[Rank Sharpe]])/3</f>
        <v>133.33333333333334</v>
      </c>
    </row>
    <row r="84" spans="1:48" x14ac:dyDescent="0.3">
      <c r="A84" t="s">
        <v>836</v>
      </c>
      <c r="B84" t="s">
        <v>837</v>
      </c>
      <c r="C84" t="s">
        <v>3075</v>
      </c>
      <c r="D84" t="s">
        <v>133</v>
      </c>
      <c r="E84">
        <v>18534.103454259999</v>
      </c>
      <c r="F84">
        <v>706.7</v>
      </c>
      <c r="G84">
        <v>80.938099043702493</v>
      </c>
      <c r="H84">
        <f>(Table2[[#This Row],[1Y Return vs Nifty]]-AVERAGE(Table2[1Y Return vs Nifty]))/_xlfn.STDEV.P(Table2[1Y Return vs Nifty])</f>
        <v>0.75643676771568391</v>
      </c>
      <c r="I84">
        <v>4.0438812280347696</v>
      </c>
      <c r="J84">
        <f>(Table2[[#This Row],[1M Return vs Nifty]]-AVERAGE(Table2[1M Return vs Nifty]))/_xlfn.STDEV.P(Table2[1M Return vs Nifty])</f>
        <v>0.63291446574471733</v>
      </c>
      <c r="K84">
        <v>18.420270977974901</v>
      </c>
      <c r="L84">
        <f>(Table2[[#This Row],[6M Return vs Nifty]]-AVERAGE(Table2[6M Return vs Nifty]))/_xlfn.STDEV.P(Table2[6M Return vs Nifty])</f>
        <v>0.42260952090430964</v>
      </c>
      <c r="M84">
        <v>0.334691014209062</v>
      </c>
      <c r="N84">
        <f>(Table2[[#This Row],[1W Return vs Nifty]]-AVERAGE(Table2[1W Return vs Nifty]))/_xlfn.STDEV.P(Table2[1W Return vs Nifty])</f>
        <v>0.6510645718423741</v>
      </c>
      <c r="O84">
        <v>653.87</v>
      </c>
      <c r="P84">
        <v>624.14098249053598</v>
      </c>
      <c r="Q84">
        <v>542.86706105406802</v>
      </c>
      <c r="R84">
        <v>68.054579902047095</v>
      </c>
      <c r="S84" s="1">
        <f>(Table2[[#This Row],[Close Price]]-Table2[[#This Row],[20D EMA]])/Table2[[#This Row],[20D EMA]]</f>
        <v>8.0795876856255888E-2</v>
      </c>
      <c r="T84" s="1">
        <f>(Table2[[#This Row],[Close Price]]-Table2[[#This Row],[50D EMA]])/Table2[[#This Row],[50D EMA]]</f>
        <v>0.13227623217438048</v>
      </c>
      <c r="U84" s="1">
        <f>(Table2[[#This Row],[Close Price]]-Table2[[#This Row],[200D EMA]])/Table2[[#This Row],[200D EMA]]</f>
        <v>0.30179200526151417</v>
      </c>
      <c r="V84">
        <v>1.29244057748673</v>
      </c>
      <c r="W84">
        <v>665</v>
      </c>
      <c r="X84">
        <v>711</v>
      </c>
      <c r="Y84">
        <v>635.75</v>
      </c>
      <c r="Z84">
        <v>711</v>
      </c>
      <c r="AA84">
        <v>600.6</v>
      </c>
      <c r="AB84">
        <v>711</v>
      </c>
      <c r="AC84" s="1">
        <f>(Table2[[#This Row],[Close Price]]/Table2[[#This Row],[Day Low]])-1</f>
        <v>6.2706766917293377E-2</v>
      </c>
      <c r="AD84" s="1">
        <f>(Table2[[#This Row],[Day High]]/Table2[[#This Row],[Close Price]])-1</f>
        <v>6.0846186500636001E-3</v>
      </c>
      <c r="AE84" s="1">
        <f>(Table2[[#This Row],[Close Price]]/Table2[[#This Row],[Current Week Low]])-1</f>
        <v>0.11160047188360211</v>
      </c>
      <c r="AF84" s="1">
        <f>(Table2[[#This Row],[Current Week High]]/Table2[[#This Row],[Close Price]])-1</f>
        <v>6.0846186500636001E-3</v>
      </c>
      <c r="AG84" s="1">
        <f>(Table2[[#This Row],[Close Price]]/Table2[[#This Row],[Current Month Low]])-1</f>
        <v>0.17665667665667661</v>
      </c>
      <c r="AH84" s="1">
        <f>(Table2[[#This Row],[Current Month High]]/Table2[[#This Row],[Close Price]])-1</f>
        <v>6.0846186500636001E-3</v>
      </c>
      <c r="AI84">
        <v>0.60846186500636001</v>
      </c>
      <c r="AJ84">
        <v>127.96774193548301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0.28000000000000003</v>
      </c>
      <c r="AM84" t="s">
        <v>3109</v>
      </c>
      <c r="AN84">
        <v>9.76</v>
      </c>
      <c r="AO84" t="s">
        <v>3109</v>
      </c>
      <c r="AP84">
        <v>0.17810810011704101</v>
      </c>
      <c r="AQ84">
        <f>(Table2[[#This Row],[Sharpe Ratio]]-AVERAGE(Table2[Sharpe Ratio]))/_xlfn.STDEV.P(Table2[Sharpe Ratio])</f>
        <v>1.305951776632734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3.7689771028398189</v>
      </c>
      <c r="AS84">
        <f>_xlfn.RANK.AVG(Table2[[#This Row],[1Y Return vs Nifty Z-Score]],Table2[1Y Return vs Nifty Z-Score])</f>
        <v>121</v>
      </c>
      <c r="AT84">
        <f>_xlfn.RANK.AVG(Table2[[#This Row],[6M Return vs Nifty Z-Score]],Table2[6M Return vs Nifty Z-Score])</f>
        <v>203</v>
      </c>
      <c r="AU84">
        <f>_xlfn.RANK.AVG(Table2[[#This Row],[Sharpe Ratio Z-Score]],Table2[Sharpe Ratio Z-Score])</f>
        <v>77</v>
      </c>
      <c r="AV84">
        <f>(Table2[[#This Row],[Rank 1Y]]+Table2[[#This Row],[Rank 6M]]+Table2[[#This Row],[Rank Sharpe]])/3</f>
        <v>133.66666666666666</v>
      </c>
    </row>
    <row r="85" spans="1:48" x14ac:dyDescent="0.3">
      <c r="A85" t="s">
        <v>528</v>
      </c>
      <c r="B85" t="s">
        <v>529</v>
      </c>
      <c r="C85" t="s">
        <v>3075</v>
      </c>
      <c r="D85" t="s">
        <v>530</v>
      </c>
      <c r="E85">
        <v>38787.574881159999</v>
      </c>
      <c r="F85">
        <v>4298.2</v>
      </c>
      <c r="G85">
        <v>57.162973288587096</v>
      </c>
      <c r="H85">
        <f>(Table2[[#This Row],[1Y Return vs Nifty]]-AVERAGE(Table2[1Y Return vs Nifty]))/_xlfn.STDEV.P(Table2[1Y Return vs Nifty])</f>
        <v>0.38959778499091319</v>
      </c>
      <c r="I85">
        <v>-7.4606025465077002</v>
      </c>
      <c r="J85">
        <f>(Table2[[#This Row],[1M Return vs Nifty]]-AVERAGE(Table2[1M Return vs Nifty]))/_xlfn.STDEV.P(Table2[1M Return vs Nifty])</f>
        <v>-0.46696194292332754</v>
      </c>
      <c r="K85">
        <v>19.918094077906801</v>
      </c>
      <c r="L85">
        <f>(Table2[[#This Row],[6M Return vs Nifty]]-AVERAGE(Table2[6M Return vs Nifty]))/_xlfn.STDEV.P(Table2[6M Return vs Nifty])</f>
        <v>0.47295795332497004</v>
      </c>
      <c r="M85">
        <v>1.22290033763342</v>
      </c>
      <c r="N85">
        <f>(Table2[[#This Row],[1W Return vs Nifty]]-AVERAGE(Table2[1W Return vs Nifty]))/_xlfn.STDEV.P(Table2[1W Return vs Nifty])</f>
        <v>0.84820569186392625</v>
      </c>
      <c r="O85">
        <v>4269.6899999999996</v>
      </c>
      <c r="P85">
        <v>4271.78511865368</v>
      </c>
      <c r="Q85">
        <v>3671.7581946577998</v>
      </c>
      <c r="R85">
        <v>55.295536069751002</v>
      </c>
      <c r="S85" s="1">
        <f>(Table2[[#This Row],[Close Price]]-Table2[[#This Row],[20D EMA]])/Table2[[#This Row],[20D EMA]]</f>
        <v>6.6772997571252759E-3</v>
      </c>
      <c r="T85" s="1">
        <f>(Table2[[#This Row],[Close Price]]-Table2[[#This Row],[50D EMA]])/Table2[[#This Row],[50D EMA]]</f>
        <v>6.1835697753085672E-3</v>
      </c>
      <c r="U85" s="1">
        <f>(Table2[[#This Row],[Close Price]]-Table2[[#This Row],[200D EMA]])/Table2[[#This Row],[200D EMA]]</f>
        <v>0.17061085510849744</v>
      </c>
      <c r="V85">
        <v>0.57080222318524698</v>
      </c>
      <c r="W85">
        <v>4272.55</v>
      </c>
      <c r="X85">
        <v>4385</v>
      </c>
      <c r="Y85">
        <v>4159.6499999999996</v>
      </c>
      <c r="Z85">
        <v>4385</v>
      </c>
      <c r="AA85">
        <v>3950.05</v>
      </c>
      <c r="AB85">
        <v>4386.8500000000004</v>
      </c>
      <c r="AC85" s="1">
        <f>(Table2[[#This Row],[Close Price]]/Table2[[#This Row],[Day Low]])-1</f>
        <v>6.0034405682787284E-3</v>
      </c>
      <c r="AD85" s="1">
        <f>(Table2[[#This Row],[Day High]]/Table2[[#This Row],[Close Price]])-1</f>
        <v>2.0194500023265505E-2</v>
      </c>
      <c r="AE85" s="1">
        <f>(Table2[[#This Row],[Close Price]]/Table2[[#This Row],[Current Week Low]])-1</f>
        <v>3.3308090824949232E-2</v>
      </c>
      <c r="AF85" s="1">
        <f>(Table2[[#This Row],[Current Week High]]/Table2[[#This Row],[Close Price]])-1</f>
        <v>2.0194500023265505E-2</v>
      </c>
      <c r="AG85" s="1">
        <f>(Table2[[#This Row],[Close Price]]/Table2[[#This Row],[Current Month Low]])-1</f>
        <v>8.8138124833862852E-2</v>
      </c>
      <c r="AH85" s="1">
        <f>(Table2[[#This Row],[Current Month High]]/Table2[[#This Row],[Close Price]])-1</f>
        <v>2.0624912754176217E-2</v>
      </c>
      <c r="AI85">
        <v>17.251407565957798</v>
      </c>
      <c r="AJ85">
        <v>93.351327035537494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-0.06</v>
      </c>
      <c r="AM85" t="s">
        <v>3108</v>
      </c>
      <c r="AN85">
        <v>-0.21</v>
      </c>
      <c r="AO85" t="s">
        <v>3108</v>
      </c>
      <c r="AP85">
        <v>0.23580545288421401</v>
      </c>
      <c r="AQ85">
        <f>(Table2[[#This Row],[Sharpe Ratio]]-AVERAGE(Table2[Sharpe Ratio]))/_xlfn.STDEV.P(Table2[Sharpe Ratio])</f>
        <v>1.9616530936458851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189</v>
      </c>
      <c r="AT85">
        <f>_xlfn.RANK.AVG(Table2[[#This Row],[6M Return vs Nifty Z-Score]],Table2[6M Return vs Nifty Z-Score])</f>
        <v>197</v>
      </c>
      <c r="AU85">
        <f>_xlfn.RANK.AVG(Table2[[#This Row],[Sharpe Ratio Z-Score]],Table2[Sharpe Ratio Z-Score])</f>
        <v>17</v>
      </c>
      <c r="AV85">
        <f>(Table2[[#This Row],[Rank 1Y]]+Table2[[#This Row],[Rank 6M]]+Table2[[#This Row],[Rank Sharpe]])/3</f>
        <v>134.33333333333334</v>
      </c>
    </row>
    <row r="86" spans="1:48" x14ac:dyDescent="0.3">
      <c r="A86" t="s">
        <v>489</v>
      </c>
      <c r="B86" t="s">
        <v>490</v>
      </c>
      <c r="C86" t="s">
        <v>3069</v>
      </c>
      <c r="D86" t="s">
        <v>491</v>
      </c>
      <c r="E86">
        <v>42134.5</v>
      </c>
      <c r="F86">
        <v>495.7</v>
      </c>
      <c r="G86">
        <v>59.438121317088402</v>
      </c>
      <c r="H86">
        <f>(Table2[[#This Row],[1Y Return vs Nifty]]-AVERAGE(Table2[1Y Return vs Nifty]))/_xlfn.STDEV.P(Table2[1Y Return vs Nifty])</f>
        <v>0.42470224655802452</v>
      </c>
      <c r="I86">
        <v>-13.502407336490799</v>
      </c>
      <c r="J86">
        <f>(Table2[[#This Row],[1M Return vs Nifty]]-AVERAGE(Table2[1M Return vs Nifty]))/_xlfn.STDEV.P(Table2[1M Return vs Nifty])</f>
        <v>-1.0445835628507529</v>
      </c>
      <c r="K86">
        <v>35.965855643083501</v>
      </c>
      <c r="L86">
        <f>(Table2[[#This Row],[6M Return vs Nifty]]-AVERAGE(Table2[6M Return vs Nifty]))/_xlfn.STDEV.P(Table2[6M Return vs Nifty])</f>
        <v>1.0123939112187337</v>
      </c>
      <c r="M86">
        <v>-1.88144749633978</v>
      </c>
      <c r="N86">
        <f>(Table2[[#This Row],[1W Return vs Nifty]]-AVERAGE(Table2[1W Return vs Nifty]))/_xlfn.STDEV.P(Table2[1W Return vs Nifty])</f>
        <v>0.15918499281687881</v>
      </c>
      <c r="O86">
        <v>511.49</v>
      </c>
      <c r="P86">
        <v>516.12654314474696</v>
      </c>
      <c r="Q86">
        <v>418.66069279293998</v>
      </c>
      <c r="R86">
        <v>42.311474774272</v>
      </c>
      <c r="S86" s="1">
        <f>(Table2[[#This Row],[Close Price]]-Table2[[#This Row],[20D EMA]])/Table2[[#This Row],[20D EMA]]</f>
        <v>-3.0870593755498679E-2</v>
      </c>
      <c r="T86" s="1">
        <f>(Table2[[#This Row],[Close Price]]-Table2[[#This Row],[50D EMA]])/Table2[[#This Row],[50D EMA]]</f>
        <v>-3.9576618207404178E-2</v>
      </c>
      <c r="U86" s="1">
        <f>(Table2[[#This Row],[Close Price]]-Table2[[#This Row],[200D EMA]])/Table2[[#This Row],[200D EMA]]</f>
        <v>0.18401370974934561</v>
      </c>
      <c r="V86">
        <v>0.49748916011855498</v>
      </c>
      <c r="W86">
        <v>488.95</v>
      </c>
      <c r="X86">
        <v>497.5</v>
      </c>
      <c r="Y86">
        <v>485</v>
      </c>
      <c r="Z86">
        <v>507.45</v>
      </c>
      <c r="AA86">
        <v>479.8</v>
      </c>
      <c r="AB86">
        <v>528.35</v>
      </c>
      <c r="AC86" s="1">
        <f>(Table2[[#This Row],[Close Price]]/Table2[[#This Row],[Day Low]])-1</f>
        <v>1.3805092545249975E-2</v>
      </c>
      <c r="AD86" s="1">
        <f>(Table2[[#This Row],[Day High]]/Table2[[#This Row],[Close Price]])-1</f>
        <v>3.6312285656647791E-3</v>
      </c>
      <c r="AE86" s="1">
        <f>(Table2[[#This Row],[Close Price]]/Table2[[#This Row],[Current Week Low]])-1</f>
        <v>2.2061855670103103E-2</v>
      </c>
      <c r="AF86" s="1">
        <f>(Table2[[#This Row],[Current Week High]]/Table2[[#This Row],[Close Price]])-1</f>
        <v>2.3703853136977981E-2</v>
      </c>
      <c r="AG86" s="1">
        <f>(Table2[[#This Row],[Close Price]]/Table2[[#This Row],[Current Month Low]])-1</f>
        <v>3.3138807836598616E-2</v>
      </c>
      <c r="AH86" s="1">
        <f>(Table2[[#This Row],[Current Month High]]/Table2[[#This Row],[Close Price]])-1</f>
        <v>6.5866451482751831E-2</v>
      </c>
      <c r="AI86">
        <v>25.146257817228101</v>
      </c>
      <c r="AJ86">
        <v>105.08895324782701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-0.1</v>
      </c>
      <c r="AM86" t="s">
        <v>3108</v>
      </c>
      <c r="AN86">
        <v>-6.77</v>
      </c>
      <c r="AO86" t="s">
        <v>3108</v>
      </c>
      <c r="AP86">
        <v>0.146464530043416</v>
      </c>
      <c r="AQ86">
        <f>(Table2[[#This Row],[Sharpe Ratio]]-AVERAGE(Table2[Sharpe Ratio]))/_xlfn.STDEV.P(Table2[Sharpe Ratio])</f>
        <v>0.94633856082365675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180</v>
      </c>
      <c r="AT86">
        <f>_xlfn.RANK.AVG(Table2[[#This Row],[6M Return vs Nifty Z-Score]],Table2[6M Return vs Nifty Z-Score])</f>
        <v>104</v>
      </c>
      <c r="AU86">
        <f>_xlfn.RANK.AVG(Table2[[#This Row],[Sharpe Ratio Z-Score]],Table2[Sharpe Ratio Z-Score])</f>
        <v>122</v>
      </c>
      <c r="AV86">
        <f>(Table2[[#This Row],[Rank 1Y]]+Table2[[#This Row],[Rank 6M]]+Table2[[#This Row],[Rank Sharpe]])/3</f>
        <v>135.33333333333334</v>
      </c>
    </row>
    <row r="87" spans="1:48" x14ac:dyDescent="0.3">
      <c r="A87" t="s">
        <v>540</v>
      </c>
      <c r="B87" t="s">
        <v>541</v>
      </c>
      <c r="C87" t="s">
        <v>3064</v>
      </c>
      <c r="D87" t="s">
        <v>413</v>
      </c>
      <c r="E87">
        <v>37204.772681779999</v>
      </c>
      <c r="F87">
        <v>623.15</v>
      </c>
      <c r="G87">
        <v>136.60476100641</v>
      </c>
      <c r="H87">
        <f>(Table2[[#This Row],[1Y Return vs Nifty]]-AVERAGE(Table2[1Y Return vs Nifty]))/_xlfn.STDEV.P(Table2[1Y Return vs Nifty])</f>
        <v>1.615347120342931</v>
      </c>
      <c r="I87">
        <v>11.6689983870838</v>
      </c>
      <c r="J87">
        <f>(Table2[[#This Row],[1M Return vs Nifty]]-AVERAGE(Table2[1M Return vs Nifty]))/_xlfn.STDEV.P(Table2[1M Return vs Nifty])</f>
        <v>1.3619073211326567</v>
      </c>
      <c r="K87">
        <v>24.229535557842802</v>
      </c>
      <c r="L87">
        <f>(Table2[[#This Row],[6M Return vs Nifty]]-AVERAGE(Table2[6M Return vs Nifty]))/_xlfn.STDEV.P(Table2[6M Return vs Nifty])</f>
        <v>0.61788449371419185</v>
      </c>
      <c r="M87">
        <v>-0.66281632653583999</v>
      </c>
      <c r="N87">
        <f>(Table2[[#This Row],[1W Return vs Nifty]]-AVERAGE(Table2[1W Return vs Nifty]))/_xlfn.STDEV.P(Table2[1W Return vs Nifty])</f>
        <v>0.42966438024562686</v>
      </c>
      <c r="O87">
        <v>600.94000000000005</v>
      </c>
      <c r="P87">
        <v>589.03679248506501</v>
      </c>
      <c r="Q87">
        <v>477.818425285231</v>
      </c>
      <c r="R87">
        <v>58.982669556747801</v>
      </c>
      <c r="S87" s="1">
        <f>(Table2[[#This Row],[Close Price]]-Table2[[#This Row],[20D EMA]])/Table2[[#This Row],[20D EMA]]</f>
        <v>3.6958764602123211E-2</v>
      </c>
      <c r="T87" s="1">
        <f>(Table2[[#This Row],[Close Price]]-Table2[[#This Row],[50D EMA]])/Table2[[#This Row],[50D EMA]]</f>
        <v>5.7913542838327725E-2</v>
      </c>
      <c r="U87" s="1">
        <f>(Table2[[#This Row],[Close Price]]-Table2[[#This Row],[200D EMA]])/Table2[[#This Row],[200D EMA]]</f>
        <v>0.30415648921033994</v>
      </c>
      <c r="V87">
        <v>0.89122912881208105</v>
      </c>
      <c r="W87">
        <v>603</v>
      </c>
      <c r="X87">
        <v>628.70000000000005</v>
      </c>
      <c r="Y87">
        <v>578</v>
      </c>
      <c r="Z87">
        <v>628.70000000000005</v>
      </c>
      <c r="AA87">
        <v>578</v>
      </c>
      <c r="AB87">
        <v>678</v>
      </c>
      <c r="AC87" s="1">
        <f>(Table2[[#This Row],[Close Price]]/Table2[[#This Row],[Day Low]])-1</f>
        <v>3.3416252072968389E-2</v>
      </c>
      <c r="AD87" s="1">
        <f>(Table2[[#This Row],[Day High]]/Table2[[#This Row],[Close Price]])-1</f>
        <v>8.9063628339887124E-3</v>
      </c>
      <c r="AE87" s="1">
        <f>(Table2[[#This Row],[Close Price]]/Table2[[#This Row],[Current Week Low]])-1</f>
        <v>7.8114186851210965E-2</v>
      </c>
      <c r="AF87" s="1">
        <f>(Table2[[#This Row],[Current Week High]]/Table2[[#This Row],[Close Price]])-1</f>
        <v>8.9063628339887124E-3</v>
      </c>
      <c r="AG87" s="1">
        <f>(Table2[[#This Row],[Close Price]]/Table2[[#This Row],[Current Month Low]])-1</f>
        <v>7.8114186851210965E-2</v>
      </c>
      <c r="AH87" s="1">
        <f>(Table2[[#This Row],[Current Month High]]/Table2[[#This Row],[Close Price]])-1</f>
        <v>8.8020540800770375E-2</v>
      </c>
      <c r="AI87">
        <v>15.8629543448608</v>
      </c>
      <c r="AJ87">
        <v>196.27956733626499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0.06</v>
      </c>
      <c r="AM87" t="s">
        <v>3109</v>
      </c>
      <c r="AN87">
        <v>-2.4300000000000002</v>
      </c>
      <c r="AO87" t="s">
        <v>3108</v>
      </c>
      <c r="AP87">
        <v>0.119840584679408</v>
      </c>
      <c r="AQ87">
        <f>(Table2[[#This Row],[Sharpe Ratio]]-AVERAGE(Table2[Sharpe Ratio]))/_xlfn.STDEV.P(Table2[Sharpe Ratio])</f>
        <v>0.64377084840689902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4.6685741638423055</v>
      </c>
      <c r="AS87">
        <f>_xlfn.RANK.AVG(Table2[[#This Row],[1Y Return vs Nifty Z-Score]],Table2[1Y Return vs Nifty Z-Score])</f>
        <v>50</v>
      </c>
      <c r="AT87">
        <f>_xlfn.RANK.AVG(Table2[[#This Row],[6M Return vs Nifty Z-Score]],Table2[6M Return vs Nifty Z-Score])</f>
        <v>167</v>
      </c>
      <c r="AU87">
        <f>_xlfn.RANK.AVG(Table2[[#This Row],[Sharpe Ratio Z-Score]],Table2[Sharpe Ratio Z-Score])</f>
        <v>190</v>
      </c>
      <c r="AV87">
        <f>(Table2[[#This Row],[Rank 1Y]]+Table2[[#This Row],[Rank 6M]]+Table2[[#This Row],[Rank Sharpe]])/3</f>
        <v>135.66666666666666</v>
      </c>
    </row>
    <row r="88" spans="1:48" x14ac:dyDescent="0.3">
      <c r="A88" t="s">
        <v>701</v>
      </c>
      <c r="B88" t="s">
        <v>702</v>
      </c>
      <c r="C88" t="s">
        <v>3064</v>
      </c>
      <c r="D88" t="s">
        <v>559</v>
      </c>
      <c r="E88">
        <v>23600.32802343</v>
      </c>
      <c r="F88">
        <v>4636.3500000000004</v>
      </c>
      <c r="G88">
        <v>165.17711173779199</v>
      </c>
      <c r="H88">
        <f>(Table2[[#This Row],[1Y Return vs Nifty]]-AVERAGE(Table2[1Y Return vs Nifty]))/_xlfn.STDEV.P(Table2[1Y Return vs Nifty])</f>
        <v>2.0562050230230193</v>
      </c>
      <c r="I88">
        <v>12.0464928922424</v>
      </c>
      <c r="J88">
        <f>(Table2[[#This Row],[1M Return vs Nifty]]-AVERAGE(Table2[1M Return vs Nifty]))/_xlfn.STDEV.P(Table2[1M Return vs Nifty])</f>
        <v>1.3979973629600462</v>
      </c>
      <c r="K88">
        <v>17.9906849021611</v>
      </c>
      <c r="L88">
        <f>(Table2[[#This Row],[6M Return vs Nifty]]-AVERAGE(Table2[6M Return vs Nifty]))/_xlfn.STDEV.P(Table2[6M Return vs Nifty])</f>
        <v>0.40816924053478448</v>
      </c>
      <c r="M88">
        <v>-0.60634138330495302</v>
      </c>
      <c r="N88">
        <f>(Table2[[#This Row],[1W Return vs Nifty]]-AVERAGE(Table2[1W Return vs Nifty]))/_xlfn.STDEV.P(Table2[1W Return vs Nifty])</f>
        <v>0.44219918850317469</v>
      </c>
      <c r="O88">
        <v>4249.2299999999996</v>
      </c>
      <c r="P88">
        <v>4060.3422634527501</v>
      </c>
      <c r="Q88">
        <v>3472.9360589578801</v>
      </c>
      <c r="R88">
        <v>74.363621903112104</v>
      </c>
      <c r="S88" s="1">
        <f>(Table2[[#This Row],[Close Price]]-Table2[[#This Row],[20D EMA]])/Table2[[#This Row],[20D EMA]]</f>
        <v>9.1103564645830151E-2</v>
      </c>
      <c r="T88" s="1">
        <f>(Table2[[#This Row],[Close Price]]-Table2[[#This Row],[50D EMA]])/Table2[[#This Row],[50D EMA]]</f>
        <v>0.14186186758981167</v>
      </c>
      <c r="U88" s="1">
        <f>(Table2[[#This Row],[Close Price]]-Table2[[#This Row],[200D EMA]])/Table2[[#This Row],[200D EMA]]</f>
        <v>0.33499434521441335</v>
      </c>
      <c r="V88">
        <v>0.99114425887970103</v>
      </c>
      <c r="W88">
        <v>4379.05</v>
      </c>
      <c r="X88">
        <v>4669</v>
      </c>
      <c r="Y88">
        <v>4302</v>
      </c>
      <c r="Z88">
        <v>4669</v>
      </c>
      <c r="AA88">
        <v>4130.05</v>
      </c>
      <c r="AB88">
        <v>4669</v>
      </c>
      <c r="AC88" s="1">
        <f>(Table2[[#This Row],[Close Price]]/Table2[[#This Row],[Day Low]])-1</f>
        <v>5.8757036343499269E-2</v>
      </c>
      <c r="AD88" s="1">
        <f>(Table2[[#This Row],[Day High]]/Table2[[#This Row],[Close Price]])-1</f>
        <v>7.0421775750320048E-3</v>
      </c>
      <c r="AE88" s="1">
        <f>(Table2[[#This Row],[Close Price]]/Table2[[#This Row],[Current Week Low]])-1</f>
        <v>7.771966527196672E-2</v>
      </c>
      <c r="AF88" s="1">
        <f>(Table2[[#This Row],[Current Week High]]/Table2[[#This Row],[Close Price]])-1</f>
        <v>7.0421775750320048E-3</v>
      </c>
      <c r="AG88" s="1">
        <f>(Table2[[#This Row],[Close Price]]/Table2[[#This Row],[Current Month Low]])-1</f>
        <v>0.12258931489933533</v>
      </c>
      <c r="AH88" s="1">
        <f>(Table2[[#This Row],[Current Month High]]/Table2[[#This Row],[Close Price]])-1</f>
        <v>7.0421775750320048E-3</v>
      </c>
      <c r="AI88">
        <v>0.70421775750320004</v>
      </c>
      <c r="AJ88">
        <v>201.45318595578601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0.18</v>
      </c>
      <c r="AM88" t="s">
        <v>3109</v>
      </c>
      <c r="AN88">
        <v>10.33</v>
      </c>
      <c r="AO88" t="s">
        <v>3109</v>
      </c>
      <c r="AP88">
        <v>0.124009301813383</v>
      </c>
      <c r="AQ88">
        <f>(Table2[[#This Row],[Sharpe Ratio]]-AVERAGE(Table2[Sharpe Ratio]))/_xlfn.STDEV.P(Table2[Sharpe Ratio])</f>
        <v>0.69114621632079554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4.9957170313418198</v>
      </c>
      <c r="AS88">
        <f>_xlfn.RANK.AVG(Table2[[#This Row],[1Y Return vs Nifty Z-Score]],Table2[1Y Return vs Nifty Z-Score])</f>
        <v>31</v>
      </c>
      <c r="AT88">
        <f>_xlfn.RANK.AVG(Table2[[#This Row],[6M Return vs Nifty Z-Score]],Table2[6M Return vs Nifty Z-Score])</f>
        <v>206</v>
      </c>
      <c r="AU88">
        <f>_xlfn.RANK.AVG(Table2[[#This Row],[Sharpe Ratio Z-Score]],Table2[Sharpe Ratio Z-Score])</f>
        <v>179</v>
      </c>
      <c r="AV88">
        <f>(Table2[[#This Row],[Rank 1Y]]+Table2[[#This Row],[Rank 6M]]+Table2[[#This Row],[Rank Sharpe]])/3</f>
        <v>138.66666666666666</v>
      </c>
    </row>
    <row r="89" spans="1:48" x14ac:dyDescent="0.3">
      <c r="A89" t="s">
        <v>414</v>
      </c>
      <c r="B89" t="s">
        <v>415</v>
      </c>
      <c r="C89" t="s">
        <v>3070</v>
      </c>
      <c r="D89" t="s">
        <v>101</v>
      </c>
      <c r="E89">
        <v>56180.351821800003</v>
      </c>
      <c r="F89">
        <v>142.96</v>
      </c>
      <c r="G89">
        <v>121.68595234480701</v>
      </c>
      <c r="H89">
        <f>(Table2[[#This Row],[1Y Return vs Nifty]]-AVERAGE(Table2[1Y Return vs Nifty]))/_xlfn.STDEV.P(Table2[1Y Return vs Nifty])</f>
        <v>1.3851569354724926</v>
      </c>
      <c r="I89">
        <v>-7.7740578094570196</v>
      </c>
      <c r="J89">
        <f>(Table2[[#This Row],[1M Return vs Nifty]]-AVERAGE(Table2[1M Return vs Nifty]))/_xlfn.STDEV.P(Table2[1M Return vs Nifty])</f>
        <v>-0.4969295673423994</v>
      </c>
      <c r="K89">
        <v>7.2943100153437399</v>
      </c>
      <c r="L89">
        <f>(Table2[[#This Row],[6M Return vs Nifty]]-AVERAGE(Table2[6M Return vs Nifty]))/_xlfn.STDEV.P(Table2[6M Return vs Nifty])</f>
        <v>4.861696219199569E-2</v>
      </c>
      <c r="M89">
        <v>-0.55054355099450702</v>
      </c>
      <c r="N89">
        <f>(Table2[[#This Row],[1W Return vs Nifty]]-AVERAGE(Table2[1W Return vs Nifty]))/_xlfn.STDEV.P(Table2[1W Return vs Nifty])</f>
        <v>0.45458370965866879</v>
      </c>
      <c r="O89">
        <v>142.04</v>
      </c>
      <c r="P89">
        <v>140.09071651004101</v>
      </c>
      <c r="Q89">
        <v>118.366177328745</v>
      </c>
      <c r="R89">
        <v>53.392808235706099</v>
      </c>
      <c r="S89" s="1">
        <f>(Table2[[#This Row],[Close Price]]-Table2[[#This Row],[20D EMA]])/Table2[[#This Row],[20D EMA]]</f>
        <v>6.4770487186709092E-3</v>
      </c>
      <c r="T89" s="1">
        <f>(Table2[[#This Row],[Close Price]]-Table2[[#This Row],[50D EMA]])/Table2[[#This Row],[50D EMA]]</f>
        <v>2.0481610498104253E-2</v>
      </c>
      <c r="U89" s="1">
        <f>(Table2[[#This Row],[Close Price]]-Table2[[#This Row],[200D EMA]])/Table2[[#This Row],[200D EMA]]</f>
        <v>0.20777745151766805</v>
      </c>
      <c r="V89">
        <v>0.73795644352629697</v>
      </c>
      <c r="W89">
        <v>142</v>
      </c>
      <c r="X89">
        <v>144.63999999999999</v>
      </c>
      <c r="Y89">
        <v>135.66</v>
      </c>
      <c r="Z89">
        <v>148.84</v>
      </c>
      <c r="AA89">
        <v>135</v>
      </c>
      <c r="AB89">
        <v>150</v>
      </c>
      <c r="AC89" s="1">
        <f>(Table2[[#This Row],[Close Price]]/Table2[[#This Row],[Day Low]])-1</f>
        <v>6.7605633802816367E-3</v>
      </c>
      <c r="AD89" s="1">
        <f>(Table2[[#This Row],[Day High]]/Table2[[#This Row],[Close Price]])-1</f>
        <v>1.1751538891997537E-2</v>
      </c>
      <c r="AE89" s="1">
        <f>(Table2[[#This Row],[Close Price]]/Table2[[#This Row],[Current Week Low]])-1</f>
        <v>5.3810998083444028E-2</v>
      </c>
      <c r="AF89" s="1">
        <f>(Table2[[#This Row],[Current Week High]]/Table2[[#This Row],[Close Price]])-1</f>
        <v>4.1130386121992046E-2</v>
      </c>
      <c r="AG89" s="1">
        <f>(Table2[[#This Row],[Close Price]]/Table2[[#This Row],[Current Month Low]])-1</f>
        <v>5.8962962962963106E-2</v>
      </c>
      <c r="AH89" s="1">
        <f>(Table2[[#This Row],[Current Month High]]/Table2[[#This Row],[Close Price]])-1</f>
        <v>4.924454392837152E-2</v>
      </c>
      <c r="AI89">
        <v>19.264129826524901</v>
      </c>
      <c r="AJ89">
        <v>159.927272727272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-0.02</v>
      </c>
      <c r="AM89" t="s">
        <v>3108</v>
      </c>
      <c r="AN89">
        <v>-5.23</v>
      </c>
      <c r="AO89" t="s">
        <v>3108</v>
      </c>
      <c r="AP89">
        <v>0.193172438571554</v>
      </c>
      <c r="AQ89">
        <f>(Table2[[#This Row],[Sharpe Ratio]]-AVERAGE(Table2[Sharpe Ratio]))/_xlfn.STDEV.P(Table2[Sharpe Ratio])</f>
        <v>1.4771503861151425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2.8685784260959002</v>
      </c>
      <c r="AS89">
        <f>_xlfn.RANK.AVG(Table2[[#This Row],[1Y Return vs Nifty Z-Score]],Table2[1Y Return vs Nifty Z-Score])</f>
        <v>69</v>
      </c>
      <c r="AT89">
        <f>_xlfn.RANK.AVG(Table2[[#This Row],[6M Return vs Nifty Z-Score]],Table2[6M Return vs Nifty Z-Score])</f>
        <v>301</v>
      </c>
      <c r="AU89">
        <f>_xlfn.RANK.AVG(Table2[[#This Row],[Sharpe Ratio Z-Score]],Table2[Sharpe Ratio Z-Score])</f>
        <v>49</v>
      </c>
      <c r="AV89">
        <f>(Table2[[#This Row],[Rank 1Y]]+Table2[[#This Row],[Rank 6M]]+Table2[[#This Row],[Rank Sharpe]])/3</f>
        <v>139.66666666666666</v>
      </c>
    </row>
    <row r="90" spans="1:48" x14ac:dyDescent="0.3">
      <c r="A90" t="s">
        <v>1050</v>
      </c>
      <c r="B90" t="s">
        <v>1051</v>
      </c>
      <c r="C90" t="s">
        <v>3075</v>
      </c>
      <c r="D90" t="s">
        <v>446</v>
      </c>
      <c r="E90">
        <v>12424.273909918</v>
      </c>
      <c r="F90">
        <v>200.98</v>
      </c>
      <c r="G90">
        <v>213.12840530607201</v>
      </c>
      <c r="H90">
        <f>(Table2[[#This Row],[1Y Return vs Nifty]]-AVERAGE(Table2[1Y Return vs Nifty]))/_xlfn.STDEV.P(Table2[1Y Return vs Nifty])</f>
        <v>2.7960708783756449</v>
      </c>
      <c r="I90">
        <v>-2.0691718802724499</v>
      </c>
      <c r="J90">
        <f>(Table2[[#This Row],[1M Return vs Nifty]]-AVERAGE(Table2[1M Return vs Nifty]))/_xlfn.STDEV.P(Table2[1M Return vs Nifty])</f>
        <v>4.8481210804569519E-2</v>
      </c>
      <c r="K90">
        <v>2.6218496708995098</v>
      </c>
      <c r="L90">
        <f>(Table2[[#This Row],[6M Return vs Nifty]]-AVERAGE(Table2[6M Return vs Nifty]))/_xlfn.STDEV.P(Table2[6M Return vs Nifty])</f>
        <v>-0.10844501255065717</v>
      </c>
      <c r="M90">
        <v>-3.8908416013373599</v>
      </c>
      <c r="N90">
        <f>(Table2[[#This Row],[1W Return vs Nifty]]-AVERAGE(Table2[1W Return vs Nifty]))/_xlfn.STDEV.P(Table2[1W Return vs Nifty])</f>
        <v>-0.28680695297433545</v>
      </c>
      <c r="O90">
        <v>202.56</v>
      </c>
      <c r="P90">
        <v>193.795425955056</v>
      </c>
      <c r="Q90">
        <v>158.557887861691</v>
      </c>
      <c r="R90">
        <v>44.950241645966202</v>
      </c>
      <c r="S90" s="1">
        <f>(Table2[[#This Row],[Close Price]]-Table2[[#This Row],[20D EMA]])/Table2[[#This Row],[20D EMA]]</f>
        <v>-7.8001579778831584E-3</v>
      </c>
      <c r="T90" s="1">
        <f>(Table2[[#This Row],[Close Price]]-Table2[[#This Row],[50D EMA]])/Table2[[#This Row],[50D EMA]]</f>
        <v>3.7072980487218486E-2</v>
      </c>
      <c r="U90" s="1">
        <f>(Table2[[#This Row],[Close Price]]-Table2[[#This Row],[200D EMA]])/Table2[[#This Row],[200D EMA]]</f>
        <v>0.26754967987031664</v>
      </c>
      <c r="V90">
        <v>0.96591728176651503</v>
      </c>
      <c r="W90">
        <v>197.85</v>
      </c>
      <c r="X90">
        <v>204.12</v>
      </c>
      <c r="Y90">
        <v>195.55</v>
      </c>
      <c r="Z90">
        <v>214.5</v>
      </c>
      <c r="AA90">
        <v>193.66</v>
      </c>
      <c r="AB90">
        <v>223.95</v>
      </c>
      <c r="AC90" s="1">
        <f>(Table2[[#This Row],[Close Price]]/Table2[[#This Row],[Day Low]])-1</f>
        <v>1.58200657063432E-2</v>
      </c>
      <c r="AD90" s="1">
        <f>(Table2[[#This Row],[Day High]]/Table2[[#This Row],[Close Price]])-1</f>
        <v>1.5623445118917445E-2</v>
      </c>
      <c r="AE90" s="1">
        <f>(Table2[[#This Row],[Close Price]]/Table2[[#This Row],[Current Week Low]])-1</f>
        <v>2.7767834313474626E-2</v>
      </c>
      <c r="AF90" s="1">
        <f>(Table2[[#This Row],[Current Week High]]/Table2[[#This Row],[Close Price]])-1</f>
        <v>6.7270375161707641E-2</v>
      </c>
      <c r="AG90" s="1">
        <f>(Table2[[#This Row],[Close Price]]/Table2[[#This Row],[Current Month Low]])-1</f>
        <v>3.7798203036249145E-2</v>
      </c>
      <c r="AH90" s="1">
        <f>(Table2[[#This Row],[Current Month High]]/Table2[[#This Row],[Close Price]])-1</f>
        <v>0.11428997910239835</v>
      </c>
      <c r="AI90">
        <v>11.6529007861478</v>
      </c>
      <c r="AJ90">
        <v>244.143835616438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0.09</v>
      </c>
      <c r="AM90" t="s">
        <v>3109</v>
      </c>
      <c r="AN90">
        <v>-7.3</v>
      </c>
      <c r="AO90" t="s">
        <v>3108</v>
      </c>
      <c r="AP90">
        <v>0.18840168766214099</v>
      </c>
      <c r="AQ90">
        <f>(Table2[[#This Row],[Sharpe Ratio]]-AVERAGE(Table2[Sharpe Ratio]))/_xlfn.STDEV.P(Table2[Sharpe Ratio])</f>
        <v>1.4229332079533124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3.872233331608534</v>
      </c>
      <c r="AS90">
        <f>_xlfn.RANK.AVG(Table2[[#This Row],[1Y Return vs Nifty Z-Score]],Table2[1Y Return vs Nifty Z-Score])</f>
        <v>16</v>
      </c>
      <c r="AT90">
        <f>_xlfn.RANK.AVG(Table2[[#This Row],[6M Return vs Nifty Z-Score]],Table2[6M Return vs Nifty Z-Score])</f>
        <v>346</v>
      </c>
      <c r="AU90">
        <f>_xlfn.RANK.AVG(Table2[[#This Row],[Sharpe Ratio Z-Score]],Table2[Sharpe Ratio Z-Score])</f>
        <v>58</v>
      </c>
      <c r="AV90">
        <f>(Table2[[#This Row],[Rank 1Y]]+Table2[[#This Row],[Rank 6M]]+Table2[[#This Row],[Rank Sharpe]])/3</f>
        <v>140</v>
      </c>
    </row>
    <row r="91" spans="1:48" x14ac:dyDescent="0.3">
      <c r="A91" t="s">
        <v>1455</v>
      </c>
      <c r="B91" t="s">
        <v>1456</v>
      </c>
      <c r="C91" t="s">
        <v>3069</v>
      </c>
      <c r="D91" t="s">
        <v>205</v>
      </c>
      <c r="E91">
        <v>7010.5424917</v>
      </c>
      <c r="F91">
        <v>488.05</v>
      </c>
      <c r="G91">
        <v>89.443844580211106</v>
      </c>
      <c r="H91">
        <f>(Table2[[#This Row],[1Y Return vs Nifty]]-AVERAGE(Table2[1Y Return vs Nifty]))/_xlfn.STDEV.P(Table2[1Y Return vs Nifty])</f>
        <v>0.88767641170609424</v>
      </c>
      <c r="I91">
        <v>4.8489843996883097</v>
      </c>
      <c r="J91">
        <f>(Table2[[#This Row],[1M Return vs Nifty]]-AVERAGE(Table2[1M Return vs Nifty]))/_xlfn.STDEV.P(Table2[1M Return vs Nifty])</f>
        <v>0.70988567126764968</v>
      </c>
      <c r="K91">
        <v>22.514329453459201</v>
      </c>
      <c r="L91">
        <f>(Table2[[#This Row],[6M Return vs Nifty]]-AVERAGE(Table2[6M Return vs Nifty]))/_xlfn.STDEV.P(Table2[6M Return vs Nifty])</f>
        <v>0.560228860924186</v>
      </c>
      <c r="M91">
        <v>1.6173704729660301</v>
      </c>
      <c r="N91">
        <f>(Table2[[#This Row],[1W Return vs Nifty]]-AVERAGE(Table2[1W Return vs Nifty]))/_xlfn.STDEV.P(Table2[1W Return vs Nifty])</f>
        <v>0.93575969770875089</v>
      </c>
      <c r="O91">
        <v>490.87</v>
      </c>
      <c r="P91">
        <v>466.74990441032099</v>
      </c>
      <c r="Q91">
        <v>390.53659834821099</v>
      </c>
      <c r="R91">
        <v>46.425492559778</v>
      </c>
      <c r="S91" s="1">
        <f>(Table2[[#This Row],[Close Price]]-Table2[[#This Row],[20D EMA]])/Table2[[#This Row],[20D EMA]]</f>
        <v>-5.7449019088556914E-3</v>
      </c>
      <c r="T91" s="1">
        <f>(Table2[[#This Row],[Close Price]]-Table2[[#This Row],[50D EMA]])/Table2[[#This Row],[50D EMA]]</f>
        <v>4.5634922232258353E-2</v>
      </c>
      <c r="U91" s="1">
        <f>(Table2[[#This Row],[Close Price]]-Table2[[#This Row],[200D EMA]])/Table2[[#This Row],[200D EMA]]</f>
        <v>0.24969081531468643</v>
      </c>
      <c r="V91">
        <v>1.0298853765629199</v>
      </c>
      <c r="W91">
        <v>484</v>
      </c>
      <c r="X91">
        <v>544.95000000000005</v>
      </c>
      <c r="Y91">
        <v>471.25</v>
      </c>
      <c r="Z91">
        <v>544.95000000000005</v>
      </c>
      <c r="AA91">
        <v>459.15</v>
      </c>
      <c r="AB91">
        <v>544.95000000000005</v>
      </c>
      <c r="AC91" s="1">
        <f>(Table2[[#This Row],[Close Price]]/Table2[[#This Row],[Day Low]])-1</f>
        <v>8.3677685950414027E-3</v>
      </c>
      <c r="AD91" s="1">
        <f>(Table2[[#This Row],[Day High]]/Table2[[#This Row],[Close Price]])-1</f>
        <v>0.11658641532629854</v>
      </c>
      <c r="AE91" s="1">
        <f>(Table2[[#This Row],[Close Price]]/Table2[[#This Row],[Current Week Low]])-1</f>
        <v>3.5649867374005328E-2</v>
      </c>
      <c r="AF91" s="1">
        <f>(Table2[[#This Row],[Current Week High]]/Table2[[#This Row],[Close Price]])-1</f>
        <v>0.11658641532629854</v>
      </c>
      <c r="AG91" s="1">
        <f>(Table2[[#This Row],[Close Price]]/Table2[[#This Row],[Current Month Low]])-1</f>
        <v>6.2942393553305109E-2</v>
      </c>
      <c r="AH91" s="1">
        <f>(Table2[[#This Row],[Current Month High]]/Table2[[#This Row],[Close Price]])-1</f>
        <v>0.11658641532629854</v>
      </c>
      <c r="AI91">
        <v>11.658641532629799</v>
      </c>
      <c r="AJ91">
        <v>118.611422172452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0.21</v>
      </c>
      <c r="AM91" t="s">
        <v>3109</v>
      </c>
      <c r="AN91">
        <v>-3.7</v>
      </c>
      <c r="AO91" t="s">
        <v>3108</v>
      </c>
      <c r="AP91">
        <v>0.13996155707813099</v>
      </c>
      <c r="AQ91">
        <f>(Table2[[#This Row],[Sharpe Ratio]]-AVERAGE(Table2[Sharpe Ratio]))/_xlfn.STDEV.P(Table2[Sharpe Ratio])</f>
        <v>0.87243555256875616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3.9659861941754371</v>
      </c>
      <c r="AS91">
        <f>_xlfn.RANK.AVG(Table2[[#This Row],[1Y Return vs Nifty Z-Score]],Table2[1Y Return vs Nifty Z-Score])</f>
        <v>108</v>
      </c>
      <c r="AT91">
        <f>_xlfn.RANK.AVG(Table2[[#This Row],[6M Return vs Nifty Z-Score]],Table2[6M Return vs Nifty Z-Score])</f>
        <v>177</v>
      </c>
      <c r="AU91">
        <f>_xlfn.RANK.AVG(Table2[[#This Row],[Sharpe Ratio Z-Score]],Table2[Sharpe Ratio Z-Score])</f>
        <v>136</v>
      </c>
      <c r="AV91">
        <f>(Table2[[#This Row],[Rank 1Y]]+Table2[[#This Row],[Rank 6M]]+Table2[[#This Row],[Rank Sharpe]])/3</f>
        <v>140.33333333333334</v>
      </c>
    </row>
    <row r="92" spans="1:48" x14ac:dyDescent="0.3">
      <c r="A92" t="s">
        <v>125</v>
      </c>
      <c r="B92" t="s">
        <v>126</v>
      </c>
      <c r="C92" t="s">
        <v>3072</v>
      </c>
      <c r="D92" t="s">
        <v>127</v>
      </c>
      <c r="E92">
        <v>230116.21582337699</v>
      </c>
      <c r="F92">
        <v>264.43</v>
      </c>
      <c r="G92">
        <v>156.990207025975</v>
      </c>
      <c r="H92">
        <f>(Table2[[#This Row],[1Y Return vs Nifty]]-AVERAGE(Table2[1Y Return vs Nifty]))/_xlfn.STDEV.P(Table2[1Y Return vs Nifty])</f>
        <v>1.9298849426549314</v>
      </c>
      <c r="I92">
        <v>13.4208599787904</v>
      </c>
      <c r="J92">
        <f>(Table2[[#This Row],[1M Return vs Nifty]]-AVERAGE(Table2[1M Return vs Nifty]))/_xlfn.STDEV.P(Table2[1M Return vs Nifty])</f>
        <v>1.5293925619944413</v>
      </c>
      <c r="K92">
        <v>57.404508163349597</v>
      </c>
      <c r="L92">
        <f>(Table2[[#This Row],[6M Return vs Nifty]]-AVERAGE(Table2[6M Return vs Nifty]))/_xlfn.STDEV.P(Table2[6M Return vs Nifty])</f>
        <v>1.7330414614239047</v>
      </c>
      <c r="M92">
        <v>-3.5947321179396701</v>
      </c>
      <c r="N92">
        <f>(Table2[[#This Row],[1W Return vs Nifty]]-AVERAGE(Table2[1W Return vs Nifty]))/_xlfn.STDEV.P(Table2[1W Return vs Nifty])</f>
        <v>-0.22108443276821291</v>
      </c>
      <c r="O92">
        <v>246.1</v>
      </c>
      <c r="P92">
        <v>224.722256724359</v>
      </c>
      <c r="Q92">
        <v>174.59698243858799</v>
      </c>
      <c r="R92">
        <v>67.061291475825797</v>
      </c>
      <c r="S92" s="1">
        <f>(Table2[[#This Row],[Close Price]]-Table2[[#This Row],[20D EMA]])/Table2[[#This Row],[20D EMA]]</f>
        <v>7.4481917919544949E-2</v>
      </c>
      <c r="T92" s="1">
        <f>(Table2[[#This Row],[Close Price]]-Table2[[#This Row],[50D EMA]])/Table2[[#This Row],[50D EMA]]</f>
        <v>0.17669697632284789</v>
      </c>
      <c r="U92" s="1">
        <f>(Table2[[#This Row],[Close Price]]-Table2[[#This Row],[200D EMA]])/Table2[[#This Row],[200D EMA]]</f>
        <v>0.51451643840986494</v>
      </c>
      <c r="V92">
        <v>1.99127500842517</v>
      </c>
      <c r="W92">
        <v>257.01</v>
      </c>
      <c r="X92">
        <v>266.2</v>
      </c>
      <c r="Y92">
        <v>255.5</v>
      </c>
      <c r="Z92">
        <v>266.49</v>
      </c>
      <c r="AA92">
        <v>228</v>
      </c>
      <c r="AB92">
        <v>278.7</v>
      </c>
      <c r="AC92" s="1">
        <f>(Table2[[#This Row],[Close Price]]/Table2[[#This Row],[Day Low]])-1</f>
        <v>2.8870471966071509E-2</v>
      </c>
      <c r="AD92" s="1">
        <f>(Table2[[#This Row],[Day High]]/Table2[[#This Row],[Close Price]])-1</f>
        <v>6.6936429300759048E-3</v>
      </c>
      <c r="AE92" s="1">
        <f>(Table2[[#This Row],[Close Price]]/Table2[[#This Row],[Current Week Low]])-1</f>
        <v>3.4951076320939301E-2</v>
      </c>
      <c r="AF92" s="1">
        <f>(Table2[[#This Row],[Current Week High]]/Table2[[#This Row],[Close Price]])-1</f>
        <v>7.7903414892410705E-3</v>
      </c>
      <c r="AG92" s="1">
        <f>(Table2[[#This Row],[Close Price]]/Table2[[#This Row],[Current Month Low]])-1</f>
        <v>0.15978070175438597</v>
      </c>
      <c r="AH92" s="1">
        <f>(Table2[[#This Row],[Current Month High]]/Table2[[#This Row],[Close Price]])-1</f>
        <v>5.3965132549256722E-2</v>
      </c>
      <c r="AI92">
        <v>5.3965132549256696</v>
      </c>
      <c r="AJ92">
        <v>199.46772366930901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0.21</v>
      </c>
      <c r="AM92" t="s">
        <v>3109</v>
      </c>
      <c r="AN92">
        <v>16.420000000000002</v>
      </c>
      <c r="AO92" t="s">
        <v>3109</v>
      </c>
      <c r="AP92">
        <v>6.0854807078780999E-2</v>
      </c>
      <c r="AQ92">
        <f>(Table2[[#This Row],[Sharpe Ratio]]-AVERAGE(Table2[Sharpe Ratio]))/_xlfn.STDEV.P(Table2[Sharpe Ratio])</f>
        <v>-2.6572767076640313E-2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4.9446617662284247</v>
      </c>
      <c r="AS92">
        <f>_xlfn.RANK.AVG(Table2[[#This Row],[1Y Return vs Nifty Z-Score]],Table2[1Y Return vs Nifty Z-Score])</f>
        <v>34</v>
      </c>
      <c r="AT92">
        <f>_xlfn.RANK.AVG(Table2[[#This Row],[6M Return vs Nifty Z-Score]],Table2[6M Return vs Nifty Z-Score])</f>
        <v>44</v>
      </c>
      <c r="AU92">
        <f>_xlfn.RANK.AVG(Table2[[#This Row],[Sharpe Ratio Z-Score]],Table2[Sharpe Ratio Z-Score])</f>
        <v>353</v>
      </c>
      <c r="AV92">
        <f>(Table2[[#This Row],[Rank 1Y]]+Table2[[#This Row],[Rank 6M]]+Table2[[#This Row],[Rank Sharpe]])/3</f>
        <v>143.66666666666666</v>
      </c>
    </row>
    <row r="93" spans="1:48" x14ac:dyDescent="0.3">
      <c r="A93" t="s">
        <v>119</v>
      </c>
      <c r="B93" t="s">
        <v>120</v>
      </c>
      <c r="C93" t="s">
        <v>3064</v>
      </c>
      <c r="D93" t="s">
        <v>121</v>
      </c>
      <c r="E93">
        <v>233625.68176199999</v>
      </c>
      <c r="F93">
        <v>178.77</v>
      </c>
      <c r="G93">
        <v>222.74116644634199</v>
      </c>
      <c r="H93">
        <f>(Table2[[#This Row],[1Y Return vs Nifty]]-AVERAGE(Table2[1Y Return vs Nifty]))/_xlfn.STDEV.P(Table2[1Y Return vs Nifty])</f>
        <v>2.9443912512811017</v>
      </c>
      <c r="I93">
        <v>-18.217160419981699</v>
      </c>
      <c r="J93">
        <f>(Table2[[#This Row],[1M Return vs Nifty]]-AVERAGE(Table2[1M Return vs Nifty]))/_xlfn.STDEV.P(Table2[1M Return vs Nifty])</f>
        <v>-1.4953335305026298</v>
      </c>
      <c r="K93">
        <v>3.65691410012505</v>
      </c>
      <c r="L93">
        <f>(Table2[[#This Row],[6M Return vs Nifty]]-AVERAGE(Table2[6M Return vs Nifty]))/_xlfn.STDEV.P(Table2[6M Return vs Nifty])</f>
        <v>-7.3651937541825363E-2</v>
      </c>
      <c r="M93">
        <v>-2.0569821441138498</v>
      </c>
      <c r="N93">
        <f>(Table2[[#This Row],[1W Return vs Nifty]]-AVERAGE(Table2[1W Return vs Nifty]))/_xlfn.STDEV.P(Table2[1W Return vs Nifty])</f>
        <v>0.12022447286719622</v>
      </c>
      <c r="O93">
        <v>185.54</v>
      </c>
      <c r="P93">
        <v>183.23226108195701</v>
      </c>
      <c r="Q93">
        <v>145.991117900875</v>
      </c>
      <c r="R93">
        <v>37.914916420140898</v>
      </c>
      <c r="S93" s="1">
        <f>(Table2[[#This Row],[Close Price]]-Table2[[#This Row],[20D EMA]])/Table2[[#This Row],[20D EMA]]</f>
        <v>-3.6488088821817304E-2</v>
      </c>
      <c r="T93" s="1">
        <f>(Table2[[#This Row],[Close Price]]-Table2[[#This Row],[50D EMA]])/Table2[[#This Row],[50D EMA]]</f>
        <v>-2.4353031805687833E-2</v>
      </c>
      <c r="U93" s="1">
        <f>(Table2[[#This Row],[Close Price]]-Table2[[#This Row],[200D EMA]])/Table2[[#This Row],[200D EMA]]</f>
        <v>0.22452655045344067</v>
      </c>
      <c r="V93">
        <v>0.55352422900463505</v>
      </c>
      <c r="W93">
        <v>178.35</v>
      </c>
      <c r="X93">
        <v>182.25</v>
      </c>
      <c r="Y93">
        <v>176.7</v>
      </c>
      <c r="Z93">
        <v>189.45</v>
      </c>
      <c r="AA93">
        <v>175.13</v>
      </c>
      <c r="AB93">
        <v>195.65</v>
      </c>
      <c r="AC93" s="1">
        <f>(Table2[[#This Row],[Close Price]]/Table2[[#This Row],[Day Low]])-1</f>
        <v>2.3549201009251952E-3</v>
      </c>
      <c r="AD93" s="1">
        <f>(Table2[[#This Row],[Day High]]/Table2[[#This Row],[Close Price]])-1</f>
        <v>1.9466353415002358E-2</v>
      </c>
      <c r="AE93" s="1">
        <f>(Table2[[#This Row],[Close Price]]/Table2[[#This Row],[Current Week Low]])-1</f>
        <v>1.1714770797962792E-2</v>
      </c>
      <c r="AF93" s="1">
        <f>(Table2[[#This Row],[Current Week High]]/Table2[[#This Row],[Close Price]])-1</f>
        <v>5.9741567377076477E-2</v>
      </c>
      <c r="AG93" s="1">
        <f>(Table2[[#This Row],[Close Price]]/Table2[[#This Row],[Current Month Low]])-1</f>
        <v>2.078456004111251E-2</v>
      </c>
      <c r="AH93" s="1">
        <f>(Table2[[#This Row],[Current Month High]]/Table2[[#This Row],[Close Price]])-1</f>
        <v>9.4423001622196079E-2</v>
      </c>
      <c r="AI93">
        <v>28.097555518263601</v>
      </c>
      <c r="AJ93">
        <v>285.28017241379303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-0.05</v>
      </c>
      <c r="AM93" t="s">
        <v>3108</v>
      </c>
      <c r="AN93">
        <v>-8.5399999999999991</v>
      </c>
      <c r="AO93" t="s">
        <v>3108</v>
      </c>
      <c r="AP93">
        <v>0.17371854487742999</v>
      </c>
      <c r="AQ93">
        <f>(Table2[[#This Row],[Sharpe Ratio]]-AVERAGE(Table2[Sharpe Ratio]))/_xlfn.STDEV.P(Table2[Sharpe Ratio])</f>
        <v>1.2560666950185131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2.7516969511223559</v>
      </c>
      <c r="AS93">
        <f>_xlfn.RANK.AVG(Table2[[#This Row],[1Y Return vs Nifty Z-Score]],Table2[1Y Return vs Nifty Z-Score])</f>
        <v>12</v>
      </c>
      <c r="AT93">
        <f>_xlfn.RANK.AVG(Table2[[#This Row],[6M Return vs Nifty Z-Score]],Table2[6M Return vs Nifty Z-Score])</f>
        <v>335</v>
      </c>
      <c r="AU93">
        <f>_xlfn.RANK.AVG(Table2[[#This Row],[Sharpe Ratio Z-Score]],Table2[Sharpe Ratio Z-Score])</f>
        <v>85</v>
      </c>
      <c r="AV93">
        <f>(Table2[[#This Row],[Rank 1Y]]+Table2[[#This Row],[Rank 6M]]+Table2[[#This Row],[Rank Sharpe]])/3</f>
        <v>144</v>
      </c>
    </row>
    <row r="94" spans="1:48" x14ac:dyDescent="0.3">
      <c r="A94" t="s">
        <v>557</v>
      </c>
      <c r="B94" t="s">
        <v>558</v>
      </c>
      <c r="C94" t="s">
        <v>3064</v>
      </c>
      <c r="D94" t="s">
        <v>559</v>
      </c>
      <c r="E94">
        <v>35819.907709605002</v>
      </c>
      <c r="F94">
        <v>2645.95</v>
      </c>
      <c r="G94">
        <v>188.971960853589</v>
      </c>
      <c r="H94">
        <f>(Table2[[#This Row],[1Y Return vs Nifty]]-AVERAGE(Table2[1Y Return vs Nifty]))/_xlfn.STDEV.P(Table2[1Y Return vs Nifty])</f>
        <v>2.4233483279054466</v>
      </c>
      <c r="I94">
        <v>8.1414175142334795</v>
      </c>
      <c r="J94">
        <f>(Table2[[#This Row],[1M Return vs Nifty]]-AVERAGE(Table2[1M Return vs Nifty]))/_xlfn.STDEV.P(Table2[1M Return vs Nifty])</f>
        <v>1.0246559452558628</v>
      </c>
      <c r="K94">
        <v>3.5068554796478599</v>
      </c>
      <c r="L94">
        <f>(Table2[[#This Row],[6M Return vs Nifty]]-AVERAGE(Table2[6M Return vs Nifty]))/_xlfn.STDEV.P(Table2[6M Return vs Nifty])</f>
        <v>-7.8696068796428695E-2</v>
      </c>
      <c r="M94">
        <v>-2.46479334379563</v>
      </c>
      <c r="N94">
        <f>(Table2[[#This Row],[1W Return vs Nifty]]-AVERAGE(Table2[1W Return vs Nifty]))/_xlfn.STDEV.P(Table2[1W Return vs Nifty])</f>
        <v>2.9709371817994327E-2</v>
      </c>
      <c r="O94">
        <v>2508.71</v>
      </c>
      <c r="P94">
        <v>2513.10868682411</v>
      </c>
      <c r="Q94">
        <v>2284.8317169259699</v>
      </c>
      <c r="R94">
        <v>62.1591344222579</v>
      </c>
      <c r="S94" s="1">
        <f>(Table2[[#This Row],[Close Price]]-Table2[[#This Row],[20D EMA]])/Table2[[#This Row],[20D EMA]]</f>
        <v>5.4705406364226945E-2</v>
      </c>
      <c r="T94" s="1">
        <f>(Table2[[#This Row],[Close Price]]-Table2[[#This Row],[50D EMA]])/Table2[[#This Row],[50D EMA]]</f>
        <v>5.2859358559523867E-2</v>
      </c>
      <c r="U94" s="1">
        <f>(Table2[[#This Row],[Close Price]]-Table2[[#This Row],[200D EMA]])/Table2[[#This Row],[200D EMA]]</f>
        <v>0.1580502758250753</v>
      </c>
      <c r="V94">
        <v>1.2634605380199</v>
      </c>
      <c r="W94">
        <v>2542.5500000000002</v>
      </c>
      <c r="X94">
        <v>2677</v>
      </c>
      <c r="Y94">
        <v>2525</v>
      </c>
      <c r="Z94">
        <v>2677</v>
      </c>
      <c r="AA94">
        <v>2306.1</v>
      </c>
      <c r="AB94">
        <v>2681</v>
      </c>
      <c r="AC94" s="1">
        <f>(Table2[[#This Row],[Close Price]]/Table2[[#This Row],[Day Low]])-1</f>
        <v>4.0667833474267834E-2</v>
      </c>
      <c r="AD94" s="1">
        <f>(Table2[[#This Row],[Day High]]/Table2[[#This Row],[Close Price]])-1</f>
        <v>1.1734915625767783E-2</v>
      </c>
      <c r="AE94" s="1">
        <f>(Table2[[#This Row],[Close Price]]/Table2[[#This Row],[Current Week Low]])-1</f>
        <v>4.7900990099009721E-2</v>
      </c>
      <c r="AF94" s="1">
        <f>(Table2[[#This Row],[Current Week High]]/Table2[[#This Row],[Close Price]])-1</f>
        <v>1.1734915625767783E-2</v>
      </c>
      <c r="AG94" s="1">
        <f>(Table2[[#This Row],[Close Price]]/Table2[[#This Row],[Current Month Low]])-1</f>
        <v>0.14737001864619925</v>
      </c>
      <c r="AH94" s="1">
        <f>(Table2[[#This Row],[Current Month High]]/Table2[[#This Row],[Close Price]])-1</f>
        <v>1.3246659989795795E-2</v>
      </c>
      <c r="AI94">
        <v>23.384795631058701</v>
      </c>
      <c r="AJ94">
        <v>216.69060442848499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-0.06</v>
      </c>
      <c r="AM94" t="s">
        <v>3108</v>
      </c>
      <c r="AN94">
        <v>9.69</v>
      </c>
      <c r="AO94" t="s">
        <v>3109</v>
      </c>
      <c r="AP94">
        <v>0.18297841561135</v>
      </c>
      <c r="AQ94">
        <f>(Table2[[#This Row],[Sharpe Ratio]]-AVERAGE(Table2[Sharpe Ratio]))/_xlfn.STDEV.P(Table2[Sharpe Ratio])</f>
        <v>1.3613004560907782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22</v>
      </c>
      <c r="AT94">
        <f>_xlfn.RANK.AVG(Table2[[#This Row],[6M Return vs Nifty Z-Score]],Table2[6M Return vs Nifty Z-Score])</f>
        <v>339</v>
      </c>
      <c r="AU94">
        <f>_xlfn.RANK.AVG(Table2[[#This Row],[Sharpe Ratio Z-Score]],Table2[Sharpe Ratio Z-Score])</f>
        <v>71</v>
      </c>
      <c r="AV94">
        <f>(Table2[[#This Row],[Rank 1Y]]+Table2[[#This Row],[Rank 6M]]+Table2[[#This Row],[Rank Sharpe]])/3</f>
        <v>144</v>
      </c>
    </row>
    <row r="95" spans="1:48" x14ac:dyDescent="0.3">
      <c r="A95" t="s">
        <v>631</v>
      </c>
      <c r="B95" t="s">
        <v>632</v>
      </c>
      <c r="C95" t="s">
        <v>3064</v>
      </c>
      <c r="D95" t="s">
        <v>559</v>
      </c>
      <c r="E95">
        <v>29136.1675</v>
      </c>
      <c r="F95">
        <v>2788.15</v>
      </c>
      <c r="G95">
        <v>113.814104240465</v>
      </c>
      <c r="H95">
        <f>(Table2[[#This Row],[1Y Return vs Nifty]]-AVERAGE(Table2[1Y Return vs Nifty]))/_xlfn.STDEV.P(Table2[1Y Return vs Nifty])</f>
        <v>1.2636980300389671</v>
      </c>
      <c r="I95">
        <v>6.8060619994857996</v>
      </c>
      <c r="J95">
        <f>(Table2[[#This Row],[1M Return vs Nifty]]-AVERAGE(Table2[1M Return vs Nifty]))/_xlfn.STDEV.P(Table2[1M Return vs Nifty])</f>
        <v>0.89699041443858318</v>
      </c>
      <c r="K95">
        <v>37.265491618704402</v>
      </c>
      <c r="L95">
        <f>(Table2[[#This Row],[6M Return vs Nifty]]-AVERAGE(Table2[6M Return vs Nifty]))/_xlfn.STDEV.P(Table2[6M Return vs Nifty])</f>
        <v>1.0560804013609828</v>
      </c>
      <c r="M95">
        <v>2.5811037067948699</v>
      </c>
      <c r="N95">
        <f>(Table2[[#This Row],[1W Return vs Nifty]]-AVERAGE(Table2[1W Return vs Nifty]))/_xlfn.STDEV.P(Table2[1W Return vs Nifty])</f>
        <v>1.1496636098930166</v>
      </c>
      <c r="O95">
        <v>2465.62</v>
      </c>
      <c r="P95">
        <v>2334.14499782451</v>
      </c>
      <c r="Q95">
        <v>1979.2718962536901</v>
      </c>
      <c r="R95">
        <v>79.639774774816601</v>
      </c>
      <c r="S95" s="1">
        <f>(Table2[[#This Row],[Close Price]]-Table2[[#This Row],[20D EMA]])/Table2[[#This Row],[20D EMA]]</f>
        <v>0.13081091165710865</v>
      </c>
      <c r="T95" s="1">
        <f>(Table2[[#This Row],[Close Price]]-Table2[[#This Row],[50D EMA]])/Table2[[#This Row],[50D EMA]]</f>
        <v>0.19450591227136091</v>
      </c>
      <c r="U95" s="1">
        <f>(Table2[[#This Row],[Close Price]]-Table2[[#This Row],[200D EMA]])/Table2[[#This Row],[200D EMA]]</f>
        <v>0.40867457638201787</v>
      </c>
      <c r="V95">
        <v>1.3525591140640101</v>
      </c>
      <c r="W95">
        <v>2580.35</v>
      </c>
      <c r="X95">
        <v>2812</v>
      </c>
      <c r="Y95">
        <v>2508</v>
      </c>
      <c r="Z95">
        <v>2812</v>
      </c>
      <c r="AA95">
        <v>2279.1999999999998</v>
      </c>
      <c r="AB95">
        <v>2812</v>
      </c>
      <c r="AC95" s="1">
        <f>(Table2[[#This Row],[Close Price]]/Table2[[#This Row],[Day Low]])-1</f>
        <v>8.0531710814424562E-2</v>
      </c>
      <c r="AD95" s="1">
        <f>(Table2[[#This Row],[Day High]]/Table2[[#This Row],[Close Price]])-1</f>
        <v>8.5540591431594315E-3</v>
      </c>
      <c r="AE95" s="1">
        <f>(Table2[[#This Row],[Close Price]]/Table2[[#This Row],[Current Week Low]])-1</f>
        <v>0.1117025518341308</v>
      </c>
      <c r="AF95" s="1">
        <f>(Table2[[#This Row],[Current Week High]]/Table2[[#This Row],[Close Price]])-1</f>
        <v>8.5540591431594315E-3</v>
      </c>
      <c r="AG95" s="1">
        <f>(Table2[[#This Row],[Close Price]]/Table2[[#This Row],[Current Month Low]])-1</f>
        <v>0.22330203580203589</v>
      </c>
      <c r="AH95" s="1">
        <f>(Table2[[#This Row],[Current Month High]]/Table2[[#This Row],[Close Price]])-1</f>
        <v>8.5540591431594315E-3</v>
      </c>
      <c r="AI95">
        <v>0.85540591431594304</v>
      </c>
      <c r="AJ95">
        <v>151.78579491578901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0.28000000000000003</v>
      </c>
      <c r="AM95" t="s">
        <v>3109</v>
      </c>
      <c r="AN95">
        <v>13.66</v>
      </c>
      <c r="AO95" t="s">
        <v>3109</v>
      </c>
      <c r="AP95">
        <v>9.1639719241387002E-2</v>
      </c>
      <c r="AQ95">
        <f>(Table2[[#This Row],[Sharpe Ratio]]-AVERAGE(Table2[Sharpe Ratio]))/_xlfn.STDEV.P(Table2[Sharpe Ratio])</f>
        <v>0.32328223460100364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4.6897146903325533</v>
      </c>
      <c r="AS95">
        <f>_xlfn.RANK.AVG(Table2[[#This Row],[1Y Return vs Nifty Z-Score]],Table2[1Y Return vs Nifty Z-Score])</f>
        <v>81</v>
      </c>
      <c r="AT95">
        <f>_xlfn.RANK.AVG(Table2[[#This Row],[6M Return vs Nifty Z-Score]],Table2[6M Return vs Nifty Z-Score])</f>
        <v>99</v>
      </c>
      <c r="AU95">
        <f>_xlfn.RANK.AVG(Table2[[#This Row],[Sharpe Ratio Z-Score]],Table2[Sharpe Ratio Z-Score])</f>
        <v>253</v>
      </c>
      <c r="AV95">
        <f>(Table2[[#This Row],[Rank 1Y]]+Table2[[#This Row],[Rank 6M]]+Table2[[#This Row],[Rank Sharpe]])/3</f>
        <v>144.33333333333334</v>
      </c>
    </row>
    <row r="96" spans="1:48" x14ac:dyDescent="0.3">
      <c r="A96" t="s">
        <v>208</v>
      </c>
      <c r="B96" t="s">
        <v>209</v>
      </c>
      <c r="C96" t="s">
        <v>3069</v>
      </c>
      <c r="D96" t="s">
        <v>104</v>
      </c>
      <c r="E96">
        <v>123534.52681785</v>
      </c>
      <c r="F96">
        <v>2600.25</v>
      </c>
      <c r="G96">
        <v>68.398235702983499</v>
      </c>
      <c r="H96">
        <f>(Table2[[#This Row],[1Y Return vs Nifty]]-AVERAGE(Table2[1Y Return vs Nifty]))/_xlfn.STDEV.P(Table2[1Y Return vs Nifty])</f>
        <v>0.56295258770341827</v>
      </c>
      <c r="I96">
        <v>6.3747331223060302</v>
      </c>
      <c r="J96">
        <f>(Table2[[#This Row],[1M Return vs Nifty]]-AVERAGE(Table2[1M Return vs Nifty]))/_xlfn.STDEV.P(Table2[1M Return vs Nifty])</f>
        <v>0.8557535831574532</v>
      </c>
      <c r="K96">
        <v>10.233330413014601</v>
      </c>
      <c r="L96">
        <f>(Table2[[#This Row],[6M Return vs Nifty]]-AVERAGE(Table2[6M Return vs Nifty]))/_xlfn.STDEV.P(Table2[6M Return vs Nifty])</f>
        <v>0.14741038438037143</v>
      </c>
      <c r="M96">
        <v>1.64648182852203</v>
      </c>
      <c r="N96">
        <f>(Table2[[#This Row],[1W Return vs Nifty]]-AVERAGE(Table2[1W Return vs Nifty]))/_xlfn.STDEV.P(Table2[1W Return vs Nifty])</f>
        <v>0.94222106338945488</v>
      </c>
      <c r="O96">
        <v>2532.8200000000002</v>
      </c>
      <c r="P96">
        <v>2439.6741974809202</v>
      </c>
      <c r="Q96">
        <v>2110.5827322394798</v>
      </c>
      <c r="R96">
        <v>60.2336936785956</v>
      </c>
      <c r="S96" s="1">
        <f>(Table2[[#This Row],[Close Price]]-Table2[[#This Row],[20D EMA]])/Table2[[#This Row],[20D EMA]]</f>
        <v>2.6622499822332352E-2</v>
      </c>
      <c r="T96" s="1">
        <f>(Table2[[#This Row],[Close Price]]-Table2[[#This Row],[50D EMA]])/Table2[[#This Row],[50D EMA]]</f>
        <v>6.5818543592780554E-2</v>
      </c>
      <c r="U96" s="1">
        <f>(Table2[[#This Row],[Close Price]]-Table2[[#This Row],[200D EMA]])/Table2[[#This Row],[200D EMA]]</f>
        <v>0.2320057206385594</v>
      </c>
      <c r="V96">
        <v>1.2798071097641399</v>
      </c>
      <c r="W96">
        <v>2572.85</v>
      </c>
      <c r="X96">
        <v>2635.15</v>
      </c>
      <c r="Y96">
        <v>2535</v>
      </c>
      <c r="Z96">
        <v>2655</v>
      </c>
      <c r="AA96">
        <v>2427</v>
      </c>
      <c r="AB96">
        <v>2655</v>
      </c>
      <c r="AC96" s="1">
        <f>(Table2[[#This Row],[Close Price]]/Table2[[#This Row],[Day Low]])-1</f>
        <v>1.0649668655382305E-2</v>
      </c>
      <c r="AD96" s="1">
        <f>(Table2[[#This Row],[Day High]]/Table2[[#This Row],[Close Price]])-1</f>
        <v>1.3421786366695443E-2</v>
      </c>
      <c r="AE96" s="1">
        <f>(Table2[[#This Row],[Close Price]]/Table2[[#This Row],[Current Week Low]])-1</f>
        <v>2.5739644970414144E-2</v>
      </c>
      <c r="AF96" s="1">
        <f>(Table2[[#This Row],[Current Week High]]/Table2[[#This Row],[Close Price]])-1</f>
        <v>2.1055667724257265E-2</v>
      </c>
      <c r="AG96" s="1">
        <f>(Table2[[#This Row],[Close Price]]/Table2[[#This Row],[Current Month Low]])-1</f>
        <v>7.1384425216316494E-2</v>
      </c>
      <c r="AH96" s="1">
        <f>(Table2[[#This Row],[Current Month High]]/Table2[[#This Row],[Close Price]])-1</f>
        <v>2.1055667724257265E-2</v>
      </c>
      <c r="AI96">
        <v>2.1055667724257199</v>
      </c>
      <c r="AJ96">
        <v>96.824615850427705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7.0000000000000007E-2</v>
      </c>
      <c r="AM96" t="s">
        <v>3109</v>
      </c>
      <c r="AN96">
        <v>4.1500000000000004</v>
      </c>
      <c r="AO96" t="s">
        <v>3109</v>
      </c>
      <c r="AP96">
        <v>0.25833977102224398</v>
      </c>
      <c r="AQ96">
        <f>(Table2[[#This Row],[Sharpe Ratio]]-AVERAGE(Table2[Sharpe Ratio]))/_xlfn.STDEV.P(Table2[Sharpe Ratio])</f>
        <v>2.2177442550675281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4.7260818736982255</v>
      </c>
      <c r="AS96">
        <f>_xlfn.RANK.AVG(Table2[[#This Row],[1Y Return vs Nifty Z-Score]],Table2[1Y Return vs Nifty Z-Score])</f>
        <v>149</v>
      </c>
      <c r="AT96">
        <f>_xlfn.RANK.AVG(Table2[[#This Row],[6M Return vs Nifty Z-Score]],Table2[6M Return vs Nifty Z-Score])</f>
        <v>278</v>
      </c>
      <c r="AU96">
        <f>_xlfn.RANK.AVG(Table2[[#This Row],[Sharpe Ratio Z-Score]],Table2[Sharpe Ratio Z-Score])</f>
        <v>9</v>
      </c>
      <c r="AV96">
        <f>(Table2[[#This Row],[Rank 1Y]]+Table2[[#This Row],[Rank 6M]]+Table2[[#This Row],[Rank Sharpe]])/3</f>
        <v>145.33333333333334</v>
      </c>
    </row>
    <row r="97" spans="1:48" x14ac:dyDescent="0.3">
      <c r="A97" t="s">
        <v>635</v>
      </c>
      <c r="B97" t="s">
        <v>636</v>
      </c>
      <c r="C97" t="s">
        <v>3078</v>
      </c>
      <c r="D97" t="s">
        <v>168</v>
      </c>
      <c r="E97">
        <v>28588.000938000001</v>
      </c>
      <c r="F97">
        <v>6604.5</v>
      </c>
      <c r="G97">
        <v>138.73190264239099</v>
      </c>
      <c r="H97">
        <f>(Table2[[#This Row],[1Y Return vs Nifty]]-AVERAGE(Table2[1Y Return vs Nifty]))/_xlfn.STDEV.P(Table2[1Y Return vs Nifty])</f>
        <v>1.6481679130441802</v>
      </c>
      <c r="I97">
        <v>19.279939165678901</v>
      </c>
      <c r="J97">
        <f>(Table2[[#This Row],[1M Return vs Nifty]]-AVERAGE(Table2[1M Return vs Nifty]))/_xlfn.STDEV.P(Table2[1M Return vs Nifty])</f>
        <v>2.0895448556972416</v>
      </c>
      <c r="K97">
        <v>84.806239175539801</v>
      </c>
      <c r="L97">
        <f>(Table2[[#This Row],[6M Return vs Nifty]]-AVERAGE(Table2[6M Return vs Nifty]))/_xlfn.STDEV.P(Table2[6M Return vs Nifty])</f>
        <v>2.6541343475858956</v>
      </c>
      <c r="M97">
        <v>-12.625437796492299</v>
      </c>
      <c r="N97">
        <f>(Table2[[#This Row],[1W Return vs Nifty]]-AVERAGE(Table2[1W Return vs Nifty]))/_xlfn.STDEV.P(Table2[1W Return vs Nifty])</f>
        <v>-2.2254806771029227</v>
      </c>
      <c r="O97">
        <v>6386.76</v>
      </c>
      <c r="P97">
        <v>5716.1045922548301</v>
      </c>
      <c r="Q97">
        <v>4259.5615264258404</v>
      </c>
      <c r="R97">
        <v>51.149497325287598</v>
      </c>
      <c r="S97" s="1">
        <f>(Table2[[#This Row],[Close Price]]-Table2[[#This Row],[20D EMA]])/Table2[[#This Row],[20D EMA]]</f>
        <v>3.4092403660071741E-2</v>
      </c>
      <c r="T97" s="1">
        <f>(Table2[[#This Row],[Close Price]]-Table2[[#This Row],[50D EMA]])/Table2[[#This Row],[50D EMA]]</f>
        <v>0.15541972569027551</v>
      </c>
      <c r="U97" s="1">
        <f>(Table2[[#This Row],[Close Price]]-Table2[[#This Row],[200D EMA]])/Table2[[#This Row],[200D EMA]]</f>
        <v>0.55051170385177561</v>
      </c>
      <c r="V97">
        <v>2.61705644723334</v>
      </c>
      <c r="W97">
        <v>6421.25</v>
      </c>
      <c r="X97">
        <v>6739</v>
      </c>
      <c r="Y97">
        <v>6421.25</v>
      </c>
      <c r="Z97">
        <v>7388.2</v>
      </c>
      <c r="AA97">
        <v>5670</v>
      </c>
      <c r="AB97">
        <v>7949.9</v>
      </c>
      <c r="AC97" s="1">
        <f>(Table2[[#This Row],[Close Price]]/Table2[[#This Row],[Day Low]])-1</f>
        <v>2.8538057231847436E-2</v>
      </c>
      <c r="AD97" s="1">
        <f>(Table2[[#This Row],[Day High]]/Table2[[#This Row],[Close Price]])-1</f>
        <v>2.0364902717843858E-2</v>
      </c>
      <c r="AE97" s="1">
        <f>(Table2[[#This Row],[Close Price]]/Table2[[#This Row],[Current Week Low]])-1</f>
        <v>2.8538057231847436E-2</v>
      </c>
      <c r="AF97" s="1">
        <f>(Table2[[#This Row],[Current Week High]]/Table2[[#This Row],[Close Price]])-1</f>
        <v>0.11866151866151853</v>
      </c>
      <c r="AG97" s="1">
        <f>(Table2[[#This Row],[Close Price]]/Table2[[#This Row],[Current Month Low]])-1</f>
        <v>0.16481481481481475</v>
      </c>
      <c r="AH97" s="1">
        <f>(Table2[[#This Row],[Current Month High]]/Table2[[#This Row],[Close Price]])-1</f>
        <v>0.20370959194488591</v>
      </c>
      <c r="AI97">
        <v>20.370959194488499</v>
      </c>
      <c r="AJ97">
        <v>171.79012345679001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0.48</v>
      </c>
      <c r="AM97" t="s">
        <v>3109</v>
      </c>
      <c r="AN97">
        <v>8.14</v>
      </c>
      <c r="AO97" t="s">
        <v>3109</v>
      </c>
      <c r="AP97">
        <v>5.4048779546243E-2</v>
      </c>
      <c r="AQ97">
        <f>(Table2[[#This Row],[Sharpe Ratio]]-AVERAGE(Table2[Sharpe Ratio]))/_xlfn.STDEV.P(Table2[Sharpe Ratio])</f>
        <v>-0.10391983765579528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4.0624466015685989</v>
      </c>
      <c r="AS97">
        <f>_xlfn.RANK.AVG(Table2[[#This Row],[1Y Return vs Nifty Z-Score]],Table2[1Y Return vs Nifty Z-Score])</f>
        <v>48</v>
      </c>
      <c r="AT97">
        <f>_xlfn.RANK.AVG(Table2[[#This Row],[6M Return vs Nifty Z-Score]],Table2[6M Return vs Nifty Z-Score])</f>
        <v>11</v>
      </c>
      <c r="AU97">
        <f>_xlfn.RANK.AVG(Table2[[#This Row],[Sharpe Ratio Z-Score]],Table2[Sharpe Ratio Z-Score])</f>
        <v>377</v>
      </c>
      <c r="AV97">
        <f>(Table2[[#This Row],[Rank 1Y]]+Table2[[#This Row],[Rank 6M]]+Table2[[#This Row],[Rank Sharpe]])/3</f>
        <v>145.33333333333334</v>
      </c>
    </row>
    <row r="98" spans="1:48" x14ac:dyDescent="0.3">
      <c r="A98" t="s">
        <v>687</v>
      </c>
      <c r="B98" t="s">
        <v>688</v>
      </c>
      <c r="C98" t="s">
        <v>3067</v>
      </c>
      <c r="D98" t="s">
        <v>46</v>
      </c>
      <c r="E98">
        <v>25092.9599432</v>
      </c>
      <c r="F98">
        <v>266.8</v>
      </c>
      <c r="G98">
        <v>131.326381699362</v>
      </c>
      <c r="H98">
        <f>(Table2[[#This Row],[1Y Return vs Nifty]]-AVERAGE(Table2[1Y Return vs Nifty]))/_xlfn.STDEV.P(Table2[1Y Return vs Nifty])</f>
        <v>1.5339042158814749</v>
      </c>
      <c r="I98">
        <v>-21.3672739204682</v>
      </c>
      <c r="J98">
        <f>(Table2[[#This Row],[1M Return vs Nifty]]-AVERAGE(Table2[1M Return vs Nifty]))/_xlfn.STDEV.P(Table2[1M Return vs Nifty])</f>
        <v>-1.7964974585598545</v>
      </c>
      <c r="K98">
        <v>6.8653191579466499</v>
      </c>
      <c r="L98">
        <f>(Table2[[#This Row],[6M Return vs Nifty]]-AVERAGE(Table2[6M Return vs Nifty]))/_xlfn.STDEV.P(Table2[6M Return vs Nifty])</f>
        <v>3.4196689735441523E-2</v>
      </c>
      <c r="M98">
        <v>-4.2465886656314096</v>
      </c>
      <c r="N98">
        <f>(Table2[[#This Row],[1W Return vs Nifty]]-AVERAGE(Table2[1W Return vs Nifty]))/_xlfn.STDEV.P(Table2[1W Return vs Nifty])</f>
        <v>-0.36576623976601558</v>
      </c>
      <c r="O98">
        <v>278.47000000000003</v>
      </c>
      <c r="P98">
        <v>278.77002594985601</v>
      </c>
      <c r="Q98">
        <v>229.84449251229799</v>
      </c>
      <c r="R98">
        <v>41.238508376900398</v>
      </c>
      <c r="S98" s="1">
        <f>(Table2[[#This Row],[Close Price]]-Table2[[#This Row],[20D EMA]])/Table2[[#This Row],[20D EMA]]</f>
        <v>-4.1907566344669141E-2</v>
      </c>
      <c r="T98" s="1">
        <f>(Table2[[#This Row],[Close Price]]-Table2[[#This Row],[50D EMA]])/Table2[[#This Row],[50D EMA]]</f>
        <v>-4.2938712327734663E-2</v>
      </c>
      <c r="U98" s="1">
        <f>(Table2[[#This Row],[Close Price]]-Table2[[#This Row],[200D EMA]])/Table2[[#This Row],[200D EMA]]</f>
        <v>0.16078482927201176</v>
      </c>
      <c r="V98">
        <v>0.50943870102696298</v>
      </c>
      <c r="W98">
        <v>264.75</v>
      </c>
      <c r="X98">
        <v>270.25</v>
      </c>
      <c r="Y98">
        <v>259.14999999999998</v>
      </c>
      <c r="Z98">
        <v>277</v>
      </c>
      <c r="AA98">
        <v>259.14999999999998</v>
      </c>
      <c r="AB98">
        <v>291</v>
      </c>
      <c r="AC98" s="1">
        <f>(Table2[[#This Row],[Close Price]]/Table2[[#This Row],[Day Low]])-1</f>
        <v>7.7431539187913234E-3</v>
      </c>
      <c r="AD98" s="1">
        <f>(Table2[[#This Row],[Day High]]/Table2[[#This Row],[Close Price]])-1</f>
        <v>1.2931034482758674E-2</v>
      </c>
      <c r="AE98" s="1">
        <f>(Table2[[#This Row],[Close Price]]/Table2[[#This Row],[Current Week Low]])-1</f>
        <v>2.9519583252942461E-2</v>
      </c>
      <c r="AF98" s="1">
        <f>(Table2[[#This Row],[Current Week High]]/Table2[[#This Row],[Close Price]])-1</f>
        <v>3.8230884557721057E-2</v>
      </c>
      <c r="AG98" s="1">
        <f>(Table2[[#This Row],[Close Price]]/Table2[[#This Row],[Current Month Low]])-1</f>
        <v>2.9519583252942461E-2</v>
      </c>
      <c r="AH98" s="1">
        <f>(Table2[[#This Row],[Current Month High]]/Table2[[#This Row],[Close Price]])-1</f>
        <v>9.0704647676161931E-2</v>
      </c>
      <c r="AI98">
        <v>31.7841079460269</v>
      </c>
      <c r="AJ98">
        <v>169.494949494949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-0.06</v>
      </c>
      <c r="AM98" t="s">
        <v>3108</v>
      </c>
      <c r="AN98">
        <v>-9.61</v>
      </c>
      <c r="AO98" t="s">
        <v>3108</v>
      </c>
      <c r="AP98">
        <v>0.17952738625132</v>
      </c>
      <c r="AQ98">
        <f>(Table2[[#This Row],[Sharpe Ratio]]-AVERAGE(Table2[Sharpe Ratio]))/_xlfn.STDEV.P(Table2[Sharpe Ratio])</f>
        <v>1.3220812477927129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56</v>
      </c>
      <c r="AT98">
        <f>_xlfn.RANK.AVG(Table2[[#This Row],[6M Return vs Nifty Z-Score]],Table2[6M Return vs Nifty Z-Score])</f>
        <v>305</v>
      </c>
      <c r="AU98">
        <f>_xlfn.RANK.AVG(Table2[[#This Row],[Sharpe Ratio Z-Score]],Table2[Sharpe Ratio Z-Score])</f>
        <v>76</v>
      </c>
      <c r="AV98">
        <f>(Table2[[#This Row],[Rank 1Y]]+Table2[[#This Row],[Rank 6M]]+Table2[[#This Row],[Rank Sharpe]])/3</f>
        <v>145.66666666666666</v>
      </c>
    </row>
    <row r="99" spans="1:48" x14ac:dyDescent="0.3">
      <c r="A99" t="s">
        <v>1497</v>
      </c>
      <c r="B99" t="s">
        <v>1498</v>
      </c>
      <c r="C99" t="s">
        <v>3063</v>
      </c>
      <c r="D99" t="s">
        <v>21</v>
      </c>
      <c r="E99">
        <v>6611.2726283449902</v>
      </c>
      <c r="F99">
        <v>798.35</v>
      </c>
      <c r="G99">
        <v>52.603391046206603</v>
      </c>
      <c r="H99">
        <f>(Table2[[#This Row],[1Y Return vs Nifty]]-AVERAGE(Table2[1Y Return vs Nifty]))/_xlfn.STDEV.P(Table2[1Y Return vs Nifty])</f>
        <v>0.31924558039384981</v>
      </c>
      <c r="I99">
        <v>-11.0341109937927</v>
      </c>
      <c r="J99">
        <f>(Table2[[#This Row],[1M Return vs Nifty]]-AVERAGE(Table2[1M Return vs Nifty]))/_xlfn.STDEV.P(Table2[1M Return vs Nifty])</f>
        <v>-0.80860418558023961</v>
      </c>
      <c r="K99">
        <v>53.433427640991901</v>
      </c>
      <c r="L99">
        <f>(Table2[[#This Row],[6M Return vs Nifty]]-AVERAGE(Table2[6M Return vs Nifty]))/_xlfn.STDEV.P(Table2[6M Return vs Nifty])</f>
        <v>1.5995559521364477</v>
      </c>
      <c r="M99">
        <v>-9.1603467582563507</v>
      </c>
      <c r="N99">
        <f>(Table2[[#This Row],[1W Return vs Nifty]]-AVERAGE(Table2[1W Return vs Nifty]))/_xlfn.STDEV.P(Table2[1W Return vs Nifty])</f>
        <v>-1.4563917807819045</v>
      </c>
      <c r="O99">
        <v>835.15</v>
      </c>
      <c r="P99">
        <v>835.38168969885203</v>
      </c>
      <c r="Q99">
        <v>687.02074908765701</v>
      </c>
      <c r="R99">
        <v>41.081340648414397</v>
      </c>
      <c r="S99" s="1">
        <f>(Table2[[#This Row],[Close Price]]-Table2[[#This Row],[20D EMA]])/Table2[[#This Row],[20D EMA]]</f>
        <v>-4.4063940609471303E-2</v>
      </c>
      <c r="T99" s="1">
        <f>(Table2[[#This Row],[Close Price]]-Table2[[#This Row],[50D EMA]])/Table2[[#This Row],[50D EMA]]</f>
        <v>-4.4329065570256412E-2</v>
      </c>
      <c r="U99" s="1">
        <f>(Table2[[#This Row],[Close Price]]-Table2[[#This Row],[200D EMA]])/Table2[[#This Row],[200D EMA]]</f>
        <v>0.16204641717180293</v>
      </c>
      <c r="V99">
        <v>0.98024754457927399</v>
      </c>
      <c r="W99">
        <v>762</v>
      </c>
      <c r="X99">
        <v>802.1</v>
      </c>
      <c r="Y99">
        <v>716.05</v>
      </c>
      <c r="Z99">
        <v>830</v>
      </c>
      <c r="AA99">
        <v>716.05</v>
      </c>
      <c r="AB99">
        <v>881.45</v>
      </c>
      <c r="AC99" s="1">
        <f>(Table2[[#This Row],[Close Price]]/Table2[[#This Row],[Day Low]])-1</f>
        <v>4.7703412073490936E-2</v>
      </c>
      <c r="AD99" s="1">
        <f>(Table2[[#This Row],[Day High]]/Table2[[#This Row],[Close Price]])-1</f>
        <v>4.6971879501471747E-3</v>
      </c>
      <c r="AE99" s="1">
        <f>(Table2[[#This Row],[Close Price]]/Table2[[#This Row],[Current Week Low]])-1</f>
        <v>0.11493610781370034</v>
      </c>
      <c r="AF99" s="1">
        <f>(Table2[[#This Row],[Current Week High]]/Table2[[#This Row],[Close Price]])-1</f>
        <v>3.9644266299242226E-2</v>
      </c>
      <c r="AG99" s="1">
        <f>(Table2[[#This Row],[Close Price]]/Table2[[#This Row],[Current Month Low]])-1</f>
        <v>0.11493610781370034</v>
      </c>
      <c r="AH99" s="1">
        <f>(Table2[[#This Row],[Current Month High]]/Table2[[#This Row],[Close Price]])-1</f>
        <v>0.1040896849752615</v>
      </c>
      <c r="AI99">
        <v>16.2021669693743</v>
      </c>
      <c r="AJ99">
        <v>92.3734939759036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-0.12</v>
      </c>
      <c r="AM99" t="s">
        <v>3108</v>
      </c>
      <c r="AN99">
        <v>-9.2200000000000006</v>
      </c>
      <c r="AO99" t="s">
        <v>3108</v>
      </c>
      <c r="AP99">
        <v>0.12443017608050599</v>
      </c>
      <c r="AQ99">
        <f>(Table2[[#This Row],[Sharpe Ratio]]-AVERAGE(Table2[Sharpe Ratio]))/_xlfn.STDEV.P(Table2[Sharpe Ratio])</f>
        <v>0.69592924011675905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208</v>
      </c>
      <c r="AT99">
        <f>_xlfn.RANK.AVG(Table2[[#This Row],[6M Return vs Nifty Z-Score]],Table2[6M Return vs Nifty Z-Score])</f>
        <v>52</v>
      </c>
      <c r="AU99">
        <f>_xlfn.RANK.AVG(Table2[[#This Row],[Sharpe Ratio Z-Score]],Table2[Sharpe Ratio Z-Score])</f>
        <v>177</v>
      </c>
      <c r="AV99">
        <f>(Table2[[#This Row],[Rank 1Y]]+Table2[[#This Row],[Rank 6M]]+Table2[[#This Row],[Rank Sharpe]])/3</f>
        <v>145.66666666666666</v>
      </c>
    </row>
    <row r="100" spans="1:48" x14ac:dyDescent="0.3">
      <c r="A100" t="s">
        <v>235</v>
      </c>
      <c r="B100" t="s">
        <v>236</v>
      </c>
      <c r="C100" t="s">
        <v>3065</v>
      </c>
      <c r="D100" t="s">
        <v>237</v>
      </c>
      <c r="E100">
        <v>110939.16613286</v>
      </c>
      <c r="F100">
        <v>411.8</v>
      </c>
      <c r="G100">
        <v>130.49486297396101</v>
      </c>
      <c r="H100">
        <f>(Table2[[#This Row],[1Y Return vs Nifty]]-AVERAGE(Table2[1Y Return vs Nifty]))/_xlfn.STDEV.P(Table2[1Y Return vs Nifty])</f>
        <v>1.5210742739293457</v>
      </c>
      <c r="I100">
        <v>0.82821224462892296</v>
      </c>
      <c r="J100">
        <f>(Table2[[#This Row],[1M Return vs Nifty]]-AVERAGE(Table2[1M Return vs Nifty]))/_xlfn.STDEV.P(Table2[1M Return vs Nifty])</f>
        <v>0.32548316137275701</v>
      </c>
      <c r="K100">
        <v>75.370336471271003</v>
      </c>
      <c r="L100">
        <f>(Table2[[#This Row],[6M Return vs Nifty]]-AVERAGE(Table2[6M Return vs Nifty]))/_xlfn.STDEV.P(Table2[6M Return vs Nifty])</f>
        <v>2.3369520917805175</v>
      </c>
      <c r="M100">
        <v>-4.4618832583772399</v>
      </c>
      <c r="N100">
        <f>(Table2[[#This Row],[1W Return vs Nifty]]-AVERAGE(Table2[1W Return vs Nifty]))/_xlfn.STDEV.P(Table2[1W Return vs Nifty])</f>
        <v>-0.41355161651128852</v>
      </c>
      <c r="O100">
        <v>413.49</v>
      </c>
      <c r="P100">
        <v>393.25559795718402</v>
      </c>
      <c r="Q100">
        <v>308.215276034829</v>
      </c>
      <c r="R100">
        <v>45.978900068289597</v>
      </c>
      <c r="S100" s="1">
        <f>(Table2[[#This Row],[Close Price]]-Table2[[#This Row],[20D EMA]])/Table2[[#This Row],[20D EMA]]</f>
        <v>-4.0871605117415114E-3</v>
      </c>
      <c r="T100" s="1">
        <f>(Table2[[#This Row],[Close Price]]-Table2[[#This Row],[50D EMA]])/Table2[[#This Row],[50D EMA]]</f>
        <v>4.7156104424570772E-2</v>
      </c>
      <c r="U100" s="1">
        <f>(Table2[[#This Row],[Close Price]]-Table2[[#This Row],[200D EMA]])/Table2[[#This Row],[200D EMA]]</f>
        <v>0.33607913695188069</v>
      </c>
      <c r="V100">
        <v>0.28223338753222799</v>
      </c>
      <c r="W100">
        <v>405.45</v>
      </c>
      <c r="X100">
        <v>413.2</v>
      </c>
      <c r="Y100">
        <v>400.65</v>
      </c>
      <c r="Z100">
        <v>421</v>
      </c>
      <c r="AA100">
        <v>400.65</v>
      </c>
      <c r="AB100">
        <v>436.6</v>
      </c>
      <c r="AC100" s="1">
        <f>(Table2[[#This Row],[Close Price]]/Table2[[#This Row],[Day Low]])-1</f>
        <v>1.5661610556172212E-2</v>
      </c>
      <c r="AD100" s="1">
        <f>(Table2[[#This Row],[Day High]]/Table2[[#This Row],[Close Price]])-1</f>
        <v>3.3997085964059259E-3</v>
      </c>
      <c r="AE100" s="1">
        <f>(Table2[[#This Row],[Close Price]]/Table2[[#This Row],[Current Week Low]])-1</f>
        <v>2.7829776613004009E-2</v>
      </c>
      <c r="AF100" s="1">
        <f>(Table2[[#This Row],[Current Week High]]/Table2[[#This Row],[Close Price]])-1</f>
        <v>2.2340942204953862E-2</v>
      </c>
      <c r="AG100" s="1">
        <f>(Table2[[#This Row],[Close Price]]/Table2[[#This Row],[Current Month Low]])-1</f>
        <v>2.7829776613004009E-2</v>
      </c>
      <c r="AH100" s="1">
        <f>(Table2[[#This Row],[Current Month High]]/Table2[[#This Row],[Close Price]])-1</f>
        <v>6.0223409422049512E-2</v>
      </c>
      <c r="AI100">
        <v>10.0777076250607</v>
      </c>
      <c r="AJ100">
        <v>161.70956466475999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0.11</v>
      </c>
      <c r="AM100" t="s">
        <v>3109</v>
      </c>
      <c r="AN100">
        <v>-7.83</v>
      </c>
      <c r="AO100" t="s">
        <v>3108</v>
      </c>
      <c r="AP100">
        <v>5.8432124105232998E-2</v>
      </c>
      <c r="AQ100">
        <f>(Table2[[#This Row],[Sharpe Ratio]]-AVERAGE(Table2[Sharpe Ratio]))/_xlfn.STDEV.P(Table2[Sharpe Ratio])</f>
        <v>-5.4105337294741776E-2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3.7158525732765901</v>
      </c>
      <c r="AS100">
        <f>_xlfn.RANK.AVG(Table2[[#This Row],[1Y Return vs Nifty Z-Score]],Table2[1Y Return vs Nifty Z-Score])</f>
        <v>59</v>
      </c>
      <c r="AT100">
        <f>_xlfn.RANK.AVG(Table2[[#This Row],[6M Return vs Nifty Z-Score]],Table2[6M Return vs Nifty Z-Score])</f>
        <v>17</v>
      </c>
      <c r="AU100">
        <f>_xlfn.RANK.AVG(Table2[[#This Row],[Sharpe Ratio Z-Score]],Table2[Sharpe Ratio Z-Score])</f>
        <v>362</v>
      </c>
      <c r="AV100">
        <f>(Table2[[#This Row],[Rank 1Y]]+Table2[[#This Row],[Rank 6M]]+Table2[[#This Row],[Rank Sharpe]])/3</f>
        <v>146</v>
      </c>
    </row>
    <row r="101" spans="1:48" x14ac:dyDescent="0.3">
      <c r="A101" t="s">
        <v>157</v>
      </c>
      <c r="B101" t="s">
        <v>158</v>
      </c>
      <c r="C101" t="s">
        <v>3064</v>
      </c>
      <c r="D101" t="s">
        <v>121</v>
      </c>
      <c r="E101">
        <v>166407.63124799999</v>
      </c>
      <c r="F101">
        <v>504.25</v>
      </c>
      <c r="G101">
        <v>112.50693932337499</v>
      </c>
      <c r="H101">
        <f>(Table2[[#This Row],[1Y Return vs Nifty]]-AVERAGE(Table2[1Y Return vs Nifty]))/_xlfn.STDEV.P(Table2[1Y Return vs Nifty])</f>
        <v>1.2435290915703394</v>
      </c>
      <c r="I101">
        <v>-13.1479810774957</v>
      </c>
      <c r="J101">
        <f>(Table2[[#This Row],[1M Return vs Nifty]]-AVERAGE(Table2[1M Return vs Nifty]))/_xlfn.STDEV.P(Table2[1M Return vs Nifty])</f>
        <v>-1.0106989411223275</v>
      </c>
      <c r="K101">
        <v>4.9223107080228603</v>
      </c>
      <c r="L101">
        <f>(Table2[[#This Row],[6M Return vs Nifty]]-AVERAGE(Table2[6M Return vs Nifty]))/_xlfn.STDEV.P(Table2[6M Return vs Nifty])</f>
        <v>-3.1116383375934531E-2</v>
      </c>
      <c r="M101">
        <v>-4.1880328331482897</v>
      </c>
      <c r="N101">
        <f>(Table2[[#This Row],[1W Return vs Nifty]]-AVERAGE(Table2[1W Return vs Nifty]))/_xlfn.STDEV.P(Table2[1W Return vs Nifty])</f>
        <v>-0.35276957096838196</v>
      </c>
      <c r="O101">
        <v>510.19</v>
      </c>
      <c r="P101">
        <v>506.213701421731</v>
      </c>
      <c r="Q101">
        <v>422.28054799043099</v>
      </c>
      <c r="R101">
        <v>49.147230802583103</v>
      </c>
      <c r="S101" s="1">
        <f>(Table2[[#This Row],[Close Price]]-Table2[[#This Row],[20D EMA]])/Table2[[#This Row],[20D EMA]]</f>
        <v>-1.1642721339108954E-2</v>
      </c>
      <c r="T101" s="1">
        <f>(Table2[[#This Row],[Close Price]]-Table2[[#This Row],[50D EMA]])/Table2[[#This Row],[50D EMA]]</f>
        <v>-3.8791945303254956E-3</v>
      </c>
      <c r="U101" s="1">
        <f>(Table2[[#This Row],[Close Price]]-Table2[[#This Row],[200D EMA]])/Table2[[#This Row],[200D EMA]]</f>
        <v>0.19411136127309009</v>
      </c>
      <c r="V101">
        <v>0.76487189375028497</v>
      </c>
      <c r="W101">
        <v>489.05</v>
      </c>
      <c r="X101">
        <v>505.15</v>
      </c>
      <c r="Y101">
        <v>478.85</v>
      </c>
      <c r="Z101">
        <v>505.15</v>
      </c>
      <c r="AA101">
        <v>471.35</v>
      </c>
      <c r="AB101">
        <v>559.5</v>
      </c>
      <c r="AC101" s="1">
        <f>(Table2[[#This Row],[Close Price]]/Table2[[#This Row],[Day Low]])-1</f>
        <v>3.1080666598507278E-2</v>
      </c>
      <c r="AD101" s="1">
        <f>(Table2[[#This Row],[Day High]]/Table2[[#This Row],[Close Price]])-1</f>
        <v>1.7848289538919815E-3</v>
      </c>
      <c r="AE101" s="1">
        <f>(Table2[[#This Row],[Close Price]]/Table2[[#This Row],[Current Week Low]])-1</f>
        <v>5.3043750652605137E-2</v>
      </c>
      <c r="AF101" s="1">
        <f>(Table2[[#This Row],[Current Week High]]/Table2[[#This Row],[Close Price]])-1</f>
        <v>1.7848289538919815E-3</v>
      </c>
      <c r="AG101" s="1">
        <f>(Table2[[#This Row],[Close Price]]/Table2[[#This Row],[Current Month Low]])-1</f>
        <v>6.9799512039885325E-2</v>
      </c>
      <c r="AH101" s="1">
        <f>(Table2[[#This Row],[Current Month High]]/Table2[[#This Row],[Close Price]])-1</f>
        <v>0.10956866633614282</v>
      </c>
      <c r="AI101">
        <v>15.0223103619236</v>
      </c>
      <c r="AJ101">
        <v>151.558992267398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-7.0000000000000007E-2</v>
      </c>
      <c r="AM101" t="s">
        <v>3108</v>
      </c>
      <c r="AN101">
        <v>-9.1</v>
      </c>
      <c r="AO101" t="s">
        <v>3108</v>
      </c>
      <c r="AP101">
        <v>0.19712687119620101</v>
      </c>
      <c r="AQ101">
        <f>(Table2[[#This Row],[Sharpe Ratio]]-AVERAGE(Table2[Sharpe Ratio]))/_xlfn.STDEV.P(Table2[Sharpe Ratio])</f>
        <v>1.5220905186457301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1.3710347147494257</v>
      </c>
      <c r="AS101">
        <f>_xlfn.RANK.AVG(Table2[[#This Row],[1Y Return vs Nifty Z-Score]],Table2[1Y Return vs Nifty Z-Score])</f>
        <v>82</v>
      </c>
      <c r="AT101">
        <f>_xlfn.RANK.AVG(Table2[[#This Row],[6M Return vs Nifty Z-Score]],Table2[6M Return vs Nifty Z-Score])</f>
        <v>319</v>
      </c>
      <c r="AU101">
        <f>_xlfn.RANK.AVG(Table2[[#This Row],[Sharpe Ratio Z-Score]],Table2[Sharpe Ratio Z-Score])</f>
        <v>44</v>
      </c>
      <c r="AV101">
        <f>(Table2[[#This Row],[Rank 1Y]]+Table2[[#This Row],[Rank 6M]]+Table2[[#This Row],[Rank Sharpe]])/3</f>
        <v>148.33333333333334</v>
      </c>
    </row>
    <row r="102" spans="1:48" x14ac:dyDescent="0.3">
      <c r="A102" t="s">
        <v>1082</v>
      </c>
      <c r="B102" t="s">
        <v>1083</v>
      </c>
      <c r="C102" t="s">
        <v>3071</v>
      </c>
      <c r="D102" t="s">
        <v>133</v>
      </c>
      <c r="E102">
        <v>11880.534518050001</v>
      </c>
      <c r="F102">
        <v>337.15</v>
      </c>
      <c r="G102">
        <v>45.873194941238502</v>
      </c>
      <c r="H102">
        <f>(Table2[[#This Row],[1Y Return vs Nifty]]-AVERAGE(Table2[1Y Return vs Nifty]))/_xlfn.STDEV.P(Table2[1Y Return vs Nifty])</f>
        <v>0.21540182713195549</v>
      </c>
      <c r="I102">
        <v>20.7309522933175</v>
      </c>
      <c r="J102">
        <f>(Table2[[#This Row],[1M Return vs Nifty]]-AVERAGE(Table2[1M Return vs Nifty]))/_xlfn.STDEV.P(Table2[1M Return vs Nifty])</f>
        <v>2.2282677344489916</v>
      </c>
      <c r="K102">
        <v>36.172260580470599</v>
      </c>
      <c r="L102">
        <f>(Table2[[#This Row],[6M Return vs Nifty]]-AVERAGE(Table2[6M Return vs Nifty]))/_xlfn.STDEV.P(Table2[6M Return vs Nifty])</f>
        <v>1.0193320903947642</v>
      </c>
      <c r="M102">
        <v>13.171898643208401</v>
      </c>
      <c r="N102">
        <f>(Table2[[#This Row],[1W Return vs Nifty]]-AVERAGE(Table2[1W Return vs Nifty]))/_xlfn.STDEV.P(Table2[1W Return vs Nifty])</f>
        <v>3.5003270409338372</v>
      </c>
      <c r="O102">
        <v>282.38</v>
      </c>
      <c r="P102">
        <v>265.37268998344803</v>
      </c>
      <c r="Q102">
        <v>234.74804431482599</v>
      </c>
      <c r="R102">
        <v>82.950523819692606</v>
      </c>
      <c r="S102" s="1">
        <f>(Table2[[#This Row],[Close Price]]-Table2[[#This Row],[20D EMA]])/Table2[[#This Row],[20D EMA]]</f>
        <v>0.19395849564416737</v>
      </c>
      <c r="T102" s="1">
        <f>(Table2[[#This Row],[Close Price]]-Table2[[#This Row],[50D EMA]])/Table2[[#This Row],[50D EMA]]</f>
        <v>0.27047738040048086</v>
      </c>
      <c r="U102" s="1">
        <f>(Table2[[#This Row],[Close Price]]-Table2[[#This Row],[200D EMA]])/Table2[[#This Row],[200D EMA]]</f>
        <v>0.43622069774451616</v>
      </c>
      <c r="V102">
        <v>2.64619262343296</v>
      </c>
      <c r="W102">
        <v>315.3</v>
      </c>
      <c r="X102">
        <v>338.9</v>
      </c>
      <c r="Y102">
        <v>271.2</v>
      </c>
      <c r="Z102">
        <v>338.9</v>
      </c>
      <c r="AA102">
        <v>245</v>
      </c>
      <c r="AB102">
        <v>338.9</v>
      </c>
      <c r="AC102" s="1">
        <f>(Table2[[#This Row],[Close Price]]/Table2[[#This Row],[Day Low]])-1</f>
        <v>6.9299080241040256E-2</v>
      </c>
      <c r="AD102" s="1">
        <f>(Table2[[#This Row],[Day High]]/Table2[[#This Row],[Close Price]])-1</f>
        <v>5.190567996440798E-3</v>
      </c>
      <c r="AE102" s="1">
        <f>(Table2[[#This Row],[Close Price]]/Table2[[#This Row],[Current Week Low]])-1</f>
        <v>0.24317846607669624</v>
      </c>
      <c r="AF102" s="1">
        <f>(Table2[[#This Row],[Current Week High]]/Table2[[#This Row],[Close Price]])-1</f>
        <v>5.190567996440798E-3</v>
      </c>
      <c r="AG102" s="1">
        <f>(Table2[[#This Row],[Close Price]]/Table2[[#This Row],[Current Month Low]])-1</f>
        <v>0.37612244897959179</v>
      </c>
      <c r="AH102" s="1">
        <f>(Table2[[#This Row],[Current Month High]]/Table2[[#This Row],[Close Price]])-1</f>
        <v>5.190567996440798E-3</v>
      </c>
      <c r="AI102">
        <v>0.51905679964407903</v>
      </c>
      <c r="AJ102">
        <v>87.045769764216303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0.56000000000000005</v>
      </c>
      <c r="AM102" t="s">
        <v>3109</v>
      </c>
      <c r="AN102">
        <v>21.34</v>
      </c>
      <c r="AO102" t="s">
        <v>3109</v>
      </c>
      <c r="AP102">
        <v>0.157249468571378</v>
      </c>
      <c r="AQ102">
        <f>(Table2[[#This Row],[Sharpe Ratio]]-AVERAGE(Table2[Sharpe Ratio]))/_xlfn.STDEV.P(Table2[Sharpe Ratio])</f>
        <v>1.068903948272663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8.0322326411822118</v>
      </c>
      <c r="AS102">
        <f>_xlfn.RANK.AVG(Table2[[#This Row],[1Y Return vs Nifty Z-Score]],Table2[1Y Return vs Nifty Z-Score])</f>
        <v>241</v>
      </c>
      <c r="AT102">
        <f>_xlfn.RANK.AVG(Table2[[#This Row],[6M Return vs Nifty Z-Score]],Table2[6M Return vs Nifty Z-Score])</f>
        <v>102</v>
      </c>
      <c r="AU102">
        <f>_xlfn.RANK.AVG(Table2[[#This Row],[Sharpe Ratio Z-Score]],Table2[Sharpe Ratio Z-Score])</f>
        <v>104</v>
      </c>
      <c r="AV102">
        <f>(Table2[[#This Row],[Rank 1Y]]+Table2[[#This Row],[Rank 6M]]+Table2[[#This Row],[Rank Sharpe]])/3</f>
        <v>149</v>
      </c>
    </row>
    <row r="103" spans="1:48" x14ac:dyDescent="0.3">
      <c r="A103" t="s">
        <v>1650</v>
      </c>
      <c r="B103" t="s">
        <v>1651</v>
      </c>
      <c r="C103" t="s">
        <v>3066</v>
      </c>
      <c r="D103" t="s">
        <v>116</v>
      </c>
      <c r="E103">
        <v>5072.2293600000003</v>
      </c>
      <c r="F103">
        <v>546.6</v>
      </c>
      <c r="G103">
        <v>90.311202944806794</v>
      </c>
      <c r="H103">
        <f>(Table2[[#This Row],[1Y Return vs Nifty]]-AVERAGE(Table2[1Y Return vs Nifty]))/_xlfn.STDEV.P(Table2[1Y Return vs Nifty])</f>
        <v>0.90105934239606722</v>
      </c>
      <c r="I103">
        <v>1.0809097303319399</v>
      </c>
      <c r="J103">
        <f>(Table2[[#This Row],[1M Return vs Nifty]]-AVERAGE(Table2[1M Return vs Nifty]))/_xlfn.STDEV.P(Table2[1M Return vs Nifty])</f>
        <v>0.34964209005667635</v>
      </c>
      <c r="K103">
        <v>60.948450074003901</v>
      </c>
      <c r="L103">
        <f>(Table2[[#This Row],[6M Return vs Nifty]]-AVERAGE(Table2[6M Return vs Nifty]))/_xlfn.STDEV.P(Table2[6M Return vs Nifty])</f>
        <v>1.852168960391865</v>
      </c>
      <c r="M103">
        <v>-1.52519724101013</v>
      </c>
      <c r="N103">
        <f>(Table2[[#This Row],[1W Return vs Nifty]]-AVERAGE(Table2[1W Return vs Nifty]))/_xlfn.STDEV.P(Table2[1W Return vs Nifty])</f>
        <v>0.23825596459286044</v>
      </c>
      <c r="O103">
        <v>553.45000000000005</v>
      </c>
      <c r="P103">
        <v>532.07335104243805</v>
      </c>
      <c r="Q103">
        <v>403.34005245827302</v>
      </c>
      <c r="R103">
        <v>44.872629695413501</v>
      </c>
      <c r="S103" s="1">
        <f>(Table2[[#This Row],[Close Price]]-Table2[[#This Row],[20D EMA]])/Table2[[#This Row],[20D EMA]]</f>
        <v>-1.2376908483151183E-2</v>
      </c>
      <c r="T103" s="1">
        <f>(Table2[[#This Row],[Close Price]]-Table2[[#This Row],[50D EMA]])/Table2[[#This Row],[50D EMA]]</f>
        <v>2.7301966785409127E-2</v>
      </c>
      <c r="U103" s="1">
        <f>(Table2[[#This Row],[Close Price]]-Table2[[#This Row],[200D EMA]])/Table2[[#This Row],[200D EMA]]</f>
        <v>0.35518403557640177</v>
      </c>
      <c r="V103">
        <v>0.205613432410057</v>
      </c>
      <c r="W103">
        <v>543</v>
      </c>
      <c r="X103">
        <v>553.65</v>
      </c>
      <c r="Y103">
        <v>536.1</v>
      </c>
      <c r="Z103">
        <v>555</v>
      </c>
      <c r="AA103">
        <v>526.4</v>
      </c>
      <c r="AB103">
        <v>584</v>
      </c>
      <c r="AC103" s="1">
        <f>(Table2[[#This Row],[Close Price]]/Table2[[#This Row],[Day Low]])-1</f>
        <v>6.6298342541437627E-3</v>
      </c>
      <c r="AD103" s="1">
        <f>(Table2[[#This Row],[Day High]]/Table2[[#This Row],[Close Price]])-1</f>
        <v>1.2897914379802256E-2</v>
      </c>
      <c r="AE103" s="1">
        <f>(Table2[[#This Row],[Close Price]]/Table2[[#This Row],[Current Week Low]])-1</f>
        <v>1.9585898153329673E-2</v>
      </c>
      <c r="AF103" s="1">
        <f>(Table2[[#This Row],[Current Week High]]/Table2[[#This Row],[Close Price]])-1</f>
        <v>1.5367727771679496E-2</v>
      </c>
      <c r="AG103" s="1">
        <f>(Table2[[#This Row],[Close Price]]/Table2[[#This Row],[Current Month Low]])-1</f>
        <v>3.8373860182370878E-2</v>
      </c>
      <c r="AH103" s="1">
        <f>(Table2[[#This Row],[Current Month High]]/Table2[[#This Row],[Close Price]])-1</f>
        <v>6.8422978412001401E-2</v>
      </c>
      <c r="AI103">
        <v>33.068057080131702</v>
      </c>
      <c r="AJ103">
        <v>161.15623506927801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0.32</v>
      </c>
      <c r="AM103" t="s">
        <v>3109</v>
      </c>
      <c r="AN103">
        <v>-5.69</v>
      </c>
      <c r="AO103" t="s">
        <v>3108</v>
      </c>
      <c r="AP103">
        <v>7.4555599287089006E-2</v>
      </c>
      <c r="AQ103">
        <f>(Table2[[#This Row],[Sharpe Ratio]]-AVERAGE(Table2[Sharpe Ratio]))/_xlfn.STDEV.P(Table2[Sharpe Ratio])</f>
        <v>0.12912982696372829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3.4702561844011974</v>
      </c>
      <c r="AS103">
        <f>_xlfn.RANK.AVG(Table2[[#This Row],[1Y Return vs Nifty Z-Score]],Table2[1Y Return vs Nifty Z-Score])</f>
        <v>105</v>
      </c>
      <c r="AT103">
        <f>_xlfn.RANK.AVG(Table2[[#This Row],[6M Return vs Nifty Z-Score]],Table2[6M Return vs Nifty Z-Score])</f>
        <v>39</v>
      </c>
      <c r="AU103">
        <f>_xlfn.RANK.AVG(Table2[[#This Row],[Sharpe Ratio Z-Score]],Table2[Sharpe Ratio Z-Score])</f>
        <v>309</v>
      </c>
      <c r="AV103">
        <f>(Table2[[#This Row],[Rank 1Y]]+Table2[[#This Row],[Rank 6M]]+Table2[[#This Row],[Rank Sharpe]])/3</f>
        <v>151</v>
      </c>
    </row>
    <row r="104" spans="1:48" x14ac:dyDescent="0.3">
      <c r="A104" t="s">
        <v>1499</v>
      </c>
      <c r="B104" t="s">
        <v>1500</v>
      </c>
      <c r="C104" t="s">
        <v>3062</v>
      </c>
      <c r="D104" t="s">
        <v>291</v>
      </c>
      <c r="E104">
        <v>6607.6577951999998</v>
      </c>
      <c r="F104">
        <v>1342.95</v>
      </c>
      <c r="G104">
        <v>93.807041070704301</v>
      </c>
      <c r="H104">
        <f>(Table2[[#This Row],[1Y Return vs Nifty]]-AVERAGE(Table2[1Y Return vs Nifty]))/_xlfn.STDEV.P(Table2[1Y Return vs Nifty])</f>
        <v>0.9549984767284605</v>
      </c>
      <c r="I104">
        <v>7.1654617939436598</v>
      </c>
      <c r="J104">
        <f>(Table2[[#This Row],[1M Return vs Nifty]]-AVERAGE(Table2[1M Return vs Nifty]))/_xlfn.STDEV.P(Table2[1M Return vs Nifty])</f>
        <v>0.93135052680443031</v>
      </c>
      <c r="K104">
        <v>40.204140713339598</v>
      </c>
      <c r="L104">
        <f>(Table2[[#This Row],[6M Return vs Nifty]]-AVERAGE(Table2[6M Return vs Nifty]))/_xlfn.STDEV.P(Table2[6M Return vs Nifty])</f>
        <v>1.15486134241871</v>
      </c>
      <c r="M104">
        <v>11.1614763384882</v>
      </c>
      <c r="N104">
        <f>(Table2[[#This Row],[1W Return vs Nifty]]-AVERAGE(Table2[1W Return vs Nifty]))/_xlfn.STDEV.P(Table2[1W Return vs Nifty])</f>
        <v>3.0541068826711055</v>
      </c>
      <c r="O104">
        <v>1230.8699999999999</v>
      </c>
      <c r="P104">
        <v>1167.20869713658</v>
      </c>
      <c r="Q104">
        <v>950.52573485515495</v>
      </c>
      <c r="R104">
        <v>71.217357379740093</v>
      </c>
      <c r="S104" s="1">
        <f>(Table2[[#This Row],[Close Price]]-Table2[[#This Row],[20D EMA]])/Table2[[#This Row],[20D EMA]]</f>
        <v>9.1057544663530804E-2</v>
      </c>
      <c r="T104" s="1">
        <f>(Table2[[#This Row],[Close Price]]-Table2[[#This Row],[50D EMA]])/Table2[[#This Row],[50D EMA]]</f>
        <v>0.15056545011577807</v>
      </c>
      <c r="U104" s="1">
        <f>(Table2[[#This Row],[Close Price]]-Table2[[#This Row],[200D EMA]])/Table2[[#This Row],[200D EMA]]</f>
        <v>0.41284970070236376</v>
      </c>
      <c r="V104">
        <v>1.1988376540508501</v>
      </c>
      <c r="W104">
        <v>1315.9</v>
      </c>
      <c r="X104">
        <v>1350</v>
      </c>
      <c r="Y104">
        <v>1225.05</v>
      </c>
      <c r="Z104">
        <v>1388</v>
      </c>
      <c r="AA104">
        <v>1065.45</v>
      </c>
      <c r="AB104">
        <v>1388</v>
      </c>
      <c r="AC104" s="1">
        <f>(Table2[[#This Row],[Close Price]]/Table2[[#This Row],[Day Low]])-1</f>
        <v>2.05562732730451E-2</v>
      </c>
      <c r="AD104" s="1">
        <f>(Table2[[#This Row],[Day High]]/Table2[[#This Row],[Close Price]])-1</f>
        <v>5.2496369931867015E-3</v>
      </c>
      <c r="AE104" s="1">
        <f>(Table2[[#This Row],[Close Price]]/Table2[[#This Row],[Current Week Low]])-1</f>
        <v>9.6240969756336447E-2</v>
      </c>
      <c r="AF104" s="1">
        <f>(Table2[[#This Row],[Current Week High]]/Table2[[#This Row],[Close Price]])-1</f>
        <v>3.3545552701143011E-2</v>
      </c>
      <c r="AG104" s="1">
        <f>(Table2[[#This Row],[Close Price]]/Table2[[#This Row],[Current Month Low]])-1</f>
        <v>0.26045332957905099</v>
      </c>
      <c r="AH104" s="1">
        <f>(Table2[[#This Row],[Current Month High]]/Table2[[#This Row],[Close Price]])-1</f>
        <v>3.3545552701143011E-2</v>
      </c>
      <c r="AI104">
        <v>3.3545552701143002</v>
      </c>
      <c r="AJ104">
        <v>157.24547457140099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0.28999999999999998</v>
      </c>
      <c r="AM104" t="s">
        <v>3109</v>
      </c>
      <c r="AN104">
        <v>9.7200000000000006</v>
      </c>
      <c r="AO104" t="s">
        <v>3109</v>
      </c>
      <c r="AP104">
        <v>8.7002293822321997E-2</v>
      </c>
      <c r="AQ104">
        <f>(Table2[[#This Row],[Sharpe Ratio]]-AVERAGE(Table2[Sharpe Ratio]))/_xlfn.STDEV.P(Table2[Sharpe Ratio])</f>
        <v>0.27058023339998427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6.3658974620226907</v>
      </c>
      <c r="AS104">
        <f>_xlfn.RANK.AVG(Table2[[#This Row],[1Y Return vs Nifty Z-Score]],Table2[1Y Return vs Nifty Z-Score])</f>
        <v>99</v>
      </c>
      <c r="AT104">
        <f>_xlfn.RANK.AVG(Table2[[#This Row],[6M Return vs Nifty Z-Score]],Table2[6M Return vs Nifty Z-Score])</f>
        <v>88</v>
      </c>
      <c r="AU104">
        <f>_xlfn.RANK.AVG(Table2[[#This Row],[Sharpe Ratio Z-Score]],Table2[Sharpe Ratio Z-Score])</f>
        <v>267</v>
      </c>
      <c r="AV104">
        <f>(Table2[[#This Row],[Rank 1Y]]+Table2[[#This Row],[Rank 6M]]+Table2[[#This Row],[Rank Sharpe]])/3</f>
        <v>151.33333333333334</v>
      </c>
    </row>
    <row r="105" spans="1:48" x14ac:dyDescent="0.3">
      <c r="A105" t="s">
        <v>296</v>
      </c>
      <c r="B105" t="s">
        <v>297</v>
      </c>
      <c r="C105" t="s">
        <v>3063</v>
      </c>
      <c r="D105" t="s">
        <v>298</v>
      </c>
      <c r="E105">
        <v>94504.749579919997</v>
      </c>
      <c r="F105">
        <v>10898.45</v>
      </c>
      <c r="G105">
        <v>139.799113662547</v>
      </c>
      <c r="H105">
        <f>(Table2[[#This Row],[1Y Return vs Nifty]]-AVERAGE(Table2[1Y Return vs Nifty]))/_xlfn.STDEV.P(Table2[1Y Return vs Nifty])</f>
        <v>1.6646344759982146</v>
      </c>
      <c r="I105">
        <v>-3.7361898475224899</v>
      </c>
      <c r="J105">
        <f>(Table2[[#This Row],[1M Return vs Nifty]]-AVERAGE(Table2[1M Return vs Nifty]))/_xlfn.STDEV.P(Table2[1M Return vs Nifty])</f>
        <v>-0.1108926273385502</v>
      </c>
      <c r="K105">
        <v>26.305447956272399</v>
      </c>
      <c r="L105">
        <f>(Table2[[#This Row],[6M Return vs Nifty]]-AVERAGE(Table2[6M Return vs Nifty]))/_xlfn.STDEV.P(Table2[6M Return vs Nifty])</f>
        <v>0.687665053987495</v>
      </c>
      <c r="M105">
        <v>1.11423277112528</v>
      </c>
      <c r="N105">
        <f>(Table2[[#This Row],[1W Return vs Nifty]]-AVERAGE(Table2[1W Return vs Nifty]))/_xlfn.STDEV.P(Table2[1W Return vs Nifty])</f>
        <v>0.82408655101901973</v>
      </c>
      <c r="O105">
        <v>10557.56</v>
      </c>
      <c r="P105">
        <v>10052.976438002401</v>
      </c>
      <c r="Q105">
        <v>7821.3861191023398</v>
      </c>
      <c r="R105">
        <v>62.430670122970398</v>
      </c>
      <c r="S105" s="1">
        <f>(Table2[[#This Row],[Close Price]]-Table2[[#This Row],[20D EMA]])/Table2[[#This Row],[20D EMA]]</f>
        <v>3.2288710649051602E-2</v>
      </c>
      <c r="T105" s="1">
        <f>(Table2[[#This Row],[Close Price]]-Table2[[#This Row],[50D EMA]])/Table2[[#This Row],[50D EMA]]</f>
        <v>8.4101814742301509E-2</v>
      </c>
      <c r="U105" s="1">
        <f>(Table2[[#This Row],[Close Price]]-Table2[[#This Row],[200D EMA]])/Table2[[#This Row],[200D EMA]]</f>
        <v>0.39341669546047364</v>
      </c>
      <c r="V105">
        <v>0.93777195856199203</v>
      </c>
      <c r="W105">
        <v>10760.1</v>
      </c>
      <c r="X105">
        <v>11007</v>
      </c>
      <c r="Y105">
        <v>10455.049999999999</v>
      </c>
      <c r="Z105">
        <v>11007</v>
      </c>
      <c r="AA105">
        <v>9605.0499999999993</v>
      </c>
      <c r="AB105">
        <v>11222.95</v>
      </c>
      <c r="AC105" s="1">
        <f>(Table2[[#This Row],[Close Price]]/Table2[[#This Row],[Day Low]])-1</f>
        <v>1.2857687196215606E-2</v>
      </c>
      <c r="AD105" s="1">
        <f>(Table2[[#This Row],[Day High]]/Table2[[#This Row],[Close Price]])-1</f>
        <v>9.9601319453683779E-3</v>
      </c>
      <c r="AE105" s="1">
        <f>(Table2[[#This Row],[Close Price]]/Table2[[#This Row],[Current Week Low]])-1</f>
        <v>4.2410127163428291E-2</v>
      </c>
      <c r="AF105" s="1">
        <f>(Table2[[#This Row],[Current Week High]]/Table2[[#This Row],[Close Price]])-1</f>
        <v>9.9601319453683779E-3</v>
      </c>
      <c r="AG105" s="1">
        <f>(Table2[[#This Row],[Close Price]]/Table2[[#This Row],[Current Month Low]])-1</f>
        <v>0.13465833077391598</v>
      </c>
      <c r="AH105" s="1">
        <f>(Table2[[#This Row],[Current Month High]]/Table2[[#This Row],[Close Price]])-1</f>
        <v>2.977487624386943E-2</v>
      </c>
      <c r="AI105">
        <v>5.00208745280292</v>
      </c>
      <c r="AJ105">
        <v>181.701044251447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</v>
      </c>
      <c r="AM105" t="s">
        <v>3109</v>
      </c>
      <c r="AN105">
        <v>-1.86</v>
      </c>
      <c r="AO105" t="s">
        <v>3108</v>
      </c>
      <c r="AP105">
        <v>8.9966624952852001E-2</v>
      </c>
      <c r="AQ105">
        <f>(Table2[[#This Row],[Sharpe Ratio]]-AVERAGE(Table2[Sharpe Ratio]))/_xlfn.STDEV.P(Table2[Sharpe Ratio])</f>
        <v>0.30426836176516442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3.3697618154313433</v>
      </c>
      <c r="AS105">
        <f>_xlfn.RANK.AVG(Table2[[#This Row],[1Y Return vs Nifty Z-Score]],Table2[1Y Return vs Nifty Z-Score])</f>
        <v>46</v>
      </c>
      <c r="AT105">
        <f>_xlfn.RANK.AVG(Table2[[#This Row],[6M Return vs Nifty Z-Score]],Table2[6M Return vs Nifty Z-Score])</f>
        <v>153</v>
      </c>
      <c r="AU105">
        <f>_xlfn.RANK.AVG(Table2[[#This Row],[Sharpe Ratio Z-Score]],Table2[Sharpe Ratio Z-Score])</f>
        <v>257</v>
      </c>
      <c r="AV105">
        <f>(Table2[[#This Row],[Rank 1Y]]+Table2[[#This Row],[Rank 6M]]+Table2[[#This Row],[Rank Sharpe]])/3</f>
        <v>152</v>
      </c>
    </row>
    <row r="106" spans="1:48" x14ac:dyDescent="0.3">
      <c r="A106" t="s">
        <v>951</v>
      </c>
      <c r="B106" t="s">
        <v>952</v>
      </c>
      <c r="C106" t="s">
        <v>3078</v>
      </c>
      <c r="D106" t="s">
        <v>291</v>
      </c>
      <c r="E106">
        <v>15272.136957839901</v>
      </c>
      <c r="F106">
        <v>404.6</v>
      </c>
      <c r="G106">
        <v>137.33311258455299</v>
      </c>
      <c r="H106">
        <f>(Table2[[#This Row],[1Y Return vs Nifty]]-AVERAGE(Table2[1Y Return vs Nifty]))/_xlfn.STDEV.P(Table2[1Y Return vs Nifty])</f>
        <v>1.6265852418462197</v>
      </c>
      <c r="I106">
        <v>35.607643935254302</v>
      </c>
      <c r="J106">
        <f>(Table2[[#This Row],[1M Return vs Nifty]]-AVERAGE(Table2[1M Return vs Nifty]))/_xlfn.STDEV.P(Table2[1M Return vs Nifty])</f>
        <v>3.650541214655286</v>
      </c>
      <c r="K106">
        <v>12.575673400422501</v>
      </c>
      <c r="L106">
        <f>(Table2[[#This Row],[6M Return vs Nifty]]-AVERAGE(Table2[6M Return vs Nifty]))/_xlfn.STDEV.P(Table2[6M Return vs Nifty])</f>
        <v>0.22614685039753757</v>
      </c>
      <c r="M106">
        <v>-5.4768791884890797</v>
      </c>
      <c r="N106">
        <f>(Table2[[#This Row],[1W Return vs Nifty]]-AVERAGE(Table2[1W Return vs Nifty]))/_xlfn.STDEV.P(Table2[1W Return vs Nifty])</f>
        <v>-0.63883346078209569</v>
      </c>
      <c r="O106">
        <v>353.91</v>
      </c>
      <c r="P106">
        <v>313.07559605596498</v>
      </c>
      <c r="Q106">
        <v>264.73656155152503</v>
      </c>
      <c r="R106">
        <v>74.299144899498103</v>
      </c>
      <c r="S106" s="1">
        <f>(Table2[[#This Row],[Close Price]]-Table2[[#This Row],[20D EMA]])/Table2[[#This Row],[20D EMA]]</f>
        <v>0.14322850442202817</v>
      </c>
      <c r="T106" s="1">
        <f>(Table2[[#This Row],[Close Price]]-Table2[[#This Row],[50D EMA]])/Table2[[#This Row],[50D EMA]]</f>
        <v>0.29233963009903291</v>
      </c>
      <c r="U106" s="1">
        <f>(Table2[[#This Row],[Close Price]]-Table2[[#This Row],[200D EMA]])/Table2[[#This Row],[200D EMA]]</f>
        <v>0.52831175878687131</v>
      </c>
      <c r="V106">
        <v>2.6898701253891102</v>
      </c>
      <c r="W106">
        <v>391.2</v>
      </c>
      <c r="X106">
        <v>408.8</v>
      </c>
      <c r="Y106">
        <v>371.55</v>
      </c>
      <c r="Z106">
        <v>408.8</v>
      </c>
      <c r="AA106">
        <v>324.3</v>
      </c>
      <c r="AB106">
        <v>419.85</v>
      </c>
      <c r="AC106" s="1">
        <f>(Table2[[#This Row],[Close Price]]/Table2[[#This Row],[Day Low]])-1</f>
        <v>3.4253578732106327E-2</v>
      </c>
      <c r="AD106" s="1">
        <f>(Table2[[#This Row],[Day High]]/Table2[[#This Row],[Close Price]])-1</f>
        <v>1.0380622837370179E-2</v>
      </c>
      <c r="AE106" s="1">
        <f>(Table2[[#This Row],[Close Price]]/Table2[[#This Row],[Current Week Low]])-1</f>
        <v>8.8951688870946066E-2</v>
      </c>
      <c r="AF106" s="1">
        <f>(Table2[[#This Row],[Current Week High]]/Table2[[#This Row],[Close Price]])-1</f>
        <v>1.0380622837370179E-2</v>
      </c>
      <c r="AG106" s="1">
        <f>(Table2[[#This Row],[Close Price]]/Table2[[#This Row],[Current Month Low]])-1</f>
        <v>0.24761023743447419</v>
      </c>
      <c r="AH106" s="1">
        <f>(Table2[[#This Row],[Current Month High]]/Table2[[#This Row],[Close Price]])-1</f>
        <v>3.7691547207118203E-2</v>
      </c>
      <c r="AI106">
        <v>3.7691547207118199</v>
      </c>
      <c r="AJ106">
        <v>164.96398166339199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0.59</v>
      </c>
      <c r="AM106" t="s">
        <v>3109</v>
      </c>
      <c r="AN106">
        <v>21.89</v>
      </c>
      <c r="AO106" t="s">
        <v>3109</v>
      </c>
      <c r="AP106">
        <v>0.12891448965583799</v>
      </c>
      <c r="AQ106">
        <f>(Table2[[#This Row],[Sharpe Ratio]]-AVERAGE(Table2[Sharpe Ratio]))/_xlfn.STDEV.P(Table2[Sharpe Ratio])</f>
        <v>0.74689120242914553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5.6113310485460923</v>
      </c>
      <c r="AS106">
        <f>_xlfn.RANK.AVG(Table2[[#This Row],[1Y Return vs Nifty Z-Score]],Table2[1Y Return vs Nifty Z-Score])</f>
        <v>49</v>
      </c>
      <c r="AT106">
        <f>_xlfn.RANK.AVG(Table2[[#This Row],[6M Return vs Nifty Z-Score]],Table2[6M Return vs Nifty Z-Score])</f>
        <v>252</v>
      </c>
      <c r="AU106">
        <f>_xlfn.RANK.AVG(Table2[[#This Row],[Sharpe Ratio Z-Score]],Table2[Sharpe Ratio Z-Score])</f>
        <v>163</v>
      </c>
      <c r="AV106">
        <f>(Table2[[#This Row],[Rank 1Y]]+Table2[[#This Row],[Rank 6M]]+Table2[[#This Row],[Rank Sharpe]])/3</f>
        <v>154.66666666666666</v>
      </c>
    </row>
    <row r="107" spans="1:48" x14ac:dyDescent="0.3">
      <c r="A107" t="s">
        <v>1711</v>
      </c>
      <c r="B107" t="s">
        <v>1712</v>
      </c>
      <c r="C107" t="s">
        <v>3076</v>
      </c>
      <c r="D107" t="s">
        <v>918</v>
      </c>
      <c r="E107">
        <v>4615.7591835000003</v>
      </c>
      <c r="F107">
        <v>373</v>
      </c>
      <c r="G107">
        <v>105.38302564433199</v>
      </c>
      <c r="H107">
        <f>(Table2[[#This Row],[1Y Return vs Nifty]]-AVERAGE(Table2[1Y Return vs Nifty]))/_xlfn.STDEV.P(Table2[1Y Return vs Nifty])</f>
        <v>1.133610461740298</v>
      </c>
      <c r="I107">
        <v>4.8505716340283298</v>
      </c>
      <c r="J107">
        <f>(Table2[[#This Row],[1M Return vs Nifty]]-AVERAGE(Table2[1M Return vs Nifty]))/_xlfn.STDEV.P(Table2[1M Return vs Nifty])</f>
        <v>0.71003741745981508</v>
      </c>
      <c r="K107">
        <v>47.176342840041698</v>
      </c>
      <c r="L107">
        <f>(Table2[[#This Row],[6M Return vs Nifty]]-AVERAGE(Table2[6M Return vs Nifty]))/_xlfn.STDEV.P(Table2[6M Return vs Nifty])</f>
        <v>1.3892277690116808</v>
      </c>
      <c r="M107">
        <v>-4.8138279291644501</v>
      </c>
      <c r="N107">
        <f>(Table2[[#This Row],[1W Return vs Nifty]]-AVERAGE(Table2[1W Return vs Nifty]))/_xlfn.STDEV.P(Table2[1W Return vs Nifty])</f>
        <v>-0.49166694896142793</v>
      </c>
      <c r="O107">
        <v>353.74</v>
      </c>
      <c r="P107">
        <v>327.554374133897</v>
      </c>
      <c r="Q107">
        <v>265.74700038738399</v>
      </c>
      <c r="R107">
        <v>59.2596951957496</v>
      </c>
      <c r="S107" s="1">
        <f>(Table2[[#This Row],[Close Price]]-Table2[[#This Row],[20D EMA]])/Table2[[#This Row],[20D EMA]]</f>
        <v>5.4446768813252645E-2</v>
      </c>
      <c r="T107" s="1">
        <f>(Table2[[#This Row],[Close Price]]-Table2[[#This Row],[50D EMA]])/Table2[[#This Row],[50D EMA]]</f>
        <v>0.13874223473970715</v>
      </c>
      <c r="U107" s="1">
        <f>(Table2[[#This Row],[Close Price]]-Table2[[#This Row],[200D EMA]])/Table2[[#This Row],[200D EMA]]</f>
        <v>0.40359063115019722</v>
      </c>
      <c r="V107">
        <v>0.92847869232674196</v>
      </c>
      <c r="W107">
        <v>361</v>
      </c>
      <c r="X107">
        <v>374.55</v>
      </c>
      <c r="Y107">
        <v>355.1</v>
      </c>
      <c r="Z107">
        <v>390</v>
      </c>
      <c r="AA107">
        <v>340.35</v>
      </c>
      <c r="AB107">
        <v>391.65</v>
      </c>
      <c r="AC107" s="1">
        <f>(Table2[[#This Row],[Close Price]]/Table2[[#This Row],[Day Low]])-1</f>
        <v>3.3240997229916802E-2</v>
      </c>
      <c r="AD107" s="1">
        <f>(Table2[[#This Row],[Day High]]/Table2[[#This Row],[Close Price]])-1</f>
        <v>4.1554959785523593E-3</v>
      </c>
      <c r="AE107" s="1">
        <f>(Table2[[#This Row],[Close Price]]/Table2[[#This Row],[Current Week Low]])-1</f>
        <v>5.0408335680089955E-2</v>
      </c>
      <c r="AF107" s="1">
        <f>(Table2[[#This Row],[Current Week High]]/Table2[[#This Row],[Close Price]])-1</f>
        <v>4.5576407506702443E-2</v>
      </c>
      <c r="AG107" s="1">
        <f>(Table2[[#This Row],[Close Price]]/Table2[[#This Row],[Current Month Low]])-1</f>
        <v>9.5930659615101943E-2</v>
      </c>
      <c r="AH107" s="1">
        <f>(Table2[[#This Row],[Current Month High]]/Table2[[#This Row],[Close Price]])-1</f>
        <v>5.0000000000000044E-2</v>
      </c>
      <c r="AI107">
        <v>5</v>
      </c>
      <c r="AJ107">
        <v>150.58784010749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0.38</v>
      </c>
      <c r="AM107" t="s">
        <v>3109</v>
      </c>
      <c r="AN107">
        <v>14.84</v>
      </c>
      <c r="AO107" t="s">
        <v>3109</v>
      </c>
      <c r="AP107">
        <v>7.4730415877855005E-2</v>
      </c>
      <c r="AQ107">
        <f>(Table2[[#This Row],[Sharpe Ratio]]-AVERAGE(Table2[Sharpe Ratio]))/_xlfn.STDEV.P(Table2[Sharpe Ratio])</f>
        <v>0.13111652935653256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2.8723252286068988</v>
      </c>
      <c r="AS107">
        <f>_xlfn.RANK.AVG(Table2[[#This Row],[1Y Return vs Nifty Z-Score]],Table2[1Y Return vs Nifty Z-Score])</f>
        <v>89</v>
      </c>
      <c r="AT107">
        <f>_xlfn.RANK.AVG(Table2[[#This Row],[6M Return vs Nifty Z-Score]],Table2[6M Return vs Nifty Z-Score])</f>
        <v>67</v>
      </c>
      <c r="AU107">
        <f>_xlfn.RANK.AVG(Table2[[#This Row],[Sharpe Ratio Z-Score]],Table2[Sharpe Ratio Z-Score])</f>
        <v>308</v>
      </c>
      <c r="AV107">
        <f>(Table2[[#This Row],[Rank 1Y]]+Table2[[#This Row],[Rank 6M]]+Table2[[#This Row],[Rank Sharpe]])/3</f>
        <v>154.66666666666666</v>
      </c>
    </row>
    <row r="108" spans="1:48" x14ac:dyDescent="0.3">
      <c r="A108" t="s">
        <v>1515</v>
      </c>
      <c r="B108" t="s">
        <v>1516</v>
      </c>
      <c r="C108" t="s">
        <v>3064</v>
      </c>
      <c r="D108" t="s">
        <v>413</v>
      </c>
      <c r="E108">
        <v>6527.5382069650004</v>
      </c>
      <c r="F108">
        <v>211.55</v>
      </c>
      <c r="G108">
        <v>177.001883477581</v>
      </c>
      <c r="H108">
        <f>(Table2[[#This Row],[1Y Return vs Nifty]]-AVERAGE(Table2[1Y Return vs Nifty]))/_xlfn.STDEV.P(Table2[1Y Return vs Nifty])</f>
        <v>2.2386556767295938</v>
      </c>
      <c r="I108">
        <v>7.1359271691066901</v>
      </c>
      <c r="J108">
        <f>(Table2[[#This Row],[1M Return vs Nifty]]-AVERAGE(Table2[1M Return vs Nifty]))/_xlfn.STDEV.P(Table2[1M Return vs Nifty])</f>
        <v>0.92852689405969757</v>
      </c>
      <c r="K108">
        <v>22.844966506625799</v>
      </c>
      <c r="L108">
        <f>(Table2[[#This Row],[6M Return vs Nifty]]-AVERAGE(Table2[6M Return vs Nifty]))/_xlfn.STDEV.P(Table2[6M Return vs Nifty])</f>
        <v>0.57134302876408749</v>
      </c>
      <c r="M108">
        <v>-2.3063497934469002</v>
      </c>
      <c r="N108">
        <f>(Table2[[#This Row],[1W Return vs Nifty]]-AVERAGE(Table2[1W Return vs Nifty]))/_xlfn.STDEV.P(Table2[1W Return vs Nifty])</f>
        <v>6.4876463799775241E-2</v>
      </c>
      <c r="O108">
        <v>204.11</v>
      </c>
      <c r="P108">
        <v>197.740646291319</v>
      </c>
      <c r="Q108">
        <v>159.739550785723</v>
      </c>
      <c r="R108">
        <v>60.874098718162401</v>
      </c>
      <c r="S108" s="1">
        <f>(Table2[[#This Row],[Close Price]]-Table2[[#This Row],[20D EMA]])/Table2[[#This Row],[20D EMA]]</f>
        <v>3.6450933320268469E-2</v>
      </c>
      <c r="T108" s="1">
        <f>(Table2[[#This Row],[Close Price]]-Table2[[#This Row],[50D EMA]])/Table2[[#This Row],[50D EMA]]</f>
        <v>6.9835686125636273E-2</v>
      </c>
      <c r="U108" s="1">
        <f>(Table2[[#This Row],[Close Price]]-Table2[[#This Row],[200D EMA]])/Table2[[#This Row],[200D EMA]]</f>
        <v>0.32434327603547802</v>
      </c>
      <c r="V108">
        <v>0.64053416539727903</v>
      </c>
      <c r="W108">
        <v>209.02</v>
      </c>
      <c r="X108">
        <v>216.4</v>
      </c>
      <c r="Y108">
        <v>200.43</v>
      </c>
      <c r="Z108">
        <v>216.4</v>
      </c>
      <c r="AA108">
        <v>195</v>
      </c>
      <c r="AB108">
        <v>222.8</v>
      </c>
      <c r="AC108" s="1">
        <f>(Table2[[#This Row],[Close Price]]/Table2[[#This Row],[Day Low]])-1</f>
        <v>1.210410487034741E-2</v>
      </c>
      <c r="AD108" s="1">
        <f>(Table2[[#This Row],[Day High]]/Table2[[#This Row],[Close Price]])-1</f>
        <v>2.2926022216970043E-2</v>
      </c>
      <c r="AE108" s="1">
        <f>(Table2[[#This Row],[Close Price]]/Table2[[#This Row],[Current Week Low]])-1</f>
        <v>5.5480716459611834E-2</v>
      </c>
      <c r="AF108" s="1">
        <f>(Table2[[#This Row],[Current Week High]]/Table2[[#This Row],[Close Price]])-1</f>
        <v>2.2926022216970043E-2</v>
      </c>
      <c r="AG108" s="1">
        <f>(Table2[[#This Row],[Close Price]]/Table2[[#This Row],[Current Month Low]])-1</f>
        <v>8.487179487179497E-2</v>
      </c>
      <c r="AH108" s="1">
        <f>(Table2[[#This Row],[Current Month High]]/Table2[[#This Row],[Close Price]])-1</f>
        <v>5.3178917513590163E-2</v>
      </c>
      <c r="AI108">
        <v>13.401087213424701</v>
      </c>
      <c r="AJ108">
        <v>223.71843917368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0.05</v>
      </c>
      <c r="AM108" t="s">
        <v>3109</v>
      </c>
      <c r="AN108">
        <v>-1.24</v>
      </c>
      <c r="AO108" t="s">
        <v>3108</v>
      </c>
      <c r="AP108">
        <v>8.7019774361020999E-2</v>
      </c>
      <c r="AQ108">
        <f>(Table2[[#This Row],[Sharpe Ratio]]-AVERAGE(Table2[Sharpe Ratio]))/_xlfn.STDEV.P(Table2[Sharpe Ratio])</f>
        <v>0.27077889090673835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4.0741809542598926</v>
      </c>
      <c r="AS108">
        <f>_xlfn.RANK.AVG(Table2[[#This Row],[1Y Return vs Nifty Z-Score]],Table2[1Y Return vs Nifty Z-Score])</f>
        <v>25</v>
      </c>
      <c r="AT108">
        <f>_xlfn.RANK.AVG(Table2[[#This Row],[6M Return vs Nifty Z-Score]],Table2[6M Return vs Nifty Z-Score])</f>
        <v>174</v>
      </c>
      <c r="AU108">
        <f>_xlfn.RANK.AVG(Table2[[#This Row],[Sharpe Ratio Z-Score]],Table2[Sharpe Ratio Z-Score])</f>
        <v>266</v>
      </c>
      <c r="AV108">
        <f>(Table2[[#This Row],[Rank 1Y]]+Table2[[#This Row],[Rank 6M]]+Table2[[#This Row],[Rank Sharpe]])/3</f>
        <v>155</v>
      </c>
    </row>
    <row r="109" spans="1:48" x14ac:dyDescent="0.3">
      <c r="A109" t="s">
        <v>953</v>
      </c>
      <c r="B109" t="s">
        <v>954</v>
      </c>
      <c r="C109" t="s">
        <v>3065</v>
      </c>
      <c r="D109" t="s">
        <v>955</v>
      </c>
      <c r="E109">
        <v>15257.4118687799</v>
      </c>
      <c r="F109">
        <v>475.4</v>
      </c>
      <c r="G109">
        <v>147.84847649264901</v>
      </c>
      <c r="H109">
        <f>(Table2[[#This Row],[1Y Return vs Nifty]]-AVERAGE(Table2[1Y Return vs Nifty]))/_xlfn.STDEV.P(Table2[1Y Return vs Nifty])</f>
        <v>1.7888323499691601</v>
      </c>
      <c r="I109">
        <v>-18.890334248901102</v>
      </c>
      <c r="J109">
        <f>(Table2[[#This Row],[1M Return vs Nifty]]-AVERAGE(Table2[1M Return vs Nifty]))/_xlfn.STDEV.P(Table2[1M Return vs Nifty])</f>
        <v>-1.5596917431674682</v>
      </c>
      <c r="K109">
        <v>14.190029921947101</v>
      </c>
      <c r="L109">
        <f>(Table2[[#This Row],[6M Return vs Nifty]]-AVERAGE(Table2[6M Return vs Nifty]))/_xlfn.STDEV.P(Table2[6M Return vs Nifty])</f>
        <v>0.28041248445707995</v>
      </c>
      <c r="M109">
        <v>-0.204136613477755</v>
      </c>
      <c r="N109">
        <f>(Table2[[#This Row],[1W Return vs Nifty]]-AVERAGE(Table2[1W Return vs Nifty]))/_xlfn.STDEV.P(Table2[1W Return vs Nifty])</f>
        <v>0.53146992312691121</v>
      </c>
      <c r="O109">
        <v>482.99</v>
      </c>
      <c r="P109">
        <v>473.38218236935302</v>
      </c>
      <c r="Q109">
        <v>387.18135097747898</v>
      </c>
      <c r="R109">
        <v>47.451773256207197</v>
      </c>
      <c r="S109" s="1">
        <f>(Table2[[#This Row],[Close Price]]-Table2[[#This Row],[20D EMA]])/Table2[[#This Row],[20D EMA]]</f>
        <v>-1.5714611068552209E-2</v>
      </c>
      <c r="T109" s="1">
        <f>(Table2[[#This Row],[Close Price]]-Table2[[#This Row],[50D EMA]])/Table2[[#This Row],[50D EMA]]</f>
        <v>4.2625550893095757E-3</v>
      </c>
      <c r="U109" s="1">
        <f>(Table2[[#This Row],[Close Price]]-Table2[[#This Row],[200D EMA]])/Table2[[#This Row],[200D EMA]]</f>
        <v>0.22784839404016741</v>
      </c>
      <c r="V109">
        <v>0.43500028749550901</v>
      </c>
      <c r="W109">
        <v>469</v>
      </c>
      <c r="X109">
        <v>479.5</v>
      </c>
      <c r="Y109">
        <v>459</v>
      </c>
      <c r="Z109">
        <v>494.8</v>
      </c>
      <c r="AA109">
        <v>448.35</v>
      </c>
      <c r="AB109">
        <v>508.8</v>
      </c>
      <c r="AC109" s="1">
        <f>(Table2[[#This Row],[Close Price]]/Table2[[#This Row],[Day Low]])-1</f>
        <v>1.3646055437100069E-2</v>
      </c>
      <c r="AD109" s="1">
        <f>(Table2[[#This Row],[Day High]]/Table2[[#This Row],[Close Price]])-1</f>
        <v>8.6243163651662513E-3</v>
      </c>
      <c r="AE109" s="1">
        <f>(Table2[[#This Row],[Close Price]]/Table2[[#This Row],[Current Week Low]])-1</f>
        <v>3.5729847494553324E-2</v>
      </c>
      <c r="AF109" s="1">
        <f>(Table2[[#This Row],[Current Week High]]/Table2[[#This Row],[Close Price]])-1</f>
        <v>4.080774084981087E-2</v>
      </c>
      <c r="AG109" s="1">
        <f>(Table2[[#This Row],[Close Price]]/Table2[[#This Row],[Current Month Low]])-1</f>
        <v>6.0332329653172589E-2</v>
      </c>
      <c r="AH109" s="1">
        <f>(Table2[[#This Row],[Current Month High]]/Table2[[#This Row],[Close Price]])-1</f>
        <v>7.0256625999158606E-2</v>
      </c>
      <c r="AI109">
        <v>29.9537231804795</v>
      </c>
      <c r="AJ109">
        <v>187.25075528700901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0.04</v>
      </c>
      <c r="AM109" t="s">
        <v>3109</v>
      </c>
      <c r="AN109">
        <v>-6.92</v>
      </c>
      <c r="AO109" t="s">
        <v>3108</v>
      </c>
      <c r="AP109">
        <v>0.120151231602607</v>
      </c>
      <c r="AQ109">
        <f>(Table2[[#This Row],[Sharpe Ratio]]-AVERAGE(Table2[Sharpe Ratio]))/_xlfn.STDEV.P(Table2[Sharpe Ratio])</f>
        <v>0.64730119402760067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1.6883242084132837</v>
      </c>
      <c r="AS109">
        <f>_xlfn.RANK.AVG(Table2[[#This Row],[1Y Return vs Nifty Z-Score]],Table2[1Y Return vs Nifty Z-Score])</f>
        <v>41</v>
      </c>
      <c r="AT109">
        <f>_xlfn.RANK.AVG(Table2[[#This Row],[6M Return vs Nifty Z-Score]],Table2[6M Return vs Nifty Z-Score])</f>
        <v>239</v>
      </c>
      <c r="AU109">
        <f>_xlfn.RANK.AVG(Table2[[#This Row],[Sharpe Ratio Z-Score]],Table2[Sharpe Ratio Z-Score])</f>
        <v>189</v>
      </c>
      <c r="AV109">
        <f>(Table2[[#This Row],[Rank 1Y]]+Table2[[#This Row],[Rank 6M]]+Table2[[#This Row],[Rank Sharpe]])/3</f>
        <v>156.33333333333334</v>
      </c>
    </row>
    <row r="110" spans="1:48" x14ac:dyDescent="0.3">
      <c r="A110" t="s">
        <v>1123</v>
      </c>
      <c r="B110" t="s">
        <v>1124</v>
      </c>
      <c r="C110" t="s">
        <v>3067</v>
      </c>
      <c r="D110" t="s">
        <v>967</v>
      </c>
      <c r="E110">
        <v>11011.411770049999</v>
      </c>
      <c r="F110">
        <v>1497.55</v>
      </c>
      <c r="G110">
        <v>74.962062359691004</v>
      </c>
      <c r="H110">
        <f>(Table2[[#This Row],[1Y Return vs Nifty]]-AVERAGE(Table2[1Y Return vs Nifty]))/_xlfn.STDEV.P(Table2[1Y Return vs Nifty])</f>
        <v>0.66422933880578594</v>
      </c>
      <c r="I110">
        <v>-7.3489500702373096</v>
      </c>
      <c r="J110">
        <f>(Table2[[#This Row],[1M Return vs Nifty]]-AVERAGE(Table2[1M Return vs Nifty]))/_xlfn.STDEV.P(Table2[1M Return vs Nifty])</f>
        <v>-0.45628750267674156</v>
      </c>
      <c r="K110">
        <v>61.832524715344498</v>
      </c>
      <c r="L110">
        <f>(Table2[[#This Row],[6M Return vs Nifty]]-AVERAGE(Table2[6M Return vs Nifty]))/_xlfn.STDEV.P(Table2[6M Return vs Nifty])</f>
        <v>1.8818866035076511</v>
      </c>
      <c r="M110">
        <v>3.3768884530731502</v>
      </c>
      <c r="N110">
        <f>(Table2[[#This Row],[1W Return vs Nifty]]-AVERAGE(Table2[1W Return vs Nifty]))/_xlfn.STDEV.P(Table2[1W Return vs Nifty])</f>
        <v>1.3262907765304173</v>
      </c>
      <c r="O110">
        <v>1400.88</v>
      </c>
      <c r="P110">
        <v>1332.55950386668</v>
      </c>
      <c r="Q110">
        <v>1076.3941450608099</v>
      </c>
      <c r="R110">
        <v>64.846455856381198</v>
      </c>
      <c r="S110" s="1">
        <f>(Table2[[#This Row],[Close Price]]-Table2[[#This Row],[20D EMA]])/Table2[[#This Row],[20D EMA]]</f>
        <v>6.9006624407515163E-2</v>
      </c>
      <c r="T110" s="1">
        <f>(Table2[[#This Row],[Close Price]]-Table2[[#This Row],[50D EMA]])/Table2[[#This Row],[50D EMA]]</f>
        <v>0.12381473071526491</v>
      </c>
      <c r="U110" s="1">
        <f>(Table2[[#This Row],[Close Price]]-Table2[[#This Row],[200D EMA]])/Table2[[#This Row],[200D EMA]]</f>
        <v>0.39126546430201664</v>
      </c>
      <c r="V110">
        <v>1.20974617436662</v>
      </c>
      <c r="W110">
        <v>1376.4</v>
      </c>
      <c r="X110">
        <v>1535.8</v>
      </c>
      <c r="Y110">
        <v>1340.05</v>
      </c>
      <c r="Z110">
        <v>1535.8</v>
      </c>
      <c r="AA110">
        <v>1268.0999999999999</v>
      </c>
      <c r="AB110">
        <v>1591.25</v>
      </c>
      <c r="AC110" s="1">
        <f>(Table2[[#This Row],[Close Price]]/Table2[[#This Row],[Day Low]])-1</f>
        <v>8.8019471083987E-2</v>
      </c>
      <c r="AD110" s="1">
        <f>(Table2[[#This Row],[Day High]]/Table2[[#This Row],[Close Price]])-1</f>
        <v>2.5541718139628022E-2</v>
      </c>
      <c r="AE110" s="1">
        <f>(Table2[[#This Row],[Close Price]]/Table2[[#This Row],[Current Week Low]])-1</f>
        <v>0.11753292787582548</v>
      </c>
      <c r="AF110" s="1">
        <f>(Table2[[#This Row],[Current Week High]]/Table2[[#This Row],[Close Price]])-1</f>
        <v>2.5541718139628022E-2</v>
      </c>
      <c r="AG110" s="1">
        <f>(Table2[[#This Row],[Close Price]]/Table2[[#This Row],[Current Month Low]])-1</f>
        <v>0.1809399889598613</v>
      </c>
      <c r="AH110" s="1">
        <f>(Table2[[#This Row],[Current Month High]]/Table2[[#This Row],[Close Price]])-1</f>
        <v>6.2568862475376408E-2</v>
      </c>
      <c r="AI110">
        <v>6.2568862475376399</v>
      </c>
      <c r="AJ110">
        <v>128.28506097560901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0.22</v>
      </c>
      <c r="AM110" t="s">
        <v>3109</v>
      </c>
      <c r="AN110">
        <v>-3.27</v>
      </c>
      <c r="AO110" t="s">
        <v>3108</v>
      </c>
      <c r="AP110">
        <v>7.7538689975506003E-2</v>
      </c>
      <c r="AQ110">
        <f>(Table2[[#This Row],[Sharpe Ratio]]-AVERAGE(Table2[Sharpe Ratio]))/_xlfn.STDEV.P(Table2[Sharpe Ratio])</f>
        <v>0.16303114824371553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3.579150364410828</v>
      </c>
      <c r="AS110">
        <f>_xlfn.RANK.AVG(Table2[[#This Row],[1Y Return vs Nifty Z-Score]],Table2[1Y Return vs Nifty Z-Score])</f>
        <v>135</v>
      </c>
      <c r="AT110">
        <f>_xlfn.RANK.AVG(Table2[[#This Row],[6M Return vs Nifty Z-Score]],Table2[6M Return vs Nifty Z-Score])</f>
        <v>37</v>
      </c>
      <c r="AU110">
        <f>_xlfn.RANK.AVG(Table2[[#This Row],[Sharpe Ratio Z-Score]],Table2[Sharpe Ratio Z-Score])</f>
        <v>298</v>
      </c>
      <c r="AV110">
        <f>(Table2[[#This Row],[Rank 1Y]]+Table2[[#This Row],[Rank 6M]]+Table2[[#This Row],[Rank Sharpe]])/3</f>
        <v>156.66666666666666</v>
      </c>
    </row>
    <row r="111" spans="1:48" x14ac:dyDescent="0.3">
      <c r="A111" t="s">
        <v>1336</v>
      </c>
      <c r="B111" t="s">
        <v>1337</v>
      </c>
      <c r="C111" t="s">
        <v>3076</v>
      </c>
      <c r="D111" t="s">
        <v>205</v>
      </c>
      <c r="E111">
        <v>8236.8634448600005</v>
      </c>
      <c r="F111">
        <v>2032.85</v>
      </c>
      <c r="G111">
        <v>114.4244640708</v>
      </c>
      <c r="H111">
        <f>(Table2[[#This Row],[1Y Return vs Nifty]]-AVERAGE(Table2[1Y Return vs Nifty]))/_xlfn.STDEV.P(Table2[1Y Return vs Nifty])</f>
        <v>1.2731155944952972</v>
      </c>
      <c r="I111">
        <v>22.6716688209784</v>
      </c>
      <c r="J111">
        <f>(Table2[[#This Row],[1M Return vs Nifty]]-AVERAGE(Table2[1M Return vs Nifty]))/_xlfn.STDEV.P(Table2[1M Return vs Nifty])</f>
        <v>2.4138082912021588</v>
      </c>
      <c r="K111">
        <v>40.6384093013517</v>
      </c>
      <c r="L111">
        <f>(Table2[[#This Row],[6M Return vs Nifty]]-AVERAGE(Table2[6M Return vs Nifty]))/_xlfn.STDEV.P(Table2[6M Return vs Nifty])</f>
        <v>1.169459022650065</v>
      </c>
      <c r="M111">
        <v>-4.3584004806354102</v>
      </c>
      <c r="N111">
        <f>(Table2[[#This Row],[1W Return vs Nifty]]-AVERAGE(Table2[1W Return vs Nifty]))/_xlfn.STDEV.P(Table2[1W Return vs Nifty])</f>
        <v>-0.39058325739936911</v>
      </c>
      <c r="O111">
        <v>1906.66</v>
      </c>
      <c r="P111">
        <v>1744.8678329633999</v>
      </c>
      <c r="Q111">
        <v>1411.26660974878</v>
      </c>
      <c r="R111">
        <v>61.281394448676799</v>
      </c>
      <c r="S111" s="1">
        <f>(Table2[[#This Row],[Close Price]]-Table2[[#This Row],[20D EMA]])/Table2[[#This Row],[20D EMA]]</f>
        <v>6.6183797845446923E-2</v>
      </c>
      <c r="T111" s="1">
        <f>(Table2[[#This Row],[Close Price]]-Table2[[#This Row],[50D EMA]])/Table2[[#This Row],[50D EMA]]</f>
        <v>0.16504526107716988</v>
      </c>
      <c r="U111" s="1">
        <f>(Table2[[#This Row],[Close Price]]-Table2[[#This Row],[200D EMA]])/Table2[[#This Row],[200D EMA]]</f>
        <v>0.44044363124404129</v>
      </c>
      <c r="V111">
        <v>1.1775222150893601</v>
      </c>
      <c r="W111">
        <v>1987.65</v>
      </c>
      <c r="X111">
        <v>2037.3</v>
      </c>
      <c r="Y111">
        <v>1955</v>
      </c>
      <c r="Z111">
        <v>2138.3000000000002</v>
      </c>
      <c r="AA111">
        <v>1865.35</v>
      </c>
      <c r="AB111">
        <v>2172</v>
      </c>
      <c r="AC111" s="1">
        <f>(Table2[[#This Row],[Close Price]]/Table2[[#This Row],[Day Low]])-1</f>
        <v>2.2740422106507507E-2</v>
      </c>
      <c r="AD111" s="1">
        <f>(Table2[[#This Row],[Day High]]/Table2[[#This Row],[Close Price]])-1</f>
        <v>2.1890449369112996E-3</v>
      </c>
      <c r="AE111" s="1">
        <f>(Table2[[#This Row],[Close Price]]/Table2[[#This Row],[Current Week Low]])-1</f>
        <v>3.9820971867007726E-2</v>
      </c>
      <c r="AF111" s="1">
        <f>(Table2[[#This Row],[Current Week High]]/Table2[[#This Row],[Close Price]])-1</f>
        <v>5.1872986201638271E-2</v>
      </c>
      <c r="AG111" s="1">
        <f>(Table2[[#This Row],[Close Price]]/Table2[[#This Row],[Current Month Low]])-1</f>
        <v>8.9795480740879841E-2</v>
      </c>
      <c r="AH111" s="1">
        <f>(Table2[[#This Row],[Current Month High]]/Table2[[#This Row],[Close Price]])-1</f>
        <v>6.8450697296898566E-2</v>
      </c>
      <c r="AI111">
        <v>6.8450697296898504</v>
      </c>
      <c r="AJ111">
        <v>144.45045695045599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0.3</v>
      </c>
      <c r="AM111" t="s">
        <v>3109</v>
      </c>
      <c r="AN111">
        <v>13.41</v>
      </c>
      <c r="AO111" t="s">
        <v>3109</v>
      </c>
      <c r="AP111">
        <v>7.5356284255023998E-2</v>
      </c>
      <c r="AQ111">
        <f>(Table2[[#This Row],[Sharpe Ratio]]-AVERAGE(Table2[Sharpe Ratio]))/_xlfn.STDEV.P(Table2[Sharpe Ratio])</f>
        <v>0.13822920783317977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4.6040288587813318</v>
      </c>
      <c r="AS111">
        <f>_xlfn.RANK.AVG(Table2[[#This Row],[1Y Return vs Nifty Z-Score]],Table2[1Y Return vs Nifty Z-Score])</f>
        <v>79</v>
      </c>
      <c r="AT111">
        <f>_xlfn.RANK.AVG(Table2[[#This Row],[6M Return vs Nifty Z-Score]],Table2[6M Return vs Nifty Z-Score])</f>
        <v>85</v>
      </c>
      <c r="AU111">
        <f>_xlfn.RANK.AVG(Table2[[#This Row],[Sharpe Ratio Z-Score]],Table2[Sharpe Ratio Z-Score])</f>
        <v>306</v>
      </c>
      <c r="AV111">
        <f>(Table2[[#This Row],[Rank 1Y]]+Table2[[#This Row],[Rank 6M]]+Table2[[#This Row],[Rank Sharpe]])/3</f>
        <v>156.66666666666666</v>
      </c>
    </row>
    <row r="112" spans="1:48" x14ac:dyDescent="0.3">
      <c r="A112" t="s">
        <v>1350</v>
      </c>
      <c r="B112" t="s">
        <v>1351</v>
      </c>
      <c r="C112" t="s">
        <v>3078</v>
      </c>
      <c r="D112" t="s">
        <v>390</v>
      </c>
      <c r="E112">
        <v>8151.6832474000003</v>
      </c>
      <c r="F112">
        <v>1788.5</v>
      </c>
      <c r="G112">
        <v>99.713852206023802</v>
      </c>
      <c r="H112">
        <f>(Table2[[#This Row],[1Y Return vs Nifty]]-AVERAGE(Table2[1Y Return vs Nifty]))/_xlfn.STDEV.P(Table2[1Y Return vs Nifty])</f>
        <v>1.0461377880552045</v>
      </c>
      <c r="I112">
        <v>8.5063744443490492</v>
      </c>
      <c r="J112">
        <f>(Table2[[#This Row],[1M Return vs Nifty]]-AVERAGE(Table2[1M Return vs Nifty]))/_xlfn.STDEV.P(Table2[1M Return vs Nifty])</f>
        <v>1.0595473428605322</v>
      </c>
      <c r="K112">
        <v>52.896088271035197</v>
      </c>
      <c r="L112">
        <f>(Table2[[#This Row],[6M Return vs Nifty]]-AVERAGE(Table2[6M Return vs Nifty]))/_xlfn.STDEV.P(Table2[6M Return vs Nifty])</f>
        <v>1.5814936088888003</v>
      </c>
      <c r="M112">
        <v>-1.8395201236071299</v>
      </c>
      <c r="N112">
        <f>(Table2[[#This Row],[1W Return vs Nifty]]-AVERAGE(Table2[1W Return vs Nifty]))/_xlfn.STDEV.P(Table2[1W Return vs Nifty])</f>
        <v>0.16849091767275504</v>
      </c>
      <c r="O112">
        <v>1763.8</v>
      </c>
      <c r="P112">
        <v>1661.2121934286699</v>
      </c>
      <c r="Q112">
        <v>1312.0142595198199</v>
      </c>
      <c r="R112">
        <v>51.783599455810901</v>
      </c>
      <c r="S112" s="1">
        <f>(Table2[[#This Row],[Close Price]]-Table2[[#This Row],[20D EMA]])/Table2[[#This Row],[20D EMA]]</f>
        <v>1.4003855312393721E-2</v>
      </c>
      <c r="T112" s="1">
        <f>(Table2[[#This Row],[Close Price]]-Table2[[#This Row],[50D EMA]])/Table2[[#This Row],[50D EMA]]</f>
        <v>7.662344827159831E-2</v>
      </c>
      <c r="U112" s="1">
        <f>(Table2[[#This Row],[Close Price]]-Table2[[#This Row],[200D EMA]])/Table2[[#This Row],[200D EMA]]</f>
        <v>0.36317115993431937</v>
      </c>
      <c r="V112">
        <v>1.83726827551398</v>
      </c>
      <c r="W112">
        <v>1783.1</v>
      </c>
      <c r="X112">
        <v>1813.9</v>
      </c>
      <c r="Y112">
        <v>1776.05</v>
      </c>
      <c r="Z112">
        <v>1872.9</v>
      </c>
      <c r="AA112">
        <v>1711.15</v>
      </c>
      <c r="AB112">
        <v>1925.8</v>
      </c>
      <c r="AC112" s="1">
        <f>(Table2[[#This Row],[Close Price]]/Table2[[#This Row],[Day Low]])-1</f>
        <v>3.0284336268298073E-3</v>
      </c>
      <c r="AD112" s="1">
        <f>(Table2[[#This Row],[Day High]]/Table2[[#This Row],[Close Price]])-1</f>
        <v>1.4201845121610379E-2</v>
      </c>
      <c r="AE112" s="1">
        <f>(Table2[[#This Row],[Close Price]]/Table2[[#This Row],[Current Week Low]])-1</f>
        <v>7.0099377832830712E-3</v>
      </c>
      <c r="AF112" s="1">
        <f>(Table2[[#This Row],[Current Week High]]/Table2[[#This Row],[Close Price]])-1</f>
        <v>4.7190383002516212E-2</v>
      </c>
      <c r="AG112" s="1">
        <f>(Table2[[#This Row],[Close Price]]/Table2[[#This Row],[Current Month Low]])-1</f>
        <v>4.5203518101861295E-2</v>
      </c>
      <c r="AH112" s="1">
        <f>(Table2[[#This Row],[Current Month High]]/Table2[[#This Row],[Close Price]])-1</f>
        <v>7.6768241543192506E-2</v>
      </c>
      <c r="AI112">
        <v>7.6768241543192497</v>
      </c>
      <c r="AJ112">
        <v>136.027713625866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0.39</v>
      </c>
      <c r="AM112" t="s">
        <v>3109</v>
      </c>
      <c r="AN112">
        <v>5.72</v>
      </c>
      <c r="AO112" t="s">
        <v>3109</v>
      </c>
      <c r="AP112">
        <v>7.1165819034294003E-2</v>
      </c>
      <c r="AQ112">
        <f>(Table2[[#This Row],[Sharpe Ratio]]-AVERAGE(Table2[Sharpe Ratio]))/_xlfn.STDEV.P(Table2[Sharpe Ratio])</f>
        <v>9.060668388102773E-2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3.94627634135832</v>
      </c>
      <c r="AS112">
        <f>_xlfn.RANK.AVG(Table2[[#This Row],[1Y Return vs Nifty Z-Score]],Table2[1Y Return vs Nifty Z-Score])</f>
        <v>95</v>
      </c>
      <c r="AT112">
        <f>_xlfn.RANK.AVG(Table2[[#This Row],[6M Return vs Nifty Z-Score]],Table2[6M Return vs Nifty Z-Score])</f>
        <v>53</v>
      </c>
      <c r="AU112">
        <f>_xlfn.RANK.AVG(Table2[[#This Row],[Sharpe Ratio Z-Score]],Table2[Sharpe Ratio Z-Score])</f>
        <v>324</v>
      </c>
      <c r="AV112">
        <f>(Table2[[#This Row],[Rank 1Y]]+Table2[[#This Row],[Rank 6M]]+Table2[[#This Row],[Rank Sharpe]])/3</f>
        <v>157.33333333333334</v>
      </c>
    </row>
    <row r="113" spans="1:48" x14ac:dyDescent="0.3">
      <c r="A113" t="s">
        <v>386</v>
      </c>
      <c r="B113" t="s">
        <v>387</v>
      </c>
      <c r="C113" t="s">
        <v>3077</v>
      </c>
      <c r="D113" t="s">
        <v>139</v>
      </c>
      <c r="E113">
        <v>60320.694146369999</v>
      </c>
      <c r="F113">
        <v>3374.7</v>
      </c>
      <c r="G113">
        <v>66.635014043356705</v>
      </c>
      <c r="H113">
        <f>(Table2[[#This Row],[1Y Return vs Nifty]]-AVERAGE(Table2[1Y Return vs Nifty]))/_xlfn.STDEV.P(Table2[1Y Return vs Nifty])</f>
        <v>0.53574690868417663</v>
      </c>
      <c r="I113">
        <v>-16.411258114873601</v>
      </c>
      <c r="J113">
        <f>(Table2[[#This Row],[1M Return vs Nifty]]-AVERAGE(Table2[1M Return vs Nifty]))/_xlfn.STDEV.P(Table2[1M Return vs Nifty])</f>
        <v>-1.3226817730945377</v>
      </c>
      <c r="K113">
        <v>12.1327395023796</v>
      </c>
      <c r="L113">
        <f>(Table2[[#This Row],[6M Return vs Nifty]]-AVERAGE(Table2[6M Return vs Nifty]))/_xlfn.STDEV.P(Table2[6M Return vs Nifty])</f>
        <v>0.21125789092465549</v>
      </c>
      <c r="M113">
        <v>0.69770994891041005</v>
      </c>
      <c r="N113">
        <f>(Table2[[#This Row],[1W Return vs Nifty]]-AVERAGE(Table2[1W Return vs Nifty]))/_xlfn.STDEV.P(Table2[1W Return vs Nifty])</f>
        <v>0.7316378753291497</v>
      </c>
      <c r="O113">
        <v>3480.2</v>
      </c>
      <c r="P113">
        <v>3491.0720470953001</v>
      </c>
      <c r="Q113">
        <v>2932.18363377996</v>
      </c>
      <c r="R113">
        <v>42.615333737805301</v>
      </c>
      <c r="S113" s="1">
        <f>(Table2[[#This Row],[Close Price]]-Table2[[#This Row],[20D EMA]])/Table2[[#This Row],[20D EMA]]</f>
        <v>-3.0314349750014367E-2</v>
      </c>
      <c r="T113" s="1">
        <f>(Table2[[#This Row],[Close Price]]-Table2[[#This Row],[50D EMA]])/Table2[[#This Row],[50D EMA]]</f>
        <v>-3.3334186612426445E-2</v>
      </c>
      <c r="U113" s="1">
        <f>(Table2[[#This Row],[Close Price]]-Table2[[#This Row],[200D EMA]])/Table2[[#This Row],[200D EMA]]</f>
        <v>0.15091700298783114</v>
      </c>
      <c r="V113">
        <v>0.55348326588331398</v>
      </c>
      <c r="W113">
        <v>3347.35</v>
      </c>
      <c r="X113">
        <v>3410.6</v>
      </c>
      <c r="Y113">
        <v>3310.1</v>
      </c>
      <c r="Z113">
        <v>3454</v>
      </c>
      <c r="AA113">
        <v>3117</v>
      </c>
      <c r="AB113">
        <v>3620.65</v>
      </c>
      <c r="AC113" s="1">
        <f>(Table2[[#This Row],[Close Price]]/Table2[[#This Row],[Day Low]])-1</f>
        <v>8.1706424485039619E-3</v>
      </c>
      <c r="AD113" s="1">
        <f>(Table2[[#This Row],[Day High]]/Table2[[#This Row],[Close Price]])-1</f>
        <v>1.0637982635493648E-2</v>
      </c>
      <c r="AE113" s="1">
        <f>(Table2[[#This Row],[Close Price]]/Table2[[#This Row],[Current Week Low]])-1</f>
        <v>1.9516026706141831E-2</v>
      </c>
      <c r="AF113" s="1">
        <f>(Table2[[#This Row],[Current Week High]]/Table2[[#This Row],[Close Price]])-1</f>
        <v>2.3498385041633485E-2</v>
      </c>
      <c r="AG113" s="1">
        <f>(Table2[[#This Row],[Close Price]]/Table2[[#This Row],[Current Month Low]])-1</f>
        <v>8.2675649663137563E-2</v>
      </c>
      <c r="AH113" s="1">
        <f>(Table2[[#This Row],[Current Month High]]/Table2[[#This Row],[Close Price]])-1</f>
        <v>7.2880552345393701E-2</v>
      </c>
      <c r="AI113">
        <v>22.588674548848701</v>
      </c>
      <c r="AJ113">
        <v>96.357606260727806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0.05</v>
      </c>
      <c r="AM113" t="s">
        <v>3109</v>
      </c>
      <c r="AN113">
        <v>-8.77</v>
      </c>
      <c r="AO113" t="s">
        <v>3108</v>
      </c>
      <c r="AP113">
        <v>0.18652874756839999</v>
      </c>
      <c r="AQ113">
        <f>(Table2[[#This Row],[Sharpe Ratio]]-AVERAGE(Table2[Sharpe Ratio]))/_xlfn.STDEV.P(Table2[Sharpe Ratio])</f>
        <v>1.4016481883249692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154</v>
      </c>
      <c r="AT113">
        <f>_xlfn.RANK.AVG(Table2[[#This Row],[6M Return vs Nifty Z-Score]],Table2[6M Return vs Nifty Z-Score])</f>
        <v>257</v>
      </c>
      <c r="AU113">
        <f>_xlfn.RANK.AVG(Table2[[#This Row],[Sharpe Ratio Z-Score]],Table2[Sharpe Ratio Z-Score])</f>
        <v>63</v>
      </c>
      <c r="AV113">
        <f>(Table2[[#This Row],[Rank 1Y]]+Table2[[#This Row],[Rank 6M]]+Table2[[#This Row],[Rank Sharpe]])/3</f>
        <v>158</v>
      </c>
    </row>
    <row r="114" spans="1:48" x14ac:dyDescent="0.3">
      <c r="A114" t="s">
        <v>811</v>
      </c>
      <c r="B114" t="s">
        <v>812</v>
      </c>
      <c r="C114" t="s">
        <v>3077</v>
      </c>
      <c r="D114" t="s">
        <v>139</v>
      </c>
      <c r="E114">
        <v>19401.869429394999</v>
      </c>
      <c r="F114">
        <v>1718.5</v>
      </c>
      <c r="G114">
        <v>189.147400126793</v>
      </c>
      <c r="H114">
        <f>(Table2[[#This Row],[1Y Return vs Nifty]]-AVERAGE(Table2[1Y Return vs Nifty]))/_xlfn.STDEV.P(Table2[1Y Return vs Nifty])</f>
        <v>2.4260552731883034</v>
      </c>
      <c r="I114">
        <v>-10.4643083848395</v>
      </c>
      <c r="J114">
        <f>(Table2[[#This Row],[1M Return vs Nifty]]-AVERAGE(Table2[1M Return vs Nifty]))/_xlfn.STDEV.P(Table2[1M Return vs Nifty])</f>
        <v>-0.75412869068042154</v>
      </c>
      <c r="K114">
        <v>11.0185606063562</v>
      </c>
      <c r="L114">
        <f>(Table2[[#This Row],[6M Return vs Nifty]]-AVERAGE(Table2[6M Return vs Nifty]))/_xlfn.STDEV.P(Table2[6M Return vs Nifty])</f>
        <v>0.17380543018111994</v>
      </c>
      <c r="M114">
        <v>-1.70582322901743</v>
      </c>
      <c r="N114">
        <f>(Table2[[#This Row],[1W Return vs Nifty]]-AVERAGE(Table2[1W Return vs Nifty]))/_xlfn.STDEV.P(Table2[1W Return vs Nifty])</f>
        <v>0.19816540413412292</v>
      </c>
      <c r="O114">
        <v>1769.77</v>
      </c>
      <c r="P114">
        <v>1817.85782935052</v>
      </c>
      <c r="Q114">
        <v>1505.8572567496101</v>
      </c>
      <c r="R114">
        <v>40.873227647438299</v>
      </c>
      <c r="S114" s="1">
        <f>(Table2[[#This Row],[Close Price]]-Table2[[#This Row],[20D EMA]])/Table2[[#This Row],[20D EMA]]</f>
        <v>-2.8969866140797947E-2</v>
      </c>
      <c r="T114" s="1">
        <f>(Table2[[#This Row],[Close Price]]-Table2[[#This Row],[50D EMA]])/Table2[[#This Row],[50D EMA]]</f>
        <v>-5.465654560346906E-2</v>
      </c>
      <c r="U114" s="1">
        <f>(Table2[[#This Row],[Close Price]]-Table2[[#This Row],[200D EMA]])/Table2[[#This Row],[200D EMA]]</f>
        <v>0.14121042502353701</v>
      </c>
      <c r="V114">
        <v>1.09066476489588</v>
      </c>
      <c r="W114">
        <v>1697.65</v>
      </c>
      <c r="X114">
        <v>1728</v>
      </c>
      <c r="Y114">
        <v>1675</v>
      </c>
      <c r="Z114">
        <v>1734.95</v>
      </c>
      <c r="AA114">
        <v>1597</v>
      </c>
      <c r="AB114">
        <v>1845</v>
      </c>
      <c r="AC114" s="1">
        <f>(Table2[[#This Row],[Close Price]]/Table2[[#This Row],[Day Low]])-1</f>
        <v>1.2281683503666763E-2</v>
      </c>
      <c r="AD114" s="1">
        <f>(Table2[[#This Row],[Day High]]/Table2[[#This Row],[Close Price]])-1</f>
        <v>5.5280768111725109E-3</v>
      </c>
      <c r="AE114" s="1">
        <f>(Table2[[#This Row],[Close Price]]/Table2[[#This Row],[Current Week Low]])-1</f>
        <v>2.5970149253731423E-2</v>
      </c>
      <c r="AF114" s="1">
        <f>(Table2[[#This Row],[Current Week High]]/Table2[[#This Row],[Close Price]])-1</f>
        <v>9.5723014256618999E-3</v>
      </c>
      <c r="AG114" s="1">
        <f>(Table2[[#This Row],[Close Price]]/Table2[[#This Row],[Current Month Low]])-1</f>
        <v>7.608015028177828E-2</v>
      </c>
      <c r="AH114" s="1">
        <f>(Table2[[#This Row],[Current Month High]]/Table2[[#This Row],[Close Price]])-1</f>
        <v>7.3610707011928955E-2</v>
      </c>
      <c r="AI114">
        <v>25.737760458073701</v>
      </c>
      <c r="AJ114">
        <v>218.122414891727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-0.11</v>
      </c>
      <c r="AM114" t="s">
        <v>3108</v>
      </c>
      <c r="AN114">
        <v>-6.12</v>
      </c>
      <c r="AO114" t="s">
        <v>3108</v>
      </c>
      <c r="AP114">
        <v>0.10733401965935201</v>
      </c>
      <c r="AQ114">
        <f>(Table2[[#This Row],[Sharpe Ratio]]-AVERAGE(Table2[Sharpe Ratio]))/_xlfn.STDEV.P(Table2[Sharpe Ratio])</f>
        <v>0.5016400441037413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21</v>
      </c>
      <c r="AT114">
        <f>_xlfn.RANK.AVG(Table2[[#This Row],[6M Return vs Nifty Z-Score]],Table2[6M Return vs Nifty Z-Score])</f>
        <v>269</v>
      </c>
      <c r="AU114">
        <f>_xlfn.RANK.AVG(Table2[[#This Row],[Sharpe Ratio Z-Score]],Table2[Sharpe Ratio Z-Score])</f>
        <v>212</v>
      </c>
      <c r="AV114">
        <f>(Table2[[#This Row],[Rank 1Y]]+Table2[[#This Row],[Rank 6M]]+Table2[[#This Row],[Rank Sharpe]])/3</f>
        <v>167.33333333333334</v>
      </c>
    </row>
    <row r="115" spans="1:48" x14ac:dyDescent="0.3">
      <c r="A115" t="s">
        <v>910</v>
      </c>
      <c r="B115" t="s">
        <v>911</v>
      </c>
      <c r="C115" t="s">
        <v>3078</v>
      </c>
      <c r="D115" t="s">
        <v>537</v>
      </c>
      <c r="E115">
        <v>16154.63169122</v>
      </c>
      <c r="F115">
        <v>859.1</v>
      </c>
      <c r="G115">
        <v>71.030751417676399</v>
      </c>
      <c r="H115">
        <f>(Table2[[#This Row],[1Y Return vs Nifty]]-AVERAGE(Table2[1Y Return vs Nifty]))/_xlfn.STDEV.P(Table2[1Y Return vs Nifty])</f>
        <v>0.60357106420410034</v>
      </c>
      <c r="I115">
        <v>-3.75321998424501</v>
      </c>
      <c r="J115">
        <f>(Table2[[#This Row],[1M Return vs Nifty]]-AVERAGE(Table2[1M Return vs Nifty]))/_xlfn.STDEV.P(Table2[1M Return vs Nifty])</f>
        <v>-0.11252077910829235</v>
      </c>
      <c r="K115">
        <v>21.334842545502799</v>
      </c>
      <c r="L115">
        <f>(Table2[[#This Row],[6M Return vs Nifty]]-AVERAGE(Table2[6M Return vs Nifty]))/_xlfn.STDEV.P(Table2[6M Return vs Nifty])</f>
        <v>0.5205811102125053</v>
      </c>
      <c r="M115">
        <v>0.42186269620482097</v>
      </c>
      <c r="N115">
        <f>(Table2[[#This Row],[1W Return vs Nifty]]-AVERAGE(Table2[1W Return vs Nifty]))/_xlfn.STDEV.P(Table2[1W Return vs Nifty])</f>
        <v>0.67041262704691962</v>
      </c>
      <c r="O115">
        <v>839.93</v>
      </c>
      <c r="P115">
        <v>810.98442871239399</v>
      </c>
      <c r="Q115">
        <v>683.243002431273</v>
      </c>
      <c r="R115">
        <v>57.951224003699998</v>
      </c>
      <c r="S115" s="1">
        <f>(Table2[[#This Row],[Close Price]]-Table2[[#This Row],[20D EMA]])/Table2[[#This Row],[20D EMA]]</f>
        <v>2.2823330515638295E-2</v>
      </c>
      <c r="T115" s="1">
        <f>(Table2[[#This Row],[Close Price]]-Table2[[#This Row],[50D EMA]])/Table2[[#This Row],[50D EMA]]</f>
        <v>5.9329833698532883E-2</v>
      </c>
      <c r="U115" s="1">
        <f>(Table2[[#This Row],[Close Price]]-Table2[[#This Row],[200D EMA]])/Table2[[#This Row],[200D EMA]]</f>
        <v>0.25738572798104342</v>
      </c>
      <c r="V115">
        <v>0.98867854376452302</v>
      </c>
      <c r="W115">
        <v>826.15</v>
      </c>
      <c r="X115">
        <v>860.9</v>
      </c>
      <c r="Y115">
        <v>816.95</v>
      </c>
      <c r="Z115">
        <v>888.65</v>
      </c>
      <c r="AA115">
        <v>785</v>
      </c>
      <c r="AB115">
        <v>888.65</v>
      </c>
      <c r="AC115" s="1">
        <f>(Table2[[#This Row],[Close Price]]/Table2[[#This Row],[Day Low]])-1</f>
        <v>3.9883798341705523E-2</v>
      </c>
      <c r="AD115" s="1">
        <f>(Table2[[#This Row],[Day High]]/Table2[[#This Row],[Close Price]])-1</f>
        <v>2.0952159236409251E-3</v>
      </c>
      <c r="AE115" s="1">
        <f>(Table2[[#This Row],[Close Price]]/Table2[[#This Row],[Current Week Low]])-1</f>
        <v>5.1594344819144267E-2</v>
      </c>
      <c r="AF115" s="1">
        <f>(Table2[[#This Row],[Current Week High]]/Table2[[#This Row],[Close Price]])-1</f>
        <v>3.4396461413106705E-2</v>
      </c>
      <c r="AG115" s="1">
        <f>(Table2[[#This Row],[Close Price]]/Table2[[#This Row],[Current Month Low]])-1</f>
        <v>9.4394904458598772E-2</v>
      </c>
      <c r="AH115" s="1">
        <f>(Table2[[#This Row],[Current Month High]]/Table2[[#This Row],[Close Price]])-1</f>
        <v>3.4396461413106705E-2</v>
      </c>
      <c r="AI115">
        <v>7.8570597136538201</v>
      </c>
      <c r="AJ115">
        <v>104.061757719714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0.26</v>
      </c>
      <c r="AM115" t="s">
        <v>3109</v>
      </c>
      <c r="AN115">
        <v>-1.98</v>
      </c>
      <c r="AO115" t="s">
        <v>3108</v>
      </c>
      <c r="AP115">
        <v>0.12463433150356699</v>
      </c>
      <c r="AQ115">
        <f>(Table2[[#This Row],[Sharpe Ratio]]-AVERAGE(Table2[Sharpe Ratio]))/_xlfn.STDEV.P(Table2[Sharpe Ratio])</f>
        <v>0.69824936354281397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2.3802933858980468</v>
      </c>
      <c r="AS115">
        <f>_xlfn.RANK.AVG(Table2[[#This Row],[1Y Return vs Nifty Z-Score]],Table2[1Y Return vs Nifty Z-Score])</f>
        <v>141</v>
      </c>
      <c r="AT115">
        <f>_xlfn.RANK.AVG(Table2[[#This Row],[6M Return vs Nifty Z-Score]],Table2[6M Return vs Nifty Z-Score])</f>
        <v>189</v>
      </c>
      <c r="AU115">
        <f>_xlfn.RANK.AVG(Table2[[#This Row],[Sharpe Ratio Z-Score]],Table2[Sharpe Ratio Z-Score])</f>
        <v>176</v>
      </c>
      <c r="AV115">
        <f>(Table2[[#This Row],[Rank 1Y]]+Table2[[#This Row],[Rank 6M]]+Table2[[#This Row],[Rank Sharpe]])/3</f>
        <v>168.66666666666666</v>
      </c>
    </row>
    <row r="116" spans="1:48" x14ac:dyDescent="0.3">
      <c r="A116" t="s">
        <v>1507</v>
      </c>
      <c r="B116" t="s">
        <v>1508</v>
      </c>
      <c r="C116" t="s">
        <v>3067</v>
      </c>
      <c r="D116" t="s">
        <v>46</v>
      </c>
      <c r="E116">
        <v>6570.3268938849997</v>
      </c>
      <c r="F116">
        <v>234.05</v>
      </c>
      <c r="G116">
        <v>121.59361192317699</v>
      </c>
      <c r="H116">
        <f>(Table2[[#This Row],[1Y Return vs Nifty]]-AVERAGE(Table2[1Y Return vs Nifty]))/_xlfn.STDEV.P(Table2[1Y Return vs Nifty])</f>
        <v>1.3837321662963362</v>
      </c>
      <c r="I116">
        <v>3.9663570940014201E-2</v>
      </c>
      <c r="J116">
        <f>(Table2[[#This Row],[1M Return vs Nifty]]-AVERAGE(Table2[1M Return vs Nifty]))/_xlfn.STDEV.P(Table2[1M Return vs Nifty])</f>
        <v>0.25009463457974151</v>
      </c>
      <c r="K116">
        <v>22.858287517342202</v>
      </c>
      <c r="L116">
        <f>(Table2[[#This Row],[6M Return vs Nifty]]-AVERAGE(Table2[6M Return vs Nifty]))/_xlfn.STDEV.P(Table2[6M Return vs Nifty])</f>
        <v>0.57179080661439585</v>
      </c>
      <c r="M116">
        <v>-3.8272474672332999</v>
      </c>
      <c r="N116">
        <f>(Table2[[#This Row],[1W Return vs Nifty]]-AVERAGE(Table2[1W Return vs Nifty]))/_xlfn.STDEV.P(Table2[1W Return vs Nifty])</f>
        <v>-0.2726920157704108</v>
      </c>
      <c r="O116">
        <v>239.92</v>
      </c>
      <c r="P116">
        <v>229.77277258451701</v>
      </c>
      <c r="Q116">
        <v>184.286095128217</v>
      </c>
      <c r="R116">
        <v>40.5776301146986</v>
      </c>
      <c r="S116" s="1">
        <f>(Table2[[#This Row],[Close Price]]-Table2[[#This Row],[20D EMA]])/Table2[[#This Row],[20D EMA]]</f>
        <v>-2.4466488829609771E-2</v>
      </c>
      <c r="T116" s="1">
        <f>(Table2[[#This Row],[Close Price]]-Table2[[#This Row],[50D EMA]])/Table2[[#This Row],[50D EMA]]</f>
        <v>1.8615031569546431E-2</v>
      </c>
      <c r="U116" s="1">
        <f>(Table2[[#This Row],[Close Price]]-Table2[[#This Row],[200D EMA]])/Table2[[#This Row],[200D EMA]]</f>
        <v>0.27003613504947177</v>
      </c>
      <c r="V116">
        <v>0.52988447573374797</v>
      </c>
      <c r="W116">
        <v>228.15</v>
      </c>
      <c r="X116">
        <v>237.7</v>
      </c>
      <c r="Y116">
        <v>228.15</v>
      </c>
      <c r="Z116">
        <v>248.25</v>
      </c>
      <c r="AA116">
        <v>228.15</v>
      </c>
      <c r="AB116">
        <v>259.85000000000002</v>
      </c>
      <c r="AC116" s="1">
        <f>(Table2[[#This Row],[Close Price]]/Table2[[#This Row],[Day Low]])-1</f>
        <v>2.5860179706333586E-2</v>
      </c>
      <c r="AD116" s="1">
        <f>(Table2[[#This Row],[Day High]]/Table2[[#This Row],[Close Price]])-1</f>
        <v>1.5594958342234566E-2</v>
      </c>
      <c r="AE116" s="1">
        <f>(Table2[[#This Row],[Close Price]]/Table2[[#This Row],[Current Week Low]])-1</f>
        <v>2.5860179706333586E-2</v>
      </c>
      <c r="AF116" s="1">
        <f>(Table2[[#This Row],[Current Week High]]/Table2[[#This Row],[Close Price]])-1</f>
        <v>6.067079683828247E-2</v>
      </c>
      <c r="AG116" s="1">
        <f>(Table2[[#This Row],[Close Price]]/Table2[[#This Row],[Current Month Low]])-1</f>
        <v>2.5860179706333586E-2</v>
      </c>
      <c r="AH116" s="1">
        <f>(Table2[[#This Row],[Current Month High]]/Table2[[#This Row],[Close Price]])-1</f>
        <v>0.11023285622730183</v>
      </c>
      <c r="AI116">
        <v>16.171758171330801</v>
      </c>
      <c r="AJ116">
        <v>159.62285080421501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0.25</v>
      </c>
      <c r="AM116" t="s">
        <v>3109</v>
      </c>
      <c r="AN116">
        <v>-8.91</v>
      </c>
      <c r="AO116" t="s">
        <v>3108</v>
      </c>
      <c r="AP116">
        <v>8.6391277836391001E-2</v>
      </c>
      <c r="AQ116">
        <f>(Table2[[#This Row],[Sharpe Ratio]]-AVERAGE(Table2[Sharpe Ratio]))/_xlfn.STDEV.P(Table2[Sharpe Ratio])</f>
        <v>0.26363634485959031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2.1965619365796529</v>
      </c>
      <c r="AS116">
        <f>_xlfn.RANK.AVG(Table2[[#This Row],[1Y Return vs Nifty Z-Score]],Table2[1Y Return vs Nifty Z-Score])</f>
        <v>70</v>
      </c>
      <c r="AT116">
        <f>_xlfn.RANK.AVG(Table2[[#This Row],[6M Return vs Nifty Z-Score]],Table2[6M Return vs Nifty Z-Score])</f>
        <v>173</v>
      </c>
      <c r="AU116">
        <f>_xlfn.RANK.AVG(Table2[[#This Row],[Sharpe Ratio Z-Score]],Table2[Sharpe Ratio Z-Score])</f>
        <v>269</v>
      </c>
      <c r="AV116">
        <f>(Table2[[#This Row],[Rank 1Y]]+Table2[[#This Row],[Rank 6M]]+Table2[[#This Row],[Rank Sharpe]])/3</f>
        <v>170.66666666666666</v>
      </c>
    </row>
    <row r="117" spans="1:48" x14ac:dyDescent="0.3">
      <c r="A117" t="s">
        <v>789</v>
      </c>
      <c r="B117" t="s">
        <v>790</v>
      </c>
      <c r="C117" t="s">
        <v>3075</v>
      </c>
      <c r="D117" t="s">
        <v>446</v>
      </c>
      <c r="E117">
        <v>20014.737146814899</v>
      </c>
      <c r="F117">
        <v>628.85</v>
      </c>
      <c r="G117">
        <v>62.312906498074497</v>
      </c>
      <c r="H117">
        <f>(Table2[[#This Row],[1Y Return vs Nifty]]-AVERAGE(Table2[1Y Return vs Nifty]))/_xlfn.STDEV.P(Table2[1Y Return vs Nifty])</f>
        <v>0.46905882671694477</v>
      </c>
      <c r="I117">
        <v>12.176055342110001</v>
      </c>
      <c r="J117">
        <f>(Table2[[#This Row],[1M Return vs Nifty]]-AVERAGE(Table2[1M Return vs Nifty]))/_xlfn.STDEV.P(Table2[1M Return vs Nifty])</f>
        <v>1.4103840710341577</v>
      </c>
      <c r="K117">
        <v>13.9117544268664</v>
      </c>
      <c r="L117">
        <f>(Table2[[#This Row],[6M Return vs Nifty]]-AVERAGE(Table2[6M Return vs Nifty]))/_xlfn.STDEV.P(Table2[6M Return vs Nifty])</f>
        <v>0.27105841924134544</v>
      </c>
      <c r="M117">
        <v>-4.0267280922242303</v>
      </c>
      <c r="N117">
        <f>(Table2[[#This Row],[1W Return vs Nifty]]-AVERAGE(Table2[1W Return vs Nifty]))/_xlfn.STDEV.P(Table2[1W Return vs Nifty])</f>
        <v>-0.31696742787900745</v>
      </c>
      <c r="O117">
        <v>612.71</v>
      </c>
      <c r="P117">
        <v>584.01631204529701</v>
      </c>
      <c r="Q117">
        <v>498.00968263796602</v>
      </c>
      <c r="R117">
        <v>54.551782077893499</v>
      </c>
      <c r="S117" s="1">
        <f>(Table2[[#This Row],[Close Price]]-Table2[[#This Row],[20D EMA]])/Table2[[#This Row],[20D EMA]]</f>
        <v>2.6341988869122399E-2</v>
      </c>
      <c r="T117" s="1">
        <f>(Table2[[#This Row],[Close Price]]-Table2[[#This Row],[50D EMA]])/Table2[[#This Row],[50D EMA]]</f>
        <v>7.6767869372843231E-2</v>
      </c>
      <c r="U117" s="1">
        <f>(Table2[[#This Row],[Close Price]]-Table2[[#This Row],[200D EMA]])/Table2[[#This Row],[200D EMA]]</f>
        <v>0.26272645276487505</v>
      </c>
      <c r="V117">
        <v>1.1779232585064401</v>
      </c>
      <c r="W117">
        <v>618.5</v>
      </c>
      <c r="X117">
        <v>630.5</v>
      </c>
      <c r="Y117">
        <v>601.1</v>
      </c>
      <c r="Z117">
        <v>656.95</v>
      </c>
      <c r="AA117">
        <v>597.5</v>
      </c>
      <c r="AB117">
        <v>670</v>
      </c>
      <c r="AC117" s="1">
        <f>(Table2[[#This Row],[Close Price]]/Table2[[#This Row],[Day Low]])-1</f>
        <v>1.6734033953112348E-2</v>
      </c>
      <c r="AD117" s="1">
        <f>(Table2[[#This Row],[Day High]]/Table2[[#This Row],[Close Price]])-1</f>
        <v>2.6238371630753488E-3</v>
      </c>
      <c r="AE117" s="1">
        <f>(Table2[[#This Row],[Close Price]]/Table2[[#This Row],[Current Week Low]])-1</f>
        <v>4.6165363500249468E-2</v>
      </c>
      <c r="AF117" s="1">
        <f>(Table2[[#This Row],[Current Week High]]/Table2[[#This Row],[Close Price]])-1</f>
        <v>4.4684741989345689E-2</v>
      </c>
      <c r="AG117" s="1">
        <f>(Table2[[#This Row],[Close Price]]/Table2[[#This Row],[Current Month Low]])-1</f>
        <v>5.2468619246861969E-2</v>
      </c>
      <c r="AH117" s="1">
        <f>(Table2[[#This Row],[Current Month High]]/Table2[[#This Row],[Close Price]])-1</f>
        <v>6.5436908642760638E-2</v>
      </c>
      <c r="AI117">
        <v>6.5436908642760603</v>
      </c>
      <c r="AJ117">
        <v>107.918664242023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0.24</v>
      </c>
      <c r="AM117" t="s">
        <v>3109</v>
      </c>
      <c r="AN117">
        <v>-1.07</v>
      </c>
      <c r="AO117" t="s">
        <v>3108</v>
      </c>
      <c r="AP117">
        <v>0.158068963382344</v>
      </c>
      <c r="AQ117">
        <f>(Table2[[#This Row],[Sharpe Ratio]]-AVERAGE(Table2[Sharpe Ratio]))/_xlfn.STDEV.P(Table2[Sharpe Ratio])</f>
        <v>1.0782170935222242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2.9117509826356645</v>
      </c>
      <c r="AS117">
        <f>_xlfn.RANK.AVG(Table2[[#This Row],[1Y Return vs Nifty Z-Score]],Table2[1Y Return vs Nifty Z-Score])</f>
        <v>168</v>
      </c>
      <c r="AT117">
        <f>_xlfn.RANK.AVG(Table2[[#This Row],[6M Return vs Nifty Z-Score]],Table2[6M Return vs Nifty Z-Score])</f>
        <v>243</v>
      </c>
      <c r="AU117">
        <f>_xlfn.RANK.AVG(Table2[[#This Row],[Sharpe Ratio Z-Score]],Table2[Sharpe Ratio Z-Score])</f>
        <v>102</v>
      </c>
      <c r="AV117">
        <f>(Table2[[#This Row],[Rank 1Y]]+Table2[[#This Row],[Rank 6M]]+Table2[[#This Row],[Rank Sharpe]])/3</f>
        <v>171</v>
      </c>
    </row>
    <row r="118" spans="1:48" x14ac:dyDescent="0.3">
      <c r="A118" t="s">
        <v>791</v>
      </c>
      <c r="B118" t="s">
        <v>792</v>
      </c>
      <c r="C118" t="s">
        <v>3067</v>
      </c>
      <c r="D118" t="s">
        <v>196</v>
      </c>
      <c r="E118">
        <v>19837.11185148</v>
      </c>
      <c r="F118">
        <v>1221.1500000000001</v>
      </c>
      <c r="G118">
        <v>65.339476964598902</v>
      </c>
      <c r="H118">
        <f>(Table2[[#This Row],[1Y Return vs Nifty]]-AVERAGE(Table2[1Y Return vs Nifty]))/_xlfn.STDEV.P(Table2[1Y Return vs Nifty])</f>
        <v>0.51575738227961154</v>
      </c>
      <c r="I118">
        <v>-7.18956536168192</v>
      </c>
      <c r="J118">
        <f>(Table2[[#This Row],[1M Return vs Nifty]]-AVERAGE(Table2[1M Return vs Nifty]))/_xlfn.STDEV.P(Table2[1M Return vs Nifty])</f>
        <v>-0.44104966286767316</v>
      </c>
      <c r="K118">
        <v>15.9048239194231</v>
      </c>
      <c r="L118">
        <f>(Table2[[#This Row],[6M Return vs Nifty]]-AVERAGE(Table2[6M Return vs Nifty]))/_xlfn.STDEV.P(Table2[6M Return vs Nifty])</f>
        <v>0.33805426451855702</v>
      </c>
      <c r="M118">
        <v>-2.8792829419977801</v>
      </c>
      <c r="N118">
        <f>(Table2[[#This Row],[1W Return vs Nifty]]-AVERAGE(Table2[1W Return vs Nifty]))/_xlfn.STDEV.P(Table2[1W Return vs Nifty])</f>
        <v>-6.2288022795949846E-2</v>
      </c>
      <c r="O118">
        <v>1269.47</v>
      </c>
      <c r="P118">
        <v>1254.63889045831</v>
      </c>
      <c r="Q118">
        <v>1044.93735338129</v>
      </c>
      <c r="R118">
        <v>35.051863946354899</v>
      </c>
      <c r="S118" s="1">
        <f>(Table2[[#This Row],[Close Price]]-Table2[[#This Row],[20D EMA]])/Table2[[#This Row],[20D EMA]]</f>
        <v>-3.8063128707255735E-2</v>
      </c>
      <c r="T118" s="1">
        <f>(Table2[[#This Row],[Close Price]]-Table2[[#This Row],[50D EMA]])/Table2[[#This Row],[50D EMA]]</f>
        <v>-2.6692055150686976E-2</v>
      </c>
      <c r="U118" s="1">
        <f>(Table2[[#This Row],[Close Price]]-Table2[[#This Row],[200D EMA]])/Table2[[#This Row],[200D EMA]]</f>
        <v>0.16863465168367026</v>
      </c>
      <c r="V118">
        <v>0.41919679926591302</v>
      </c>
      <c r="W118">
        <v>1210.75</v>
      </c>
      <c r="X118">
        <v>1239</v>
      </c>
      <c r="Y118">
        <v>1206</v>
      </c>
      <c r="Z118">
        <v>1269.9000000000001</v>
      </c>
      <c r="AA118">
        <v>1189</v>
      </c>
      <c r="AB118">
        <v>1374.3</v>
      </c>
      <c r="AC118" s="1">
        <f>(Table2[[#This Row],[Close Price]]/Table2[[#This Row],[Day Low]])-1</f>
        <v>8.5897171174891263E-3</v>
      </c>
      <c r="AD118" s="1">
        <f>(Table2[[#This Row],[Day High]]/Table2[[#This Row],[Close Price]])-1</f>
        <v>1.4617368873602654E-2</v>
      </c>
      <c r="AE118" s="1">
        <f>(Table2[[#This Row],[Close Price]]/Table2[[#This Row],[Current Week Low]])-1</f>
        <v>1.2562189054726502E-2</v>
      </c>
      <c r="AF118" s="1">
        <f>(Table2[[#This Row],[Current Week High]]/Table2[[#This Row],[Close Price]])-1</f>
        <v>3.9921385579167135E-2</v>
      </c>
      <c r="AG118" s="1">
        <f>(Table2[[#This Row],[Close Price]]/Table2[[#This Row],[Current Month Low]])-1</f>
        <v>2.7039529015979946E-2</v>
      </c>
      <c r="AH118" s="1">
        <f>(Table2[[#This Row],[Current Month High]]/Table2[[#This Row],[Close Price]])-1</f>
        <v>0.12541456823486041</v>
      </c>
      <c r="AI118">
        <v>16.926667485566799</v>
      </c>
      <c r="AJ118">
        <v>103.101871101871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-0.03</v>
      </c>
      <c r="AM118" t="s">
        <v>3108</v>
      </c>
      <c r="AN118">
        <v>-7.9</v>
      </c>
      <c r="AO118" t="s">
        <v>3108</v>
      </c>
      <c r="AP118">
        <v>0.143406434013753</v>
      </c>
      <c r="AQ118">
        <f>(Table2[[#This Row],[Sharpe Ratio]]-AVERAGE(Table2[Sharpe Ratio]))/_xlfn.STDEV.P(Table2[Sharpe Ratio])</f>
        <v>0.91158484166613618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1.2620588028006814</v>
      </c>
      <c r="AS118">
        <f>_xlfn.RANK.AVG(Table2[[#This Row],[1Y Return vs Nifty Z-Score]],Table2[1Y Return vs Nifty Z-Score])</f>
        <v>159</v>
      </c>
      <c r="AT118">
        <f>_xlfn.RANK.AVG(Table2[[#This Row],[6M Return vs Nifty Z-Score]],Table2[6M Return vs Nifty Z-Score])</f>
        <v>228</v>
      </c>
      <c r="AU118">
        <f>_xlfn.RANK.AVG(Table2[[#This Row],[Sharpe Ratio Z-Score]],Table2[Sharpe Ratio Z-Score])</f>
        <v>130</v>
      </c>
      <c r="AV118">
        <f>(Table2[[#This Row],[Rank 1Y]]+Table2[[#This Row],[Rank 6M]]+Table2[[#This Row],[Rank Sharpe]])/3</f>
        <v>172.33333333333334</v>
      </c>
    </row>
    <row r="119" spans="1:48" x14ac:dyDescent="0.3">
      <c r="A119" t="s">
        <v>912</v>
      </c>
      <c r="B119" t="s">
        <v>913</v>
      </c>
      <c r="C119" t="s">
        <v>3068</v>
      </c>
      <c r="D119" t="s">
        <v>51</v>
      </c>
      <c r="E119">
        <v>16053.291904260001</v>
      </c>
      <c r="F119">
        <v>662.35</v>
      </c>
      <c r="G119">
        <v>99.134167001985105</v>
      </c>
      <c r="H119">
        <f>(Table2[[#This Row],[1Y Return vs Nifty]]-AVERAGE(Table2[1Y Return vs Nifty]))/_xlfn.STDEV.P(Table2[1Y Return vs Nifty])</f>
        <v>1.0371935186225012</v>
      </c>
      <c r="I119">
        <v>28.510309709241501</v>
      </c>
      <c r="J119">
        <f>(Table2[[#This Row],[1M Return vs Nifty]]-AVERAGE(Table2[1M Return vs Nifty]))/_xlfn.STDEV.P(Table2[1M Return vs Nifty])</f>
        <v>2.9720065987086266</v>
      </c>
      <c r="K119">
        <v>33.987176409027001</v>
      </c>
      <c r="L119">
        <f>(Table2[[#This Row],[6M Return vs Nifty]]-AVERAGE(Table2[6M Return vs Nifty]))/_xlfn.STDEV.P(Table2[6M Return vs Nifty])</f>
        <v>0.94588178591996686</v>
      </c>
      <c r="M119">
        <v>1.25263555523294</v>
      </c>
      <c r="N119">
        <f>(Table2[[#This Row],[1W Return vs Nifty]]-AVERAGE(Table2[1W Return vs Nifty]))/_xlfn.STDEV.P(Table2[1W Return vs Nifty])</f>
        <v>0.85480552587496061</v>
      </c>
      <c r="O119">
        <v>620.57000000000005</v>
      </c>
      <c r="P119">
        <v>557.09605360762998</v>
      </c>
      <c r="Q119">
        <v>455.90019508249298</v>
      </c>
      <c r="R119">
        <v>66.072871189111893</v>
      </c>
      <c r="S119" s="1">
        <f>(Table2[[#This Row],[Close Price]]-Table2[[#This Row],[20D EMA]])/Table2[[#This Row],[20D EMA]]</f>
        <v>6.7325201024864195E-2</v>
      </c>
      <c r="T119" s="1">
        <f>(Table2[[#This Row],[Close Price]]-Table2[[#This Row],[50D EMA]])/Table2[[#This Row],[50D EMA]]</f>
        <v>0.18893321126719337</v>
      </c>
      <c r="U119" s="1">
        <f>(Table2[[#This Row],[Close Price]]-Table2[[#This Row],[200D EMA]])/Table2[[#This Row],[200D EMA]]</f>
        <v>0.45283991352570252</v>
      </c>
      <c r="V119">
        <v>0.98815280320699095</v>
      </c>
      <c r="W119">
        <v>659.1</v>
      </c>
      <c r="X119">
        <v>677.8</v>
      </c>
      <c r="Y119">
        <v>658.75</v>
      </c>
      <c r="Z119">
        <v>697.55</v>
      </c>
      <c r="AA119">
        <v>622.1</v>
      </c>
      <c r="AB119">
        <v>697.55</v>
      </c>
      <c r="AC119" s="1">
        <f>(Table2[[#This Row],[Close Price]]/Table2[[#This Row],[Day Low]])-1</f>
        <v>4.930966469427922E-3</v>
      </c>
      <c r="AD119" s="1">
        <f>(Table2[[#This Row],[Day High]]/Table2[[#This Row],[Close Price]])-1</f>
        <v>2.3326036083641366E-2</v>
      </c>
      <c r="AE119" s="1">
        <f>(Table2[[#This Row],[Close Price]]/Table2[[#This Row],[Current Week Low]])-1</f>
        <v>5.464895635673761E-3</v>
      </c>
      <c r="AF119" s="1">
        <f>(Table2[[#This Row],[Current Week High]]/Table2[[#This Row],[Close Price]])-1</f>
        <v>5.3144108099947074E-2</v>
      </c>
      <c r="AG119" s="1">
        <f>(Table2[[#This Row],[Close Price]]/Table2[[#This Row],[Current Month Low]])-1</f>
        <v>6.4700208969618922E-2</v>
      </c>
      <c r="AH119" s="1">
        <f>(Table2[[#This Row],[Current Month High]]/Table2[[#This Row],[Close Price]])-1</f>
        <v>5.3144108099947074E-2</v>
      </c>
      <c r="AI119">
        <v>5.3144108099947003</v>
      </c>
      <c r="AJ119">
        <v>129.982638888888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0.33</v>
      </c>
      <c r="AM119" t="s">
        <v>3109</v>
      </c>
      <c r="AN119">
        <v>12.46</v>
      </c>
      <c r="AO119" t="s">
        <v>3109</v>
      </c>
      <c r="AP119">
        <v>7.4197959810095998E-2</v>
      </c>
      <c r="AQ119">
        <f>(Table2[[#This Row],[Sharpe Ratio]]-AVERAGE(Table2[Sharpe Ratio]))/_xlfn.STDEV.P(Table2[Sharpe Ratio])</f>
        <v>0.12506543466783718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5.9349528637938924</v>
      </c>
      <c r="AS119">
        <f>_xlfn.RANK.AVG(Table2[[#This Row],[1Y Return vs Nifty Z-Score]],Table2[1Y Return vs Nifty Z-Score])</f>
        <v>96</v>
      </c>
      <c r="AT119">
        <f>_xlfn.RANK.AVG(Table2[[#This Row],[6M Return vs Nifty Z-Score]],Table2[6M Return vs Nifty Z-Score])</f>
        <v>110</v>
      </c>
      <c r="AU119">
        <f>_xlfn.RANK.AVG(Table2[[#This Row],[Sharpe Ratio Z-Score]],Table2[Sharpe Ratio Z-Score])</f>
        <v>311</v>
      </c>
      <c r="AV119">
        <f>(Table2[[#This Row],[Rank 1Y]]+Table2[[#This Row],[Rank 6M]]+Table2[[#This Row],[Rank Sharpe]])/3</f>
        <v>172.33333333333334</v>
      </c>
    </row>
    <row r="120" spans="1:48" x14ac:dyDescent="0.3">
      <c r="A120" t="s">
        <v>1076</v>
      </c>
      <c r="B120" t="s">
        <v>1077</v>
      </c>
      <c r="C120" t="s">
        <v>3078</v>
      </c>
      <c r="D120" t="s">
        <v>390</v>
      </c>
      <c r="E120">
        <v>11998.274077124999</v>
      </c>
      <c r="F120">
        <v>950.45</v>
      </c>
      <c r="G120">
        <v>50.404803448137798</v>
      </c>
      <c r="H120">
        <f>(Table2[[#This Row],[1Y Return vs Nifty]]-AVERAGE(Table2[1Y Return vs Nifty]))/_xlfn.STDEV.P(Table2[1Y Return vs Nifty])</f>
        <v>0.28532241017745985</v>
      </c>
      <c r="I120">
        <v>22.691306620697102</v>
      </c>
      <c r="J120">
        <f>(Table2[[#This Row],[1M Return vs Nifty]]-AVERAGE(Table2[1M Return vs Nifty]))/_xlfn.STDEV.P(Table2[1M Return vs Nifty])</f>
        <v>2.4156857463798125</v>
      </c>
      <c r="K120">
        <v>80.859552579818498</v>
      </c>
      <c r="L120">
        <f>(Table2[[#This Row],[6M Return vs Nifty]]-AVERAGE(Table2[6M Return vs Nifty]))/_xlfn.STDEV.P(Table2[6M Return vs Nifty])</f>
        <v>2.5214688256299085</v>
      </c>
      <c r="M120">
        <v>-4.4930256162793896</v>
      </c>
      <c r="N120">
        <f>(Table2[[#This Row],[1W Return vs Nifty]]-AVERAGE(Table2[1W Return vs Nifty]))/_xlfn.STDEV.P(Table2[1W Return vs Nifty])</f>
        <v>-0.42046377016136749</v>
      </c>
      <c r="O120">
        <v>916.84</v>
      </c>
      <c r="P120">
        <v>809.67062229342605</v>
      </c>
      <c r="Q120">
        <v>665.44571651605099</v>
      </c>
      <c r="R120">
        <v>52.3969363169834</v>
      </c>
      <c r="S120" s="1">
        <f>(Table2[[#This Row],[Close Price]]-Table2[[#This Row],[20D EMA]])/Table2[[#This Row],[20D EMA]]</f>
        <v>3.665852275206144E-2</v>
      </c>
      <c r="T120" s="1">
        <f>(Table2[[#This Row],[Close Price]]-Table2[[#This Row],[50D EMA]])/Table2[[#This Row],[50D EMA]]</f>
        <v>0.17387240419790764</v>
      </c>
      <c r="U120" s="1">
        <f>(Table2[[#This Row],[Close Price]]-Table2[[#This Row],[200D EMA]])/Table2[[#This Row],[200D EMA]]</f>
        <v>0.42829080781538786</v>
      </c>
      <c r="V120">
        <v>0.95800022189379597</v>
      </c>
      <c r="W120">
        <v>945</v>
      </c>
      <c r="X120">
        <v>971.75</v>
      </c>
      <c r="Y120">
        <v>944.05</v>
      </c>
      <c r="Z120">
        <v>1029</v>
      </c>
      <c r="AA120">
        <v>908.35</v>
      </c>
      <c r="AB120">
        <v>1036.0999999999999</v>
      </c>
      <c r="AC120" s="1">
        <f>(Table2[[#This Row],[Close Price]]/Table2[[#This Row],[Day Low]])-1</f>
        <v>5.7671957671958651E-3</v>
      </c>
      <c r="AD120" s="1">
        <f>(Table2[[#This Row],[Day High]]/Table2[[#This Row],[Close Price]])-1</f>
        <v>2.2410437161344499E-2</v>
      </c>
      <c r="AE120" s="1">
        <f>(Table2[[#This Row],[Close Price]]/Table2[[#This Row],[Current Week Low]])-1</f>
        <v>6.77930194375298E-3</v>
      </c>
      <c r="AF120" s="1">
        <f>(Table2[[#This Row],[Current Week High]]/Table2[[#This Row],[Close Price]])-1</f>
        <v>8.2645062864958652E-2</v>
      </c>
      <c r="AG120" s="1">
        <f>(Table2[[#This Row],[Close Price]]/Table2[[#This Row],[Current Month Low]])-1</f>
        <v>4.6347773435349904E-2</v>
      </c>
      <c r="AH120" s="1">
        <f>(Table2[[#This Row],[Current Month High]]/Table2[[#This Row],[Close Price]])-1</f>
        <v>9.011520858540667E-2</v>
      </c>
      <c r="AI120">
        <v>9.0115208585406599</v>
      </c>
      <c r="AJ120">
        <v>111.21111111111099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0.71</v>
      </c>
      <c r="AM120" t="s">
        <v>3109</v>
      </c>
      <c r="AN120">
        <v>-1.89</v>
      </c>
      <c r="AO120" t="s">
        <v>3108</v>
      </c>
      <c r="AP120">
        <v>8.0912907456241995E-2</v>
      </c>
      <c r="AQ120">
        <f>(Table2[[#This Row],[Sharpe Ratio]]-AVERAGE(Table2[Sharpe Ratio]))/_xlfn.STDEV.P(Table2[Sharpe Ratio])</f>
        <v>0.20137742827038219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5.0033906402961961</v>
      </c>
      <c r="AS120">
        <f>_xlfn.RANK.AVG(Table2[[#This Row],[1Y Return vs Nifty Z-Score]],Table2[1Y Return vs Nifty Z-Score])</f>
        <v>218</v>
      </c>
      <c r="AT120">
        <f>_xlfn.RANK.AVG(Table2[[#This Row],[6M Return vs Nifty Z-Score]],Table2[6M Return vs Nifty Z-Score])</f>
        <v>14</v>
      </c>
      <c r="AU120">
        <f>_xlfn.RANK.AVG(Table2[[#This Row],[Sharpe Ratio Z-Score]],Table2[Sharpe Ratio Z-Score])</f>
        <v>289</v>
      </c>
      <c r="AV120">
        <f>(Table2[[#This Row],[Rank 1Y]]+Table2[[#This Row],[Rank 6M]]+Table2[[#This Row],[Rank Sharpe]])/3</f>
        <v>173.66666666666666</v>
      </c>
    </row>
    <row r="121" spans="1:48" x14ac:dyDescent="0.3">
      <c r="A121" t="s">
        <v>1544</v>
      </c>
      <c r="B121" t="s">
        <v>1545</v>
      </c>
      <c r="C121" t="s">
        <v>3069</v>
      </c>
      <c r="D121" t="s">
        <v>205</v>
      </c>
      <c r="E121">
        <v>6237.89506764</v>
      </c>
      <c r="F121">
        <v>511.8</v>
      </c>
      <c r="G121">
        <v>46.827059656625501</v>
      </c>
      <c r="H121">
        <f>(Table2[[#This Row],[1Y Return vs Nifty]]-AVERAGE(Table2[1Y Return vs Nifty]))/_xlfn.STDEV.P(Table2[1Y Return vs Nifty])</f>
        <v>0.230119510035245</v>
      </c>
      <c r="I121">
        <v>1.0278801910638899</v>
      </c>
      <c r="J121">
        <f>(Table2[[#This Row],[1M Return vs Nifty]]-AVERAGE(Table2[1M Return vs Nifty]))/_xlfn.STDEV.P(Table2[1M Return vs Nifty])</f>
        <v>0.34457224595532432</v>
      </c>
      <c r="K121">
        <v>10.8762013883542</v>
      </c>
      <c r="L121">
        <f>(Table2[[#This Row],[6M Return vs Nifty]]-AVERAGE(Table2[6M Return vs Nifty]))/_xlfn.STDEV.P(Table2[6M Return vs Nifty])</f>
        <v>0.16902010976019866</v>
      </c>
      <c r="M121">
        <v>-2.5786676334963499</v>
      </c>
      <c r="N121">
        <f>(Table2[[#This Row],[1W Return vs Nifty]]-AVERAGE(Table2[1W Return vs Nifty]))/_xlfn.STDEV.P(Table2[1W Return vs Nifty])</f>
        <v>4.4345808186061503E-3</v>
      </c>
      <c r="O121">
        <v>501.22</v>
      </c>
      <c r="P121">
        <v>486.06549139984702</v>
      </c>
      <c r="Q121">
        <v>416.614426515378</v>
      </c>
      <c r="R121">
        <v>56.662315486532997</v>
      </c>
      <c r="S121" s="1">
        <f>(Table2[[#This Row],[Close Price]]-Table2[[#This Row],[20D EMA]])/Table2[[#This Row],[20D EMA]]</f>
        <v>2.1108495271537416E-2</v>
      </c>
      <c r="T121" s="1">
        <f>(Table2[[#This Row],[Close Price]]-Table2[[#This Row],[50D EMA]])/Table2[[#This Row],[50D EMA]]</f>
        <v>5.2944529195106511E-2</v>
      </c>
      <c r="U121" s="1">
        <f>(Table2[[#This Row],[Close Price]]-Table2[[#This Row],[200D EMA]])/Table2[[#This Row],[200D EMA]]</f>
        <v>0.22847402160498284</v>
      </c>
      <c r="V121">
        <v>0.83565504082547204</v>
      </c>
      <c r="W121">
        <v>502.05</v>
      </c>
      <c r="X121">
        <v>520</v>
      </c>
      <c r="Y121">
        <v>497.15</v>
      </c>
      <c r="Z121">
        <v>524.1</v>
      </c>
      <c r="AA121">
        <v>474.1</v>
      </c>
      <c r="AB121">
        <v>542.5</v>
      </c>
      <c r="AC121" s="1">
        <f>(Table2[[#This Row],[Close Price]]/Table2[[#This Row],[Day Low]])-1</f>
        <v>1.9420376456528166E-2</v>
      </c>
      <c r="AD121" s="1">
        <f>(Table2[[#This Row],[Day High]]/Table2[[#This Row],[Close Price]])-1</f>
        <v>1.6021883548261062E-2</v>
      </c>
      <c r="AE121" s="1">
        <f>(Table2[[#This Row],[Close Price]]/Table2[[#This Row],[Current Week Low]])-1</f>
        <v>2.9467967414261276E-2</v>
      </c>
      <c r="AF121" s="1">
        <f>(Table2[[#This Row],[Current Week High]]/Table2[[#This Row],[Close Price]])-1</f>
        <v>2.4032825322391593E-2</v>
      </c>
      <c r="AG121" s="1">
        <f>(Table2[[#This Row],[Close Price]]/Table2[[#This Row],[Current Month Low]])-1</f>
        <v>7.9519088799831161E-2</v>
      </c>
      <c r="AH121" s="1">
        <f>(Table2[[#This Row],[Current Month High]]/Table2[[#This Row],[Close Price]])-1</f>
        <v>5.9984368894099305E-2</v>
      </c>
      <c r="AI121">
        <v>5.9984368894099296</v>
      </c>
      <c r="AJ121">
        <v>80.848056537102394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0.08</v>
      </c>
      <c r="AM121" t="s">
        <v>3109</v>
      </c>
      <c r="AN121">
        <v>2.63</v>
      </c>
      <c r="AO121" t="s">
        <v>3109</v>
      </c>
      <c r="AP121">
        <v>0.217357259910226</v>
      </c>
      <c r="AQ121">
        <f>(Table2[[#This Row],[Sharpe Ratio]]-AVERAGE(Table2[Sharpe Ratio]))/_xlfn.STDEV.P(Table2[Sharpe Ratio])</f>
        <v>1.7519986840515676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2.5001451306209423</v>
      </c>
      <c r="AS121">
        <f>_xlfn.RANK.AVG(Table2[[#This Row],[1Y Return vs Nifty Z-Score]],Table2[1Y Return vs Nifty Z-Score])</f>
        <v>235</v>
      </c>
      <c r="AT121">
        <f>_xlfn.RANK.AVG(Table2[[#This Row],[6M Return vs Nifty Z-Score]],Table2[6M Return vs Nifty Z-Score])</f>
        <v>272</v>
      </c>
      <c r="AU121">
        <f>_xlfn.RANK.AVG(Table2[[#This Row],[Sharpe Ratio Z-Score]],Table2[Sharpe Ratio Z-Score])</f>
        <v>27</v>
      </c>
      <c r="AV121">
        <f>(Table2[[#This Row],[Rank 1Y]]+Table2[[#This Row],[Rank 6M]]+Table2[[#This Row],[Rank Sharpe]])/3</f>
        <v>178</v>
      </c>
    </row>
    <row r="122" spans="1:48" x14ac:dyDescent="0.3">
      <c r="A122" t="s">
        <v>726</v>
      </c>
      <c r="B122" t="s">
        <v>727</v>
      </c>
      <c r="C122" t="s">
        <v>3076</v>
      </c>
      <c r="D122" t="s">
        <v>219</v>
      </c>
      <c r="E122">
        <v>22802.907943145001</v>
      </c>
      <c r="F122">
        <v>524.15</v>
      </c>
      <c r="G122">
        <v>40.754371590124201</v>
      </c>
      <c r="H122">
        <f>(Table2[[#This Row],[1Y Return vs Nifty]]-AVERAGE(Table2[1Y Return vs Nifty]))/_xlfn.STDEV.P(Table2[1Y Return vs Nifty])</f>
        <v>0.13642079585532585</v>
      </c>
      <c r="I122">
        <v>12.215161681702901</v>
      </c>
      <c r="J122">
        <f>(Table2[[#This Row],[1M Return vs Nifty]]-AVERAGE(Table2[1M Return vs Nifty]))/_xlfn.STDEV.P(Table2[1M Return vs Nifty])</f>
        <v>1.4141227994456638</v>
      </c>
      <c r="K122">
        <v>57.111034614158299</v>
      </c>
      <c r="L122">
        <f>(Table2[[#This Row],[6M Return vs Nifty]]-AVERAGE(Table2[6M Return vs Nifty]))/_xlfn.STDEV.P(Table2[6M Return vs Nifty])</f>
        <v>1.7231765226608551</v>
      </c>
      <c r="M122">
        <v>9.28948956599422</v>
      </c>
      <c r="N122">
        <f>(Table2[[#This Row],[1W Return vs Nifty]]-AVERAGE(Table2[1W Return vs Nifty]))/_xlfn.STDEV.P(Table2[1W Return vs Nifty])</f>
        <v>2.6386129678220764</v>
      </c>
      <c r="O122">
        <v>478.71</v>
      </c>
      <c r="P122">
        <v>448.05961820482202</v>
      </c>
      <c r="Q122">
        <v>369.75189833843302</v>
      </c>
      <c r="R122">
        <v>85.701344742986393</v>
      </c>
      <c r="S122" s="1">
        <f>(Table2[[#This Row],[Close Price]]-Table2[[#This Row],[20D EMA]])/Table2[[#This Row],[20D EMA]]</f>
        <v>9.4921768920640887E-2</v>
      </c>
      <c r="T122" s="1">
        <f>(Table2[[#This Row],[Close Price]]-Table2[[#This Row],[50D EMA]])/Table2[[#This Row],[50D EMA]]</f>
        <v>0.16982200292907154</v>
      </c>
      <c r="U122" s="1">
        <f>(Table2[[#This Row],[Close Price]]-Table2[[#This Row],[200D EMA]])/Table2[[#This Row],[200D EMA]]</f>
        <v>0.41757216759505789</v>
      </c>
      <c r="V122">
        <v>1.77192294989583</v>
      </c>
      <c r="W122">
        <v>516.85</v>
      </c>
      <c r="X122">
        <v>530.9</v>
      </c>
      <c r="Y122">
        <v>466.05</v>
      </c>
      <c r="Z122">
        <v>577.45000000000005</v>
      </c>
      <c r="AA122">
        <v>441.55</v>
      </c>
      <c r="AB122">
        <v>577.45000000000005</v>
      </c>
      <c r="AC122" s="1">
        <f>(Table2[[#This Row],[Close Price]]/Table2[[#This Row],[Day Low]])-1</f>
        <v>1.4124020508851531E-2</v>
      </c>
      <c r="AD122" s="1">
        <f>(Table2[[#This Row],[Day High]]/Table2[[#This Row],[Close Price]])-1</f>
        <v>1.2877992940951932E-2</v>
      </c>
      <c r="AE122" s="1">
        <f>(Table2[[#This Row],[Close Price]]/Table2[[#This Row],[Current Week Low]])-1</f>
        <v>0.12466473554339652</v>
      </c>
      <c r="AF122" s="1">
        <f>(Table2[[#This Row],[Current Week High]]/Table2[[#This Row],[Close Price]])-1</f>
        <v>0.10168844796336929</v>
      </c>
      <c r="AG122" s="1">
        <f>(Table2[[#This Row],[Close Price]]/Table2[[#This Row],[Current Month Low]])-1</f>
        <v>0.18706828218774763</v>
      </c>
      <c r="AH122" s="1">
        <f>(Table2[[#This Row],[Current Month High]]/Table2[[#This Row],[Close Price]])-1</f>
        <v>0.10168844796336929</v>
      </c>
      <c r="AI122">
        <v>10.1688447963369</v>
      </c>
      <c r="AJ122">
        <v>86.530249110320199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0.36</v>
      </c>
      <c r="AM122" t="s">
        <v>3109</v>
      </c>
      <c r="AN122">
        <v>14.32</v>
      </c>
      <c r="AO122" t="s">
        <v>3109</v>
      </c>
      <c r="AP122">
        <v>9.6529387740041994E-2</v>
      </c>
      <c r="AQ122">
        <f>(Table2[[#This Row],[Sharpe Ratio]]-AVERAGE(Table2[Sharpe Ratio]))/_xlfn.STDEV.P(Table2[Sharpe Ratio])</f>
        <v>0.37885085119358231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6.2911839369775038</v>
      </c>
      <c r="AS122">
        <f>_xlfn.RANK.AVG(Table2[[#This Row],[1Y Return vs Nifty Z-Score]],Table2[1Y Return vs Nifty Z-Score])</f>
        <v>257</v>
      </c>
      <c r="AT122">
        <f>_xlfn.RANK.AVG(Table2[[#This Row],[6M Return vs Nifty Z-Score]],Table2[6M Return vs Nifty Z-Score])</f>
        <v>45</v>
      </c>
      <c r="AU122">
        <f>_xlfn.RANK.AVG(Table2[[#This Row],[Sharpe Ratio Z-Score]],Table2[Sharpe Ratio Z-Score])</f>
        <v>238</v>
      </c>
      <c r="AV122">
        <f>(Table2[[#This Row],[Rank 1Y]]+Table2[[#This Row],[Rank 6M]]+Table2[[#This Row],[Rank Sharpe]])/3</f>
        <v>180</v>
      </c>
    </row>
    <row r="123" spans="1:48" x14ac:dyDescent="0.3">
      <c r="A123" t="s">
        <v>25</v>
      </c>
      <c r="B123" t="s">
        <v>26</v>
      </c>
      <c r="C123" t="s">
        <v>3065</v>
      </c>
      <c r="D123" t="s">
        <v>27</v>
      </c>
      <c r="E123">
        <v>886739.03884252498</v>
      </c>
      <c r="F123">
        <v>1483.55</v>
      </c>
      <c r="G123">
        <v>47.0414395362425</v>
      </c>
      <c r="H123">
        <f>(Table2[[#This Row],[1Y Return vs Nifty]]-AVERAGE(Table2[1Y Return vs Nifty]))/_xlfn.STDEV.P(Table2[1Y Return vs Nifty])</f>
        <v>0.23342729051831723</v>
      </c>
      <c r="I123">
        <v>1.4501139075651499</v>
      </c>
      <c r="J123">
        <f>(Table2[[#This Row],[1M Return vs Nifty]]-AVERAGE(Table2[1M Return vs Nifty]))/_xlfn.STDEV.P(Table2[1M Return vs Nifty])</f>
        <v>0.38493954211785353</v>
      </c>
      <c r="K123">
        <v>21.115127294537501</v>
      </c>
      <c r="L123">
        <f>(Table2[[#This Row],[6M Return vs Nifty]]-AVERAGE(Table2[6M Return vs Nifty]))/_xlfn.STDEV.P(Table2[6M Return vs Nifty])</f>
        <v>0.51319551276410325</v>
      </c>
      <c r="M123">
        <v>-0.28271278075308898</v>
      </c>
      <c r="N123">
        <f>(Table2[[#This Row],[1W Return vs Nifty]]-AVERAGE(Table2[1W Return vs Nifty]))/_xlfn.STDEV.P(Table2[1W Return vs Nifty])</f>
        <v>0.51402967203391603</v>
      </c>
      <c r="O123">
        <v>1464.06</v>
      </c>
      <c r="P123">
        <v>1434.25821119331</v>
      </c>
      <c r="Q123">
        <v>1246.76056833753</v>
      </c>
      <c r="R123">
        <v>60.544087055505997</v>
      </c>
      <c r="S123" s="1">
        <f>(Table2[[#This Row],[Close Price]]-Table2[[#This Row],[20D EMA]])/Table2[[#This Row],[20D EMA]]</f>
        <v>1.3312295944155301E-2</v>
      </c>
      <c r="T123" s="1">
        <f>(Table2[[#This Row],[Close Price]]-Table2[[#This Row],[50D EMA]])/Table2[[#This Row],[50D EMA]]</f>
        <v>3.4367444036230377E-2</v>
      </c>
      <c r="U123" s="1">
        <f>(Table2[[#This Row],[Close Price]]-Table2[[#This Row],[200D EMA]])/Table2[[#This Row],[200D EMA]]</f>
        <v>0.18992374131483197</v>
      </c>
      <c r="V123">
        <v>0.70314533312983896</v>
      </c>
      <c r="W123">
        <v>1468.1</v>
      </c>
      <c r="X123">
        <v>1491</v>
      </c>
      <c r="Y123">
        <v>1445</v>
      </c>
      <c r="Z123">
        <v>1491</v>
      </c>
      <c r="AA123">
        <v>1422.6</v>
      </c>
      <c r="AB123">
        <v>1511</v>
      </c>
      <c r="AC123" s="1">
        <f>(Table2[[#This Row],[Close Price]]/Table2[[#This Row],[Day Low]])-1</f>
        <v>1.05238062802262E-2</v>
      </c>
      <c r="AD123" s="1">
        <f>(Table2[[#This Row],[Day High]]/Table2[[#This Row],[Close Price]])-1</f>
        <v>5.0217383977622099E-3</v>
      </c>
      <c r="AE123" s="1">
        <f>(Table2[[#This Row],[Close Price]]/Table2[[#This Row],[Current Week Low]])-1</f>
        <v>2.6678200692041409E-2</v>
      </c>
      <c r="AF123" s="1">
        <f>(Table2[[#This Row],[Current Week High]]/Table2[[#This Row],[Close Price]])-1</f>
        <v>5.0217383977622099E-3</v>
      </c>
      <c r="AG123" s="1">
        <f>(Table2[[#This Row],[Close Price]]/Table2[[#This Row],[Current Month Low]])-1</f>
        <v>4.2844088289048177E-2</v>
      </c>
      <c r="AH123" s="1">
        <f>(Table2[[#This Row],[Current Month High]]/Table2[[#This Row],[Close Price]])-1</f>
        <v>1.8502915304506207E-2</v>
      </c>
      <c r="AI123">
        <v>3.5522901149270298</v>
      </c>
      <c r="AJ123">
        <v>75.143143852192907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-0.01</v>
      </c>
      <c r="AM123" t="s">
        <v>3108</v>
      </c>
      <c r="AN123">
        <v>0.9</v>
      </c>
      <c r="AO123" t="s">
        <v>3109</v>
      </c>
      <c r="AP123">
        <v>0.149284301148538</v>
      </c>
      <c r="AQ123">
        <f>(Table2[[#This Row],[Sharpe Ratio]]-AVERAGE(Table2[Sharpe Ratio]))/_xlfn.STDEV.P(Table2[Sharpe Ratio])</f>
        <v>0.97838383740272483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2.6239758548369148</v>
      </c>
      <c r="AS123">
        <f>_xlfn.RANK.AVG(Table2[[#This Row],[1Y Return vs Nifty Z-Score]],Table2[1Y Return vs Nifty Z-Score])</f>
        <v>234</v>
      </c>
      <c r="AT123">
        <f>_xlfn.RANK.AVG(Table2[[#This Row],[6M Return vs Nifty Z-Score]],Table2[6M Return vs Nifty Z-Score])</f>
        <v>190</v>
      </c>
      <c r="AU123">
        <f>_xlfn.RANK.AVG(Table2[[#This Row],[Sharpe Ratio Z-Score]],Table2[Sharpe Ratio Z-Score])</f>
        <v>118</v>
      </c>
      <c r="AV123">
        <f>(Table2[[#This Row],[Rank 1Y]]+Table2[[#This Row],[Rank 6M]]+Table2[[#This Row],[Rank Sharpe]])/3</f>
        <v>180.66666666666666</v>
      </c>
    </row>
    <row r="124" spans="1:48" x14ac:dyDescent="0.3">
      <c r="A124" t="s">
        <v>977</v>
      </c>
      <c r="B124" t="s">
        <v>978</v>
      </c>
      <c r="C124" t="s">
        <v>3062</v>
      </c>
      <c r="D124" t="s">
        <v>18</v>
      </c>
      <c r="E124">
        <v>14617.143024000001</v>
      </c>
      <c r="F124">
        <v>981.6</v>
      </c>
      <c r="G124">
        <v>154.13861114530999</v>
      </c>
      <c r="H124">
        <f>(Table2[[#This Row],[1Y Return vs Nifty]]-AVERAGE(Table2[1Y Return vs Nifty]))/_xlfn.STDEV.P(Table2[1Y Return vs Nifty])</f>
        <v>1.8858861624684491</v>
      </c>
      <c r="I124">
        <v>-14.081196896029899</v>
      </c>
      <c r="J124">
        <f>(Table2[[#This Row],[1M Return vs Nifty]]-AVERAGE(Table2[1M Return vs Nifty]))/_xlfn.STDEV.P(Table2[1M Return vs Nifty])</f>
        <v>-1.0999182475350939</v>
      </c>
      <c r="K124">
        <v>-8.0727320088365904</v>
      </c>
      <c r="L124">
        <f>(Table2[[#This Row],[6M Return vs Nifty]]-AVERAGE(Table2[6M Return vs Nifty]))/_xlfn.STDEV.P(Table2[6M Return vs Nifty])</f>
        <v>-0.46793701330422255</v>
      </c>
      <c r="M124">
        <v>3.0479807662936298</v>
      </c>
      <c r="N124">
        <f>(Table2[[#This Row],[1W Return vs Nifty]]-AVERAGE(Table2[1W Return vs Nifty]))/_xlfn.STDEV.P(Table2[1W Return vs Nifty])</f>
        <v>1.2532885820641095</v>
      </c>
      <c r="O124">
        <v>969.34</v>
      </c>
      <c r="P124">
        <v>976.03384421052601</v>
      </c>
      <c r="Q124">
        <v>848.43621250036199</v>
      </c>
      <c r="R124">
        <v>55.642694314961602</v>
      </c>
      <c r="S124" s="1">
        <f>(Table2[[#This Row],[Close Price]]-Table2[[#This Row],[20D EMA]])/Table2[[#This Row],[20D EMA]]</f>
        <v>1.2647780964367498E-2</v>
      </c>
      <c r="T124" s="1">
        <f>(Table2[[#This Row],[Close Price]]-Table2[[#This Row],[50D EMA]])/Table2[[#This Row],[50D EMA]]</f>
        <v>5.702830718924759E-3</v>
      </c>
      <c r="U124" s="1">
        <f>(Table2[[#This Row],[Close Price]]-Table2[[#This Row],[200D EMA]])/Table2[[#This Row],[200D EMA]]</f>
        <v>0.15695203191198209</v>
      </c>
      <c r="V124">
        <v>0.77635156528105798</v>
      </c>
      <c r="W124">
        <v>970.6</v>
      </c>
      <c r="X124">
        <v>1002.5</v>
      </c>
      <c r="Y124">
        <v>886.65</v>
      </c>
      <c r="Z124">
        <v>1002.5</v>
      </c>
      <c r="AA124">
        <v>886.65</v>
      </c>
      <c r="AB124">
        <v>1034</v>
      </c>
      <c r="AC124" s="1">
        <f>(Table2[[#This Row],[Close Price]]/Table2[[#This Row],[Day Low]])-1</f>
        <v>1.1333195961261033E-2</v>
      </c>
      <c r="AD124" s="1">
        <f>(Table2[[#This Row],[Day High]]/Table2[[#This Row],[Close Price]])-1</f>
        <v>2.129176854115733E-2</v>
      </c>
      <c r="AE124" s="1">
        <f>(Table2[[#This Row],[Close Price]]/Table2[[#This Row],[Current Week Low]])-1</f>
        <v>0.10708847910675012</v>
      </c>
      <c r="AF124" s="1">
        <f>(Table2[[#This Row],[Current Week High]]/Table2[[#This Row],[Close Price]])-1</f>
        <v>2.129176854115733E-2</v>
      </c>
      <c r="AG124" s="1">
        <f>(Table2[[#This Row],[Close Price]]/Table2[[#This Row],[Current Month Low]])-1</f>
        <v>0.10708847910675012</v>
      </c>
      <c r="AH124" s="1">
        <f>(Table2[[#This Row],[Current Month High]]/Table2[[#This Row],[Close Price]])-1</f>
        <v>5.3382233088834496E-2</v>
      </c>
      <c r="AI124">
        <v>29.889975550122202</v>
      </c>
      <c r="AJ124">
        <v>182.15004311583701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-0.02</v>
      </c>
      <c r="AM124" t="s">
        <v>3108</v>
      </c>
      <c r="AN124">
        <v>-4.08</v>
      </c>
      <c r="AO124" t="s">
        <v>3108</v>
      </c>
      <c r="AP124">
        <v>0.20176372656112601</v>
      </c>
      <c r="AQ124">
        <f>(Table2[[#This Row],[Sharpe Ratio]]-AVERAGE(Table2[Sharpe Ratio]))/_xlfn.STDEV.P(Table2[Sharpe Ratio])</f>
        <v>1.574786041468931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35</v>
      </c>
      <c r="AT124">
        <f>_xlfn.RANK.AVG(Table2[[#This Row],[6M Return vs Nifty Z-Score]],Table2[6M Return vs Nifty Z-Score])</f>
        <v>469</v>
      </c>
      <c r="AU124">
        <f>_xlfn.RANK.AVG(Table2[[#This Row],[Sharpe Ratio Z-Score]],Table2[Sharpe Ratio Z-Score])</f>
        <v>41</v>
      </c>
      <c r="AV124">
        <f>(Table2[[#This Row],[Rank 1Y]]+Table2[[#This Row],[Rank 6M]]+Table2[[#This Row],[Rank Sharpe]])/3</f>
        <v>181.66666666666666</v>
      </c>
    </row>
    <row r="125" spans="1:48" x14ac:dyDescent="0.3">
      <c r="A125" t="s">
        <v>1173</v>
      </c>
      <c r="B125" t="s">
        <v>1174</v>
      </c>
      <c r="C125" t="s">
        <v>3067</v>
      </c>
      <c r="D125" t="s">
        <v>46</v>
      </c>
      <c r="E125">
        <v>10016.14804959</v>
      </c>
      <c r="F125">
        <v>1536.9</v>
      </c>
      <c r="G125">
        <v>33.616167966930803</v>
      </c>
      <c r="H125">
        <f>(Table2[[#This Row],[1Y Return vs Nifty]]-AVERAGE(Table2[1Y Return vs Nifty]))/_xlfn.STDEV.P(Table2[1Y Return vs Nifty])</f>
        <v>2.6281678923372988E-2</v>
      </c>
      <c r="I125">
        <v>-11.0519822550973</v>
      </c>
      <c r="J125">
        <f>(Table2[[#This Row],[1M Return vs Nifty]]-AVERAGE(Table2[1M Return vs Nifty]))/_xlfn.STDEV.P(Table2[1M Return vs Nifty])</f>
        <v>-0.81031275235188116</v>
      </c>
      <c r="K125">
        <v>54.986474697134902</v>
      </c>
      <c r="L125">
        <f>(Table2[[#This Row],[6M Return vs Nifty]]-AVERAGE(Table2[6M Return vs Nifty]))/_xlfn.STDEV.P(Table2[6M Return vs Nifty])</f>
        <v>1.6517607049913587</v>
      </c>
      <c r="M125">
        <v>-7.50449277070775</v>
      </c>
      <c r="N125">
        <f>(Table2[[#This Row],[1W Return vs Nifty]]-AVERAGE(Table2[1W Return vs Nifty]))/_xlfn.STDEV.P(Table2[1W Return vs Nifty])</f>
        <v>-1.0888692823251711</v>
      </c>
      <c r="O125">
        <v>1603.23</v>
      </c>
      <c r="P125">
        <v>1590.06769849894</v>
      </c>
      <c r="Q125">
        <v>1270.0701890979999</v>
      </c>
      <c r="R125">
        <v>39.398255721440798</v>
      </c>
      <c r="S125" s="1">
        <f>(Table2[[#This Row],[Close Price]]-Table2[[#This Row],[20D EMA]])/Table2[[#This Row],[20D EMA]]</f>
        <v>-4.1372728803727429E-2</v>
      </c>
      <c r="T125" s="1">
        <f>(Table2[[#This Row],[Close Price]]-Table2[[#This Row],[50D EMA]])/Table2[[#This Row],[50D EMA]]</f>
        <v>-3.3437380401558636E-2</v>
      </c>
      <c r="U125" s="1">
        <f>(Table2[[#This Row],[Close Price]]-Table2[[#This Row],[200D EMA]])/Table2[[#This Row],[200D EMA]]</f>
        <v>0.21009060223002474</v>
      </c>
      <c r="V125">
        <v>0.62333885769701403</v>
      </c>
      <c r="W125">
        <v>1510.8</v>
      </c>
      <c r="X125">
        <v>1549</v>
      </c>
      <c r="Y125">
        <v>1506.95</v>
      </c>
      <c r="Z125">
        <v>1642</v>
      </c>
      <c r="AA125">
        <v>1445.6</v>
      </c>
      <c r="AB125">
        <v>1642</v>
      </c>
      <c r="AC125" s="1">
        <f>(Table2[[#This Row],[Close Price]]/Table2[[#This Row],[Day Low]])-1</f>
        <v>1.727561556791124E-2</v>
      </c>
      <c r="AD125" s="1">
        <f>(Table2[[#This Row],[Day High]]/Table2[[#This Row],[Close Price]])-1</f>
        <v>7.8729910859520746E-3</v>
      </c>
      <c r="AE125" s="1">
        <f>(Table2[[#This Row],[Close Price]]/Table2[[#This Row],[Current Week Low]])-1</f>
        <v>1.987458110753515E-2</v>
      </c>
      <c r="AF125" s="1">
        <f>(Table2[[#This Row],[Current Week High]]/Table2[[#This Row],[Close Price]])-1</f>
        <v>6.8384410176328903E-2</v>
      </c>
      <c r="AG125" s="1">
        <f>(Table2[[#This Row],[Close Price]]/Table2[[#This Row],[Current Month Low]])-1</f>
        <v>6.3157166574432821E-2</v>
      </c>
      <c r="AH125" s="1">
        <f>(Table2[[#This Row],[Current Month High]]/Table2[[#This Row],[Close Price]])-1</f>
        <v>6.8384410176328903E-2</v>
      </c>
      <c r="AI125">
        <v>22.317652417203401</v>
      </c>
      <c r="AJ125">
        <v>90.895540926592901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0.01</v>
      </c>
      <c r="AM125" t="s">
        <v>3109</v>
      </c>
      <c r="AN125">
        <v>-6.33</v>
      </c>
      <c r="AO125" t="s">
        <v>3108</v>
      </c>
      <c r="AP125">
        <v>0.110815884505558</v>
      </c>
      <c r="AQ125">
        <f>(Table2[[#This Row],[Sharpe Ratio]]-AVERAGE(Table2[Sharpe Ratio]))/_xlfn.STDEV.P(Table2[Sharpe Ratio])</f>
        <v>0.54120968215164178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0.32007003138932122</v>
      </c>
      <c r="AS125">
        <f>_xlfn.RANK.AVG(Table2[[#This Row],[1Y Return vs Nifty Z-Score]],Table2[1Y Return vs Nifty Z-Score])</f>
        <v>293</v>
      </c>
      <c r="AT125">
        <f>_xlfn.RANK.AVG(Table2[[#This Row],[6M Return vs Nifty Z-Score]],Table2[6M Return vs Nifty Z-Score])</f>
        <v>47</v>
      </c>
      <c r="AU125">
        <f>_xlfn.RANK.AVG(Table2[[#This Row],[Sharpe Ratio Z-Score]],Table2[Sharpe Ratio Z-Score])</f>
        <v>205</v>
      </c>
      <c r="AV125">
        <f>(Table2[[#This Row],[Rank 1Y]]+Table2[[#This Row],[Rank 6M]]+Table2[[#This Row],[Rank Sharpe]])/3</f>
        <v>181.66666666666666</v>
      </c>
    </row>
    <row r="126" spans="1:48" x14ac:dyDescent="0.3">
      <c r="A126" t="s">
        <v>1527</v>
      </c>
      <c r="B126" t="s">
        <v>1528</v>
      </c>
      <c r="C126" t="s">
        <v>3073</v>
      </c>
      <c r="D126" t="s">
        <v>408</v>
      </c>
      <c r="E126">
        <v>6432.6018060779998</v>
      </c>
      <c r="F126">
        <v>207.06</v>
      </c>
      <c r="G126">
        <v>107.360211184703</v>
      </c>
      <c r="H126">
        <f>(Table2[[#This Row],[1Y Return vs Nifty]]-AVERAGE(Table2[1Y Return vs Nifty]))/_xlfn.STDEV.P(Table2[1Y Return vs Nifty])</f>
        <v>1.1641175025761081</v>
      </c>
      <c r="I126">
        <v>-6.3793806089071898</v>
      </c>
      <c r="J126">
        <f>(Table2[[#This Row],[1M Return vs Nifty]]-AVERAGE(Table2[1M Return vs Nifty]))/_xlfn.STDEV.P(Table2[1M Return vs Nifty])</f>
        <v>-0.36359263709383161</v>
      </c>
      <c r="K126">
        <v>11.1035613361021</v>
      </c>
      <c r="L126">
        <f>(Table2[[#This Row],[6M Return vs Nifty]]-AVERAGE(Table2[6M Return vs Nifty]))/_xlfn.STDEV.P(Table2[6M Return vs Nifty])</f>
        <v>0.17666267914297187</v>
      </c>
      <c r="M126">
        <v>-4.1078244630144001</v>
      </c>
      <c r="N126">
        <f>(Table2[[#This Row],[1W Return vs Nifty]]-AVERAGE(Table2[1W Return vs Nifty]))/_xlfn.STDEV.P(Table2[1W Return vs Nifty])</f>
        <v>-0.33496704682650963</v>
      </c>
      <c r="O126">
        <v>209.01</v>
      </c>
      <c r="P126">
        <v>204.31759196960701</v>
      </c>
      <c r="Q126">
        <v>170.40773148281701</v>
      </c>
      <c r="R126">
        <v>45.67673645352</v>
      </c>
      <c r="S126" s="1">
        <f>(Table2[[#This Row],[Close Price]]-Table2[[#This Row],[20D EMA]])/Table2[[#This Row],[20D EMA]]</f>
        <v>-9.3296971436772815E-3</v>
      </c>
      <c r="T126" s="1">
        <f>(Table2[[#This Row],[Close Price]]-Table2[[#This Row],[50D EMA]])/Table2[[#This Row],[50D EMA]]</f>
        <v>1.3422280499473277E-2</v>
      </c>
      <c r="U126" s="1">
        <f>(Table2[[#This Row],[Close Price]]-Table2[[#This Row],[200D EMA]])/Table2[[#This Row],[200D EMA]]</f>
        <v>0.21508571353101313</v>
      </c>
      <c r="V126">
        <v>0.51440256366147696</v>
      </c>
      <c r="W126">
        <v>201</v>
      </c>
      <c r="X126">
        <v>207.61</v>
      </c>
      <c r="Y126">
        <v>200.29</v>
      </c>
      <c r="Z126">
        <v>209.22</v>
      </c>
      <c r="AA126">
        <v>200.29</v>
      </c>
      <c r="AB126">
        <v>219.3</v>
      </c>
      <c r="AC126" s="1">
        <f>(Table2[[#This Row],[Close Price]]/Table2[[#This Row],[Day Low]])-1</f>
        <v>3.0149253731343251E-2</v>
      </c>
      <c r="AD126" s="1">
        <f>(Table2[[#This Row],[Day High]]/Table2[[#This Row],[Close Price]])-1</f>
        <v>2.6562349077563496E-3</v>
      </c>
      <c r="AE126" s="1">
        <f>(Table2[[#This Row],[Close Price]]/Table2[[#This Row],[Current Week Low]])-1</f>
        <v>3.3800988566578427E-2</v>
      </c>
      <c r="AF126" s="1">
        <f>(Table2[[#This Row],[Current Week High]]/Table2[[#This Row],[Close Price]])-1</f>
        <v>1.0431758910460776E-2</v>
      </c>
      <c r="AG126" s="1">
        <f>(Table2[[#This Row],[Close Price]]/Table2[[#This Row],[Current Month Low]])-1</f>
        <v>3.3800988566578427E-2</v>
      </c>
      <c r="AH126" s="1">
        <f>(Table2[[#This Row],[Current Month High]]/Table2[[#This Row],[Close Price]])-1</f>
        <v>5.9113300492610987E-2</v>
      </c>
      <c r="AI126">
        <v>7.2829131652661001</v>
      </c>
      <c r="AJ126">
        <v>190.406732117812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0.06</v>
      </c>
      <c r="AM126" t="s">
        <v>3109</v>
      </c>
      <c r="AN126">
        <v>-3.71</v>
      </c>
      <c r="AO126" t="s">
        <v>3108</v>
      </c>
      <c r="AP126">
        <v>0.11519799113096001</v>
      </c>
      <c r="AQ126">
        <f>(Table2[[#This Row],[Sharpe Ratio]]-AVERAGE(Table2[Sharpe Ratio]))/_xlfn.STDEV.P(Table2[Sharpe Ratio])</f>
        <v>0.59101011402176651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1.2332306118205054</v>
      </c>
      <c r="AS126">
        <f>_xlfn.RANK.AVG(Table2[[#This Row],[1Y Return vs Nifty Z-Score]],Table2[1Y Return vs Nifty Z-Score])</f>
        <v>87</v>
      </c>
      <c r="AT126">
        <f>_xlfn.RANK.AVG(Table2[[#This Row],[6M Return vs Nifty Z-Score]],Table2[6M Return vs Nifty Z-Score])</f>
        <v>265</v>
      </c>
      <c r="AU126">
        <f>_xlfn.RANK.AVG(Table2[[#This Row],[Sharpe Ratio Z-Score]],Table2[Sharpe Ratio Z-Score])</f>
        <v>197</v>
      </c>
      <c r="AV126">
        <f>(Table2[[#This Row],[Rank 1Y]]+Table2[[#This Row],[Rank 6M]]+Table2[[#This Row],[Rank Sharpe]])/3</f>
        <v>183</v>
      </c>
    </row>
    <row r="127" spans="1:48" x14ac:dyDescent="0.3">
      <c r="A127" t="s">
        <v>388</v>
      </c>
      <c r="B127" t="s">
        <v>389</v>
      </c>
      <c r="C127" t="s">
        <v>3078</v>
      </c>
      <c r="D127" t="s">
        <v>390</v>
      </c>
      <c r="E127">
        <v>59983.571989800002</v>
      </c>
      <c r="F127">
        <v>927</v>
      </c>
      <c r="G127">
        <v>77.568402933118193</v>
      </c>
      <c r="H127">
        <f>(Table2[[#This Row],[1Y Return vs Nifty]]-AVERAGE(Table2[1Y Return vs Nifty]))/_xlfn.STDEV.P(Table2[1Y Return vs Nifty])</f>
        <v>0.70444394521579046</v>
      </c>
      <c r="I127">
        <v>-14.528350805854499</v>
      </c>
      <c r="J127">
        <f>(Table2[[#This Row],[1M Return vs Nifty]]-AVERAGE(Table2[1M Return vs Nifty]))/_xlfn.STDEV.P(Table2[1M Return vs Nifty])</f>
        <v>-1.1426680176332584</v>
      </c>
      <c r="K127">
        <v>7.0612325488119696</v>
      </c>
      <c r="L127">
        <f>(Table2[[#This Row],[6M Return vs Nifty]]-AVERAGE(Table2[6M Return vs Nifty]))/_xlfn.STDEV.P(Table2[6M Return vs Nifty])</f>
        <v>4.0782201816763709E-2</v>
      </c>
      <c r="M127">
        <v>-7.75000143782359</v>
      </c>
      <c r="N127">
        <f>(Table2[[#This Row],[1W Return vs Nifty]]-AVERAGE(Table2[1W Return vs Nifty]))/_xlfn.STDEV.P(Table2[1W Return vs Nifty])</f>
        <v>-1.1433607769917853</v>
      </c>
      <c r="O127">
        <v>979.87</v>
      </c>
      <c r="P127">
        <v>947.87687351526904</v>
      </c>
      <c r="Q127">
        <v>781.17732761106095</v>
      </c>
      <c r="R127">
        <v>33.560434594997297</v>
      </c>
      <c r="S127" s="1">
        <f>(Table2[[#This Row],[Close Price]]-Table2[[#This Row],[20D EMA]])/Table2[[#This Row],[20D EMA]]</f>
        <v>-5.3956137038586753E-2</v>
      </c>
      <c r="T127" s="1">
        <f>(Table2[[#This Row],[Close Price]]-Table2[[#This Row],[50D EMA]])/Table2[[#This Row],[50D EMA]]</f>
        <v>-2.2024879073002029E-2</v>
      </c>
      <c r="U127" s="1">
        <f>(Table2[[#This Row],[Close Price]]-Table2[[#This Row],[200D EMA]])/Table2[[#This Row],[200D EMA]]</f>
        <v>0.18667038485984128</v>
      </c>
      <c r="V127">
        <v>0.227721208492631</v>
      </c>
      <c r="W127">
        <v>922.35</v>
      </c>
      <c r="X127">
        <v>942.75</v>
      </c>
      <c r="Y127">
        <v>916.6</v>
      </c>
      <c r="Z127">
        <v>1023.8</v>
      </c>
      <c r="AA127">
        <v>916.6</v>
      </c>
      <c r="AB127">
        <v>1039</v>
      </c>
      <c r="AC127" s="1">
        <f>(Table2[[#This Row],[Close Price]]/Table2[[#This Row],[Day Low]])-1</f>
        <v>5.0414701577492504E-3</v>
      </c>
      <c r="AD127" s="1">
        <f>(Table2[[#This Row],[Day High]]/Table2[[#This Row],[Close Price]])-1</f>
        <v>1.6990291262136026E-2</v>
      </c>
      <c r="AE127" s="1">
        <f>(Table2[[#This Row],[Close Price]]/Table2[[#This Row],[Current Week Low]])-1</f>
        <v>1.1346279729434805E-2</v>
      </c>
      <c r="AF127" s="1">
        <f>(Table2[[#This Row],[Current Week High]]/Table2[[#This Row],[Close Price]])-1</f>
        <v>0.1044228694714131</v>
      </c>
      <c r="AG127" s="1">
        <f>(Table2[[#This Row],[Close Price]]/Table2[[#This Row],[Current Month Low]])-1</f>
        <v>1.1346279729434805E-2</v>
      </c>
      <c r="AH127" s="1">
        <f>(Table2[[#This Row],[Current Month High]]/Table2[[#This Row],[Close Price]])-1</f>
        <v>0.12081984897518883</v>
      </c>
      <c r="AI127">
        <v>28.047464940668799</v>
      </c>
      <c r="AJ127">
        <v>124.373714147404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0.3</v>
      </c>
      <c r="AM127" t="s">
        <v>3109</v>
      </c>
      <c r="AN127">
        <v>-10.46</v>
      </c>
      <c r="AO127" t="s">
        <v>3108</v>
      </c>
      <c r="AP127">
        <v>0.147415090913708</v>
      </c>
      <c r="AQ127">
        <f>(Table2[[#This Row],[Sharpe Ratio]]-AVERAGE(Table2[Sharpe Ratio]))/_xlfn.STDEV.P(Table2[Sharpe Ratio])</f>
        <v>0.95714120573991091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-0.58366144185257862</v>
      </c>
      <c r="AS127">
        <f>_xlfn.RANK.AVG(Table2[[#This Row],[1Y Return vs Nifty Z-Score]],Table2[1Y Return vs Nifty Z-Score])</f>
        <v>127</v>
      </c>
      <c r="AT127">
        <f>_xlfn.RANK.AVG(Table2[[#This Row],[6M Return vs Nifty Z-Score]],Table2[6M Return vs Nifty Z-Score])</f>
        <v>302</v>
      </c>
      <c r="AU127">
        <f>_xlfn.RANK.AVG(Table2[[#This Row],[Sharpe Ratio Z-Score]],Table2[Sharpe Ratio Z-Score])</f>
        <v>121</v>
      </c>
      <c r="AV127">
        <f>(Table2[[#This Row],[Rank 1Y]]+Table2[[#This Row],[Rank 6M]]+Table2[[#This Row],[Rank Sharpe]])/3</f>
        <v>183.33333333333334</v>
      </c>
    </row>
    <row r="128" spans="1:48" x14ac:dyDescent="0.3">
      <c r="A128" t="s">
        <v>102</v>
      </c>
      <c r="B128" t="s">
        <v>103</v>
      </c>
      <c r="C128" t="s">
        <v>3069</v>
      </c>
      <c r="D128" t="s">
        <v>104</v>
      </c>
      <c r="E128">
        <v>276057.13042914</v>
      </c>
      <c r="F128">
        <v>9888.15</v>
      </c>
      <c r="G128">
        <v>88.853402284085305</v>
      </c>
      <c r="H128">
        <f>(Table2[[#This Row],[1Y Return vs Nifty]]-AVERAGE(Table2[1Y Return vs Nifty]))/_xlfn.STDEV.P(Table2[1Y Return vs Nifty])</f>
        <v>0.87856616541341737</v>
      </c>
      <c r="I128">
        <v>0.64703619628266995</v>
      </c>
      <c r="J128">
        <f>(Table2[[#This Row],[1M Return vs Nifty]]-AVERAGE(Table2[1M Return vs Nifty]))/_xlfn.STDEV.P(Table2[1M Return vs Nifty])</f>
        <v>0.30816197901490977</v>
      </c>
      <c r="K128">
        <v>7.4311690739949201</v>
      </c>
      <c r="L128">
        <f>(Table2[[#This Row],[6M Return vs Nifty]]-AVERAGE(Table2[6M Return vs Nifty]))/_xlfn.STDEV.P(Table2[6M Return vs Nifty])</f>
        <v>5.321739802848896E-2</v>
      </c>
      <c r="M128">
        <v>-0.22822328540800901</v>
      </c>
      <c r="N128">
        <f>(Table2[[#This Row],[1W Return vs Nifty]]-AVERAGE(Table2[1W Return vs Nifty]))/_xlfn.STDEV.P(Table2[1W Return vs Nifty])</f>
        <v>0.52612380329153852</v>
      </c>
      <c r="O128">
        <v>9632.3799999999992</v>
      </c>
      <c r="P128">
        <v>9497.0880731071393</v>
      </c>
      <c r="Q128">
        <v>8228.1760451213995</v>
      </c>
      <c r="R128">
        <v>67.445701982785494</v>
      </c>
      <c r="S128" s="1">
        <f>(Table2[[#This Row],[Close Price]]-Table2[[#This Row],[20D EMA]])/Table2[[#This Row],[20D EMA]]</f>
        <v>2.6553146781999926E-2</v>
      </c>
      <c r="T128" s="1">
        <f>(Table2[[#This Row],[Close Price]]-Table2[[#This Row],[50D EMA]])/Table2[[#This Row],[50D EMA]]</f>
        <v>4.1177034885064259E-2</v>
      </c>
      <c r="U128" s="1">
        <f>(Table2[[#This Row],[Close Price]]-Table2[[#This Row],[200D EMA]])/Table2[[#This Row],[200D EMA]]</f>
        <v>0.20174263965375677</v>
      </c>
      <c r="V128">
        <v>0.71672775110221298</v>
      </c>
      <c r="W128">
        <v>9693.9500000000007</v>
      </c>
      <c r="X128">
        <v>9925</v>
      </c>
      <c r="Y128">
        <v>9615</v>
      </c>
      <c r="Z128">
        <v>9925</v>
      </c>
      <c r="AA128">
        <v>9369.2999999999993</v>
      </c>
      <c r="AB128">
        <v>9925</v>
      </c>
      <c r="AC128" s="1">
        <f>(Table2[[#This Row],[Close Price]]/Table2[[#This Row],[Day Low]])-1</f>
        <v>2.0033113436731087E-2</v>
      </c>
      <c r="AD128" s="1">
        <f>(Table2[[#This Row],[Day High]]/Table2[[#This Row],[Close Price]])-1</f>
        <v>3.7266829487820896E-3</v>
      </c>
      <c r="AE128" s="1">
        <f>(Table2[[#This Row],[Close Price]]/Table2[[#This Row],[Current Week Low]])-1</f>
        <v>2.8408736349453845E-2</v>
      </c>
      <c r="AF128" s="1">
        <f>(Table2[[#This Row],[Current Week High]]/Table2[[#This Row],[Close Price]])-1</f>
        <v>3.7266829487820896E-3</v>
      </c>
      <c r="AG128" s="1">
        <f>(Table2[[#This Row],[Close Price]]/Table2[[#This Row],[Current Month Low]])-1</f>
        <v>5.5377669623130954E-2</v>
      </c>
      <c r="AH128" s="1">
        <f>(Table2[[#This Row],[Current Month High]]/Table2[[#This Row],[Close Price]])-1</f>
        <v>3.7266829487820896E-3</v>
      </c>
      <c r="AI128">
        <v>1.5235408038915199</v>
      </c>
      <c r="AJ128">
        <v>116.857283842315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0.02</v>
      </c>
      <c r="AM128" t="s">
        <v>3109</v>
      </c>
      <c r="AN128">
        <v>3.39</v>
      </c>
      <c r="AO128" t="s">
        <v>3109</v>
      </c>
      <c r="AP128">
        <v>0.13761872145296999</v>
      </c>
      <c r="AQ128">
        <f>(Table2[[#This Row],[Sharpe Ratio]]-AVERAGE(Table2[Sharpe Ratio]))/_xlfn.STDEV.P(Table2[Sharpe Ratio])</f>
        <v>0.84581040719748679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2.6118797529458417</v>
      </c>
      <c r="AS128">
        <f>_xlfn.RANK.AVG(Table2[[#This Row],[1Y Return vs Nifty Z-Score]],Table2[1Y Return vs Nifty Z-Score])</f>
        <v>110</v>
      </c>
      <c r="AT128">
        <f>_xlfn.RANK.AVG(Table2[[#This Row],[6M Return vs Nifty Z-Score]],Table2[6M Return vs Nifty Z-Score])</f>
        <v>297</v>
      </c>
      <c r="AU128">
        <f>_xlfn.RANK.AVG(Table2[[#This Row],[Sharpe Ratio Z-Score]],Table2[Sharpe Ratio Z-Score])</f>
        <v>144</v>
      </c>
      <c r="AV128">
        <f>(Table2[[#This Row],[Rank 1Y]]+Table2[[#This Row],[Rank 6M]]+Table2[[#This Row],[Rank Sharpe]])/3</f>
        <v>183.66666666666666</v>
      </c>
    </row>
    <row r="129" spans="1:48" x14ac:dyDescent="0.3">
      <c r="A129" t="s">
        <v>1040</v>
      </c>
      <c r="B129" t="s">
        <v>1041</v>
      </c>
      <c r="C129" t="s">
        <v>3074</v>
      </c>
      <c r="D129" t="s">
        <v>393</v>
      </c>
      <c r="E129">
        <v>12623.153171</v>
      </c>
      <c r="F129">
        <v>271</v>
      </c>
      <c r="G129">
        <v>117.746539043846</v>
      </c>
      <c r="H129">
        <f>(Table2[[#This Row],[1Y Return vs Nifty]]-AVERAGE(Table2[1Y Return vs Nifty]))/_xlfn.STDEV.P(Table2[1Y Return vs Nifty])</f>
        <v>1.3243736452917441</v>
      </c>
      <c r="I129">
        <v>-20.465906466031502</v>
      </c>
      <c r="J129">
        <f>(Table2[[#This Row],[1M Return vs Nifty]]-AVERAGE(Table2[1M Return vs Nifty]))/_xlfn.STDEV.P(Table2[1M Return vs Nifty])</f>
        <v>-1.7103229879704061</v>
      </c>
      <c r="K129">
        <v>7.54102641871894</v>
      </c>
      <c r="L129">
        <f>(Table2[[#This Row],[6M Return vs Nifty]]-AVERAGE(Table2[6M Return vs Nifty]))/_xlfn.STDEV.P(Table2[6M Return vs Nifty])</f>
        <v>5.6910187315155715E-2</v>
      </c>
      <c r="M129">
        <v>0.31849516267387801</v>
      </c>
      <c r="N129">
        <f>(Table2[[#This Row],[1W Return vs Nifty]]-AVERAGE(Table2[1W Return vs Nifty]))/_xlfn.STDEV.P(Table2[1W Return vs Nifty])</f>
        <v>0.64746984678472741</v>
      </c>
      <c r="O129">
        <v>273.89999999999998</v>
      </c>
      <c r="P129">
        <v>270.008044428201</v>
      </c>
      <c r="Q129">
        <v>222.28727728096999</v>
      </c>
      <c r="R129">
        <v>49.540923574228202</v>
      </c>
      <c r="S129" s="1">
        <f>(Table2[[#This Row],[Close Price]]-Table2[[#This Row],[20D EMA]])/Table2[[#This Row],[20D EMA]]</f>
        <v>-1.0587805768528578E-2</v>
      </c>
      <c r="T129" s="1">
        <f>(Table2[[#This Row],[Close Price]]-Table2[[#This Row],[50D EMA]])/Table2[[#This Row],[50D EMA]]</f>
        <v>3.6738000673264075E-3</v>
      </c>
      <c r="U129" s="1">
        <f>(Table2[[#This Row],[Close Price]]-Table2[[#This Row],[200D EMA]])/Table2[[#This Row],[200D EMA]]</f>
        <v>0.21914309858344874</v>
      </c>
      <c r="V129">
        <v>0.66921247061047195</v>
      </c>
      <c r="W129">
        <v>264.95</v>
      </c>
      <c r="X129">
        <v>274</v>
      </c>
      <c r="Y129">
        <v>259.5</v>
      </c>
      <c r="Z129">
        <v>288.75</v>
      </c>
      <c r="AA129">
        <v>248.35</v>
      </c>
      <c r="AB129">
        <v>296.60000000000002</v>
      </c>
      <c r="AC129" s="1">
        <f>(Table2[[#This Row],[Close Price]]/Table2[[#This Row],[Day Low]])-1</f>
        <v>2.2834497074919913E-2</v>
      </c>
      <c r="AD129" s="1">
        <f>(Table2[[#This Row],[Day High]]/Table2[[#This Row],[Close Price]])-1</f>
        <v>1.1070110701107083E-2</v>
      </c>
      <c r="AE129" s="1">
        <f>(Table2[[#This Row],[Close Price]]/Table2[[#This Row],[Current Week Low]])-1</f>
        <v>4.4315992292870865E-2</v>
      </c>
      <c r="AF129" s="1">
        <f>(Table2[[#This Row],[Current Week High]]/Table2[[#This Row],[Close Price]])-1</f>
        <v>6.5498154981549872E-2</v>
      </c>
      <c r="AG129" s="1">
        <f>(Table2[[#This Row],[Close Price]]/Table2[[#This Row],[Current Month Low]])-1</f>
        <v>9.1201932756190818E-2</v>
      </c>
      <c r="AH129" s="1">
        <f>(Table2[[#This Row],[Current Month High]]/Table2[[#This Row],[Close Price]])-1</f>
        <v>9.4464944649446547E-2</v>
      </c>
      <c r="AI129">
        <v>41.771217712177098</v>
      </c>
      <c r="AJ129">
        <v>161.583011583011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0.05</v>
      </c>
      <c r="AM129" t="s">
        <v>3109</v>
      </c>
      <c r="AN129">
        <v>-5.29</v>
      </c>
      <c r="AO129" t="s">
        <v>3108</v>
      </c>
      <c r="AP129">
        <v>0.12291762300079</v>
      </c>
      <c r="AQ129">
        <f>(Table2[[#This Row],[Sharpe Ratio]]-AVERAGE(Table2[Sharpe Ratio]))/_xlfn.STDEV.P(Table2[Sharpe Ratio])</f>
        <v>0.67873983715707331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0.99717052857829436</v>
      </c>
      <c r="AS129">
        <f>_xlfn.RANK.AVG(Table2[[#This Row],[1Y Return vs Nifty Z-Score]],Table2[1Y Return vs Nifty Z-Score])</f>
        <v>76</v>
      </c>
      <c r="AT129">
        <f>_xlfn.RANK.AVG(Table2[[#This Row],[6M Return vs Nifty Z-Score]],Table2[6M Return vs Nifty Z-Score])</f>
        <v>294</v>
      </c>
      <c r="AU129">
        <f>_xlfn.RANK.AVG(Table2[[#This Row],[Sharpe Ratio Z-Score]],Table2[Sharpe Ratio Z-Score])</f>
        <v>183</v>
      </c>
      <c r="AV129">
        <f>(Table2[[#This Row],[Rank 1Y]]+Table2[[#This Row],[Rank 6M]]+Table2[[#This Row],[Rank Sharpe]])/3</f>
        <v>184.33333333333334</v>
      </c>
    </row>
    <row r="130" spans="1:48" x14ac:dyDescent="0.3">
      <c r="A130" t="s">
        <v>1432</v>
      </c>
      <c r="B130" t="s">
        <v>1433</v>
      </c>
      <c r="C130" t="s">
        <v>3077</v>
      </c>
      <c r="D130" t="s">
        <v>139</v>
      </c>
      <c r="E130">
        <v>7293.8687622999996</v>
      </c>
      <c r="F130">
        <v>874.7</v>
      </c>
      <c r="G130">
        <v>79.4432707925735</v>
      </c>
      <c r="H130">
        <f>(Table2[[#This Row],[1Y Return vs Nifty]]-AVERAGE(Table2[1Y Return vs Nifty]))/_xlfn.STDEV.P(Table2[1Y Return vs Nifty])</f>
        <v>0.73337227246798065</v>
      </c>
      <c r="I130">
        <v>-9.19798545242306</v>
      </c>
      <c r="J130">
        <f>(Table2[[#This Row],[1M Return vs Nifty]]-AVERAGE(Table2[1M Return vs Nifty]))/_xlfn.STDEV.P(Table2[1M Return vs Nifty])</f>
        <v>-0.63306296131651785</v>
      </c>
      <c r="K130">
        <v>3.3099132850249999</v>
      </c>
      <c r="L130">
        <f>(Table2[[#This Row],[6M Return vs Nifty]]-AVERAGE(Table2[6M Return vs Nifty]))/_xlfn.STDEV.P(Table2[6M Return vs Nifty])</f>
        <v>-8.5316163504005602E-2</v>
      </c>
      <c r="M130">
        <v>-4.8058675203901799</v>
      </c>
      <c r="N130">
        <f>(Table2[[#This Row],[1W Return vs Nifty]]-AVERAGE(Table2[1W Return vs Nifty]))/_xlfn.STDEV.P(Table2[1W Return vs Nifty])</f>
        <v>-0.48990010880314327</v>
      </c>
      <c r="O130">
        <v>894.98</v>
      </c>
      <c r="P130">
        <v>903.62446274784895</v>
      </c>
      <c r="Q130">
        <v>746.546775395964</v>
      </c>
      <c r="R130">
        <v>45.6380861583674</v>
      </c>
      <c r="S130" s="1">
        <f>(Table2[[#This Row],[Close Price]]-Table2[[#This Row],[20D EMA]])/Table2[[#This Row],[20D EMA]]</f>
        <v>-2.2659724239647783E-2</v>
      </c>
      <c r="T130" s="1">
        <f>(Table2[[#This Row],[Close Price]]-Table2[[#This Row],[50D EMA]])/Table2[[#This Row],[50D EMA]]</f>
        <v>-3.2009384362937619E-2</v>
      </c>
      <c r="U130" s="1">
        <f>(Table2[[#This Row],[Close Price]]-Table2[[#This Row],[200D EMA]])/Table2[[#This Row],[200D EMA]]</f>
        <v>0.17166134638524735</v>
      </c>
      <c r="V130">
        <v>0.37250235269259802</v>
      </c>
      <c r="W130">
        <v>850.3</v>
      </c>
      <c r="X130">
        <v>878.3</v>
      </c>
      <c r="Y130">
        <v>840.05</v>
      </c>
      <c r="Z130">
        <v>888</v>
      </c>
      <c r="AA130">
        <v>836.9</v>
      </c>
      <c r="AB130">
        <v>938.2</v>
      </c>
      <c r="AC130" s="1">
        <f>(Table2[[#This Row],[Close Price]]/Table2[[#This Row],[Day Low]])-1</f>
        <v>2.8695754439609589E-2</v>
      </c>
      <c r="AD130" s="1">
        <f>(Table2[[#This Row],[Day High]]/Table2[[#This Row],[Close Price]])-1</f>
        <v>4.1156968103348568E-3</v>
      </c>
      <c r="AE130" s="1">
        <f>(Table2[[#This Row],[Close Price]]/Table2[[#This Row],[Current Week Low]])-1</f>
        <v>4.1247544789000834E-2</v>
      </c>
      <c r="AF130" s="1">
        <f>(Table2[[#This Row],[Current Week High]]/Table2[[#This Row],[Close Price]])-1</f>
        <v>1.520521321595969E-2</v>
      </c>
      <c r="AG130" s="1">
        <f>(Table2[[#This Row],[Close Price]]/Table2[[#This Row],[Current Month Low]])-1</f>
        <v>4.5166686581431525E-2</v>
      </c>
      <c r="AH130" s="1">
        <f>(Table2[[#This Row],[Current Month High]]/Table2[[#This Row],[Close Price]])-1</f>
        <v>7.2596318737852883E-2</v>
      </c>
      <c r="AI130">
        <v>26.900651651994899</v>
      </c>
      <c r="AJ130">
        <v>141.763405196241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0.1</v>
      </c>
      <c r="AM130" t="s">
        <v>3109</v>
      </c>
      <c r="AN130">
        <v>-5.76</v>
      </c>
      <c r="AO130" t="s">
        <v>3108</v>
      </c>
      <c r="AP130">
        <v>0.16804331976787101</v>
      </c>
      <c r="AQ130">
        <f>(Table2[[#This Row],[Sharpe Ratio]]-AVERAGE(Table2[Sharpe Ratio]))/_xlfn.STDEV.P(Table2[Sharpe Ratio])</f>
        <v>1.191570623704802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123</v>
      </c>
      <c r="AT130">
        <f>_xlfn.RANK.AVG(Table2[[#This Row],[6M Return vs Nifty Z-Score]],Table2[6M Return vs Nifty Z-Score])</f>
        <v>341</v>
      </c>
      <c r="AU130">
        <f>_xlfn.RANK.AVG(Table2[[#This Row],[Sharpe Ratio Z-Score]],Table2[Sharpe Ratio Z-Score])</f>
        <v>92</v>
      </c>
      <c r="AV130">
        <f>(Table2[[#This Row],[Rank 1Y]]+Table2[[#This Row],[Rank 6M]]+Table2[[#This Row],[Rank Sharpe]])/3</f>
        <v>185.33333333333334</v>
      </c>
    </row>
    <row r="131" spans="1:48" x14ac:dyDescent="0.3">
      <c r="A131" t="s">
        <v>1696</v>
      </c>
      <c r="B131" t="s">
        <v>1697</v>
      </c>
      <c r="C131" t="s">
        <v>3075</v>
      </c>
      <c r="D131" t="s">
        <v>86</v>
      </c>
      <c r="E131">
        <v>4712.5723709349904</v>
      </c>
      <c r="F131">
        <v>1208.3499999999999</v>
      </c>
      <c r="G131">
        <v>52.7377844768953</v>
      </c>
      <c r="H131">
        <f>(Table2[[#This Row],[1Y Return vs Nifty]]-AVERAGE(Table2[1Y Return vs Nifty]))/_xlfn.STDEV.P(Table2[1Y Return vs Nifty])</f>
        <v>0.32131920767584754</v>
      </c>
      <c r="I131">
        <v>-18.946677586584102</v>
      </c>
      <c r="J131">
        <f>(Table2[[#This Row],[1M Return vs Nifty]]-AVERAGE(Table2[1M Return vs Nifty]))/_xlfn.STDEV.P(Table2[1M Return vs Nifty])</f>
        <v>-1.5650784001542237</v>
      </c>
      <c r="K131">
        <v>54.569077663302302</v>
      </c>
      <c r="L131">
        <f>(Table2[[#This Row],[6M Return vs Nifty]]-AVERAGE(Table2[6M Return vs Nifty]))/_xlfn.STDEV.P(Table2[6M Return vs Nifty])</f>
        <v>1.6377301520165379</v>
      </c>
      <c r="M131">
        <v>-8.2711660144431001</v>
      </c>
      <c r="N131">
        <f>(Table2[[#This Row],[1W Return vs Nifty]]-AVERAGE(Table2[1W Return vs Nifty]))/_xlfn.STDEV.P(Table2[1W Return vs Nifty])</f>
        <v>-1.2590350506576122</v>
      </c>
      <c r="O131">
        <v>1255.17</v>
      </c>
      <c r="P131">
        <v>1220.5721330839201</v>
      </c>
      <c r="Q131">
        <v>943.61982535037896</v>
      </c>
      <c r="R131">
        <v>43.047715210661998</v>
      </c>
      <c r="S131" s="1">
        <f>(Table2[[#This Row],[Close Price]]-Table2[[#This Row],[20D EMA]])/Table2[[#This Row],[20D EMA]]</f>
        <v>-3.7301720085725569E-2</v>
      </c>
      <c r="T131" s="1">
        <f>(Table2[[#This Row],[Close Price]]-Table2[[#This Row],[50D EMA]])/Table2[[#This Row],[50D EMA]]</f>
        <v>-1.001344595098983E-2</v>
      </c>
      <c r="U131" s="1">
        <f>(Table2[[#This Row],[Close Price]]-Table2[[#This Row],[200D EMA]])/Table2[[#This Row],[200D EMA]]</f>
        <v>0.2805474912010491</v>
      </c>
      <c r="V131">
        <v>5.8806538930660401E-2</v>
      </c>
      <c r="W131">
        <v>1190.8499999999999</v>
      </c>
      <c r="X131">
        <v>1208.3499999999999</v>
      </c>
      <c r="Y131">
        <v>1132.2</v>
      </c>
      <c r="Z131">
        <v>1220</v>
      </c>
      <c r="AA131">
        <v>1132.2</v>
      </c>
      <c r="AB131">
        <v>1312.7</v>
      </c>
      <c r="AC131" s="1">
        <f>(Table2[[#This Row],[Close Price]]/Table2[[#This Row],[Day Low]])-1</f>
        <v>1.4695385648906267E-2</v>
      </c>
      <c r="AD131" s="1">
        <f>(Table2[[#This Row],[Day High]]/Table2[[#This Row],[Close Price]])-1</f>
        <v>0</v>
      </c>
      <c r="AE131" s="1">
        <f>(Table2[[#This Row],[Close Price]]/Table2[[#This Row],[Current Week Low]])-1</f>
        <v>6.7258434905493658E-2</v>
      </c>
      <c r="AF131" s="1">
        <f>(Table2[[#This Row],[Current Week High]]/Table2[[#This Row],[Close Price]])-1</f>
        <v>9.6412463276369653E-3</v>
      </c>
      <c r="AG131" s="1">
        <f>(Table2[[#This Row],[Close Price]]/Table2[[#This Row],[Current Month Low]])-1</f>
        <v>6.7258434905493658E-2</v>
      </c>
      <c r="AH131" s="1">
        <f>(Table2[[#This Row],[Current Month High]]/Table2[[#This Row],[Close Price]])-1</f>
        <v>8.6357429552695875E-2</v>
      </c>
      <c r="AI131">
        <v>31.807837133280898</v>
      </c>
      <c r="AJ131">
        <v>98.090163934426201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</v>
      </c>
      <c r="AM131">
        <v>0</v>
      </c>
      <c r="AN131">
        <v>-7.48</v>
      </c>
      <c r="AO131" t="s">
        <v>3108</v>
      </c>
      <c r="AP131">
        <v>7.7181305330688996E-2</v>
      </c>
      <c r="AQ131">
        <f>(Table2[[#This Row],[Sharpe Ratio]]-AVERAGE(Table2[Sharpe Ratio]))/_xlfn.STDEV.P(Table2[Sharpe Ratio])</f>
        <v>0.15896965198699098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-0.70609443913245951</v>
      </c>
      <c r="AS131">
        <f>_xlfn.RANK.AVG(Table2[[#This Row],[1Y Return vs Nifty Z-Score]],Table2[1Y Return vs Nifty Z-Score])</f>
        <v>207</v>
      </c>
      <c r="AT131">
        <f>_xlfn.RANK.AVG(Table2[[#This Row],[6M Return vs Nifty Z-Score]],Table2[6M Return vs Nifty Z-Score])</f>
        <v>49</v>
      </c>
      <c r="AU131">
        <f>_xlfn.RANK.AVG(Table2[[#This Row],[Sharpe Ratio Z-Score]],Table2[Sharpe Ratio Z-Score])</f>
        <v>300</v>
      </c>
      <c r="AV131">
        <f>(Table2[[#This Row],[Rank 1Y]]+Table2[[#This Row],[Rank 6M]]+Table2[[#This Row],[Rank Sharpe]])/3</f>
        <v>185.33333333333334</v>
      </c>
    </row>
    <row r="132" spans="1:48" x14ac:dyDescent="0.3">
      <c r="A132" t="s">
        <v>329</v>
      </c>
      <c r="B132" t="s">
        <v>330</v>
      </c>
      <c r="C132" t="s">
        <v>3064</v>
      </c>
      <c r="D132" t="s">
        <v>127</v>
      </c>
      <c r="E132">
        <v>76733.002712469999</v>
      </c>
      <c r="F132">
        <v>1691.95</v>
      </c>
      <c r="G132">
        <v>109.372530955923</v>
      </c>
      <c r="H132">
        <f>(Table2[[#This Row],[1Y Return vs Nifty]]-AVERAGE(Table2[1Y Return vs Nifty]))/_xlfn.STDEV.P(Table2[1Y Return vs Nifty])</f>
        <v>1.1951666480315197</v>
      </c>
      <c r="I132">
        <v>8.9407541074048797</v>
      </c>
      <c r="J132">
        <f>(Table2[[#This Row],[1M Return vs Nifty]]-AVERAGE(Table2[1M Return vs Nifty]))/_xlfn.STDEV.P(Table2[1M Return vs Nifty])</f>
        <v>1.1010758419364746</v>
      </c>
      <c r="K132">
        <v>70.331457481986703</v>
      </c>
      <c r="L132">
        <f>(Table2[[#This Row],[6M Return vs Nifty]]-AVERAGE(Table2[6M Return vs Nifty]))/_xlfn.STDEV.P(Table2[6M Return vs Nifty])</f>
        <v>2.1675731722810112</v>
      </c>
      <c r="M132">
        <v>5.7572027240482697</v>
      </c>
      <c r="N132">
        <f>(Table2[[#This Row],[1W Return vs Nifty]]-AVERAGE(Table2[1W Return vs Nifty]))/_xlfn.STDEV.P(Table2[1W Return vs Nifty])</f>
        <v>1.8546097313170731</v>
      </c>
      <c r="O132">
        <v>1490.7</v>
      </c>
      <c r="P132">
        <v>1424.7562159643201</v>
      </c>
      <c r="Q132">
        <v>1164.08117801095</v>
      </c>
      <c r="R132">
        <v>76.5767940538951</v>
      </c>
      <c r="S132" s="1">
        <f>(Table2[[#This Row],[Close Price]]-Table2[[#This Row],[20D EMA]])/Table2[[#This Row],[20D EMA]]</f>
        <v>0.13500368954182598</v>
      </c>
      <c r="T132" s="1">
        <f>(Table2[[#This Row],[Close Price]]-Table2[[#This Row],[50D EMA]])/Table2[[#This Row],[50D EMA]]</f>
        <v>0.18753649293948493</v>
      </c>
      <c r="U132" s="1">
        <f>(Table2[[#This Row],[Close Price]]-Table2[[#This Row],[200D EMA]])/Table2[[#This Row],[200D EMA]]</f>
        <v>0.45346392670914282</v>
      </c>
      <c r="V132">
        <v>1.0346340715537401</v>
      </c>
      <c r="W132">
        <v>1562.05</v>
      </c>
      <c r="X132">
        <v>1700</v>
      </c>
      <c r="Y132">
        <v>1421.3</v>
      </c>
      <c r="Z132">
        <v>1709.95</v>
      </c>
      <c r="AA132">
        <v>1416</v>
      </c>
      <c r="AB132">
        <v>1709.95</v>
      </c>
      <c r="AC132" s="1">
        <f>(Table2[[#This Row],[Close Price]]/Table2[[#This Row],[Day Low]])-1</f>
        <v>8.3159950065619048E-2</v>
      </c>
      <c r="AD132" s="1">
        <f>(Table2[[#This Row],[Day High]]/Table2[[#This Row],[Close Price]])-1</f>
        <v>4.7578238127603534E-3</v>
      </c>
      <c r="AE132" s="1">
        <f>(Table2[[#This Row],[Close Price]]/Table2[[#This Row],[Current Week Low]])-1</f>
        <v>0.19042425948075703</v>
      </c>
      <c r="AF132" s="1">
        <f>(Table2[[#This Row],[Current Week High]]/Table2[[#This Row],[Close Price]])-1</f>
        <v>1.0638612252135138E-2</v>
      </c>
      <c r="AG132" s="1">
        <f>(Table2[[#This Row],[Close Price]]/Table2[[#This Row],[Current Month Low]])-1</f>
        <v>0.19487994350282478</v>
      </c>
      <c r="AH132" s="1">
        <f>(Table2[[#This Row],[Current Month High]]/Table2[[#This Row],[Close Price]])-1</f>
        <v>1.0638612252135138E-2</v>
      </c>
      <c r="AI132">
        <v>1.06386122521351</v>
      </c>
      <c r="AJ132">
        <v>155.85210948132399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0.17</v>
      </c>
      <c r="AM132" t="s">
        <v>3109</v>
      </c>
      <c r="AN132">
        <v>16.190000000000001</v>
      </c>
      <c r="AO132" t="s">
        <v>3109</v>
      </c>
      <c r="AP132">
        <v>2.5417944132098001E-2</v>
      </c>
      <c r="AQ132">
        <f>(Table2[[#This Row],[Sharpe Ratio]]-AVERAGE(Table2[Sharpe Ratio]))/_xlfn.STDEV.P(Table2[Sharpe Ratio])</f>
        <v>-0.42929484340341989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5.8891305501626583</v>
      </c>
      <c r="AS132">
        <f>_xlfn.RANK.AVG(Table2[[#This Row],[1Y Return vs Nifty Z-Score]],Table2[1Y Return vs Nifty Z-Score])</f>
        <v>84</v>
      </c>
      <c r="AT132">
        <f>_xlfn.RANK.AVG(Table2[[#This Row],[6M Return vs Nifty Z-Score]],Table2[6M Return vs Nifty Z-Score])</f>
        <v>21</v>
      </c>
      <c r="AU132">
        <f>_xlfn.RANK.AVG(Table2[[#This Row],[Sharpe Ratio Z-Score]],Table2[Sharpe Ratio Z-Score])</f>
        <v>451</v>
      </c>
      <c r="AV132">
        <f>(Table2[[#This Row],[Rank 1Y]]+Table2[[#This Row],[Rank 6M]]+Table2[[#This Row],[Rank Sharpe]])/3</f>
        <v>185.33333333333334</v>
      </c>
    </row>
    <row r="133" spans="1:48" x14ac:dyDescent="0.3">
      <c r="A133" t="s">
        <v>622</v>
      </c>
      <c r="B133" t="s">
        <v>623</v>
      </c>
      <c r="C133" t="s">
        <v>3064</v>
      </c>
      <c r="D133" t="s">
        <v>413</v>
      </c>
      <c r="E133">
        <v>29888.538626540001</v>
      </c>
      <c r="F133">
        <v>1591.7</v>
      </c>
      <c r="G133">
        <v>45.626077120691498</v>
      </c>
      <c r="H133">
        <f>(Table2[[#This Row],[1Y Return vs Nifty]]-AVERAGE(Table2[1Y Return vs Nifty]))/_xlfn.STDEV.P(Table2[1Y Return vs Nifty])</f>
        <v>0.21158891565311208</v>
      </c>
      <c r="I133">
        <v>6.9300490853749599</v>
      </c>
      <c r="J133">
        <f>(Table2[[#This Row],[1M Return vs Nifty]]-AVERAGE(Table2[1M Return vs Nifty]))/_xlfn.STDEV.P(Table2[1M Return vs Nifty])</f>
        <v>0.90884409457073734</v>
      </c>
      <c r="K133">
        <v>36.672230588149603</v>
      </c>
      <c r="L133">
        <f>(Table2[[#This Row],[6M Return vs Nifty]]-AVERAGE(Table2[6M Return vs Nifty]))/_xlfn.STDEV.P(Table2[6M Return vs Nifty])</f>
        <v>1.0361382847611937</v>
      </c>
      <c r="M133">
        <v>5.3418336123673296</v>
      </c>
      <c r="N133">
        <f>(Table2[[#This Row],[1W Return vs Nifty]]-AVERAGE(Table2[1W Return vs Nifty]))/_xlfn.STDEV.P(Table2[1W Return vs Nifty])</f>
        <v>1.762417125655789</v>
      </c>
      <c r="O133">
        <v>1503.98</v>
      </c>
      <c r="P133">
        <v>1419.9925527381899</v>
      </c>
      <c r="Q133">
        <v>1194.7333141500901</v>
      </c>
      <c r="R133">
        <v>68.123830138740701</v>
      </c>
      <c r="S133" s="1">
        <f>(Table2[[#This Row],[Close Price]]-Table2[[#This Row],[20D EMA]])/Table2[[#This Row],[20D EMA]]</f>
        <v>5.8325243686751169E-2</v>
      </c>
      <c r="T133" s="1">
        <f>(Table2[[#This Row],[Close Price]]-Table2[[#This Row],[50D EMA]])/Table2[[#This Row],[50D EMA]]</f>
        <v>0.12092137168656583</v>
      </c>
      <c r="U133" s="1">
        <f>(Table2[[#This Row],[Close Price]]-Table2[[#This Row],[200D EMA]])/Table2[[#This Row],[200D EMA]]</f>
        <v>0.33226384595486419</v>
      </c>
      <c r="V133">
        <v>0.89728615772370901</v>
      </c>
      <c r="W133">
        <v>1572.85</v>
      </c>
      <c r="X133">
        <v>1618.3</v>
      </c>
      <c r="Y133">
        <v>1482</v>
      </c>
      <c r="Z133">
        <v>1618.3</v>
      </c>
      <c r="AA133">
        <v>1429.3</v>
      </c>
      <c r="AB133">
        <v>1625</v>
      </c>
      <c r="AC133" s="1">
        <f>(Table2[[#This Row],[Close Price]]/Table2[[#This Row],[Day Low]])-1</f>
        <v>1.1984613917411124E-2</v>
      </c>
      <c r="AD133" s="1">
        <f>(Table2[[#This Row],[Day High]]/Table2[[#This Row],[Close Price]])-1</f>
        <v>1.6711691901740267E-2</v>
      </c>
      <c r="AE133" s="1">
        <f>(Table2[[#This Row],[Close Price]]/Table2[[#This Row],[Current Week Low]])-1</f>
        <v>7.4021592442645057E-2</v>
      </c>
      <c r="AF133" s="1">
        <f>(Table2[[#This Row],[Current Week High]]/Table2[[#This Row],[Close Price]])-1</f>
        <v>1.6711691901740267E-2</v>
      </c>
      <c r="AG133" s="1">
        <f>(Table2[[#This Row],[Close Price]]/Table2[[#This Row],[Current Month Low]])-1</f>
        <v>0.113622052753096</v>
      </c>
      <c r="AH133" s="1">
        <f>(Table2[[#This Row],[Current Month High]]/Table2[[#This Row],[Close Price]])-1</f>
        <v>2.0921027831877881E-2</v>
      </c>
      <c r="AI133">
        <v>3.6501853364327301</v>
      </c>
      <c r="AJ133">
        <v>79.832787255677303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0.36</v>
      </c>
      <c r="AM133" t="s">
        <v>3109</v>
      </c>
      <c r="AN133">
        <v>6.12</v>
      </c>
      <c r="AO133" t="s">
        <v>3109</v>
      </c>
      <c r="AP133">
        <v>0.105532562165671</v>
      </c>
      <c r="AQ133">
        <f>(Table2[[#This Row],[Sharpe Ratio]]-AVERAGE(Table2[Sharpe Ratio]))/_xlfn.STDEV.P(Table2[Sharpe Ratio])</f>
        <v>0.48116738817589605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4.4001558088167281</v>
      </c>
      <c r="AS133">
        <f>_xlfn.RANK.AVG(Table2[[#This Row],[1Y Return vs Nifty Z-Score]],Table2[1Y Return vs Nifty Z-Score])</f>
        <v>243</v>
      </c>
      <c r="AT133">
        <f>_xlfn.RANK.AVG(Table2[[#This Row],[6M Return vs Nifty Z-Score]],Table2[6M Return vs Nifty Z-Score])</f>
        <v>100</v>
      </c>
      <c r="AU133">
        <f>_xlfn.RANK.AVG(Table2[[#This Row],[Sharpe Ratio Z-Score]],Table2[Sharpe Ratio Z-Score])</f>
        <v>217</v>
      </c>
      <c r="AV133">
        <f>(Table2[[#This Row],[Rank 1Y]]+Table2[[#This Row],[Rank 6M]]+Table2[[#This Row],[Rank Sharpe]])/3</f>
        <v>186.66666666666666</v>
      </c>
    </row>
    <row r="134" spans="1:48" x14ac:dyDescent="0.3">
      <c r="A134" t="s">
        <v>61</v>
      </c>
      <c r="B134" t="s">
        <v>62</v>
      </c>
      <c r="C134" t="s">
        <v>3070</v>
      </c>
      <c r="D134" t="s">
        <v>63</v>
      </c>
      <c r="E134">
        <v>385975.79546386999</v>
      </c>
      <c r="F134">
        <v>398.05</v>
      </c>
      <c r="G134">
        <v>56.975229785825803</v>
      </c>
      <c r="H134">
        <f>(Table2[[#This Row],[1Y Return vs Nifty]]-AVERAGE(Table2[1Y Return vs Nifty]))/_xlfn.STDEV.P(Table2[1Y Return vs Nifty])</f>
        <v>0.38670099124624419</v>
      </c>
      <c r="I134">
        <v>2.8006477291621898</v>
      </c>
      <c r="J134">
        <f>(Table2[[#This Row],[1M Return vs Nifty]]-AVERAGE(Table2[1M Return vs Nifty]))/_xlfn.STDEV.P(Table2[1M Return vs Nifty])</f>
        <v>0.51405618208129744</v>
      </c>
      <c r="K134">
        <v>6.5087477608588102</v>
      </c>
      <c r="L134">
        <f>(Table2[[#This Row],[6M Return vs Nifty]]-AVERAGE(Table2[6M Return vs Nifty]))/_xlfn.STDEV.P(Table2[6M Return vs Nifty])</f>
        <v>2.2210754353463626E-2</v>
      </c>
      <c r="M134">
        <v>-4.7441065246126497</v>
      </c>
      <c r="N134">
        <f>(Table2[[#This Row],[1W Return vs Nifty]]-AVERAGE(Table2[1W Return vs Nifty]))/_xlfn.STDEV.P(Table2[1W Return vs Nifty])</f>
        <v>-0.47619204296761775</v>
      </c>
      <c r="O134">
        <v>399.59</v>
      </c>
      <c r="P134">
        <v>386.42196027108298</v>
      </c>
      <c r="Q134">
        <v>335.42022944506999</v>
      </c>
      <c r="R134">
        <v>43.1525438877242</v>
      </c>
      <c r="S134" s="1">
        <f>(Table2[[#This Row],[Close Price]]-Table2[[#This Row],[20D EMA]])/Table2[[#This Row],[20D EMA]]</f>
        <v>-3.853950299056442E-3</v>
      </c>
      <c r="T134" s="1">
        <f>(Table2[[#This Row],[Close Price]]-Table2[[#This Row],[50D EMA]])/Table2[[#This Row],[50D EMA]]</f>
        <v>3.00915603263327E-2</v>
      </c>
      <c r="U134" s="1">
        <f>(Table2[[#This Row],[Close Price]]-Table2[[#This Row],[200D EMA]])/Table2[[#This Row],[200D EMA]]</f>
        <v>0.18672031397315161</v>
      </c>
      <c r="V134">
        <v>0.92654275961087995</v>
      </c>
      <c r="W134">
        <v>393.3</v>
      </c>
      <c r="X134">
        <v>400.95</v>
      </c>
      <c r="Y134">
        <v>393.3</v>
      </c>
      <c r="Z134">
        <v>410</v>
      </c>
      <c r="AA134">
        <v>393.3</v>
      </c>
      <c r="AB134">
        <v>426.3</v>
      </c>
      <c r="AC134" s="1">
        <f>(Table2[[#This Row],[Close Price]]/Table2[[#This Row],[Day Low]])-1</f>
        <v>1.2077294685990392E-2</v>
      </c>
      <c r="AD134" s="1">
        <f>(Table2[[#This Row],[Day High]]/Table2[[#This Row],[Close Price]])-1</f>
        <v>7.2855168948624538E-3</v>
      </c>
      <c r="AE134" s="1">
        <f>(Table2[[#This Row],[Close Price]]/Table2[[#This Row],[Current Week Low]])-1</f>
        <v>1.2077294685990392E-2</v>
      </c>
      <c r="AF134" s="1">
        <f>(Table2[[#This Row],[Current Week High]]/Table2[[#This Row],[Close Price]])-1</f>
        <v>3.0021354101243514E-2</v>
      </c>
      <c r="AG134" s="1">
        <f>(Table2[[#This Row],[Close Price]]/Table2[[#This Row],[Current Month Low]])-1</f>
        <v>1.2077294685990392E-2</v>
      </c>
      <c r="AH134" s="1">
        <f>(Table2[[#This Row],[Current Month High]]/Table2[[#This Row],[Close Price]])-1</f>
        <v>7.0970983544780708E-2</v>
      </c>
      <c r="AI134">
        <v>7.0970983544780699</v>
      </c>
      <c r="AJ134">
        <v>87.715161518509703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0.04</v>
      </c>
      <c r="AM134" t="s">
        <v>3109</v>
      </c>
      <c r="AN134">
        <v>-2.19</v>
      </c>
      <c r="AO134" t="s">
        <v>3108</v>
      </c>
      <c r="AP134">
        <v>0.18791536008687801</v>
      </c>
      <c r="AQ134">
        <f>(Table2[[#This Row],[Sharpe Ratio]]-AVERAGE(Table2[Sharpe Ratio]))/_xlfn.STDEV.P(Table2[Sharpe Ratio])</f>
        <v>1.417406340318907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1.8641822250322946</v>
      </c>
      <c r="AS134">
        <f>_xlfn.RANK.AVG(Table2[[#This Row],[1Y Return vs Nifty Z-Score]],Table2[1Y Return vs Nifty Z-Score])</f>
        <v>192</v>
      </c>
      <c r="AT134">
        <f>_xlfn.RANK.AVG(Table2[[#This Row],[6M Return vs Nifty Z-Score]],Table2[6M Return vs Nifty Z-Score])</f>
        <v>308</v>
      </c>
      <c r="AU134">
        <f>_xlfn.RANK.AVG(Table2[[#This Row],[Sharpe Ratio Z-Score]],Table2[Sharpe Ratio Z-Score])</f>
        <v>61</v>
      </c>
      <c r="AV134">
        <f>(Table2[[#This Row],[Rank 1Y]]+Table2[[#This Row],[Rank 6M]]+Table2[[#This Row],[Rank Sharpe]])/3</f>
        <v>187</v>
      </c>
    </row>
    <row r="135" spans="1:48" x14ac:dyDescent="0.3">
      <c r="A135" t="s">
        <v>171</v>
      </c>
      <c r="B135" t="s">
        <v>172</v>
      </c>
      <c r="C135" t="s">
        <v>3062</v>
      </c>
      <c r="D135" t="s">
        <v>173</v>
      </c>
      <c r="E135">
        <v>152903.47709796499</v>
      </c>
      <c r="F135">
        <v>232.55</v>
      </c>
      <c r="G135">
        <v>77.644825517098297</v>
      </c>
      <c r="H135">
        <f>(Table2[[#This Row],[1Y Return vs Nifty]]-AVERAGE(Table2[1Y Return vs Nifty]))/_xlfn.STDEV.P(Table2[1Y Return vs Nifty])</f>
        <v>0.70562310966073261</v>
      </c>
      <c r="I135">
        <v>-4.8950634428839299</v>
      </c>
      <c r="J135">
        <f>(Table2[[#This Row],[1M Return vs Nifty]]-AVERAGE(Table2[1M Return vs Nifty]))/_xlfn.STDEV.P(Table2[1M Return vs Nifty])</f>
        <v>-0.22168575401381094</v>
      </c>
      <c r="K135">
        <v>16.010179907587101</v>
      </c>
      <c r="L135">
        <f>(Table2[[#This Row],[6M Return vs Nifty]]-AVERAGE(Table2[6M Return vs Nifty]))/_xlfn.STDEV.P(Table2[6M Return vs Nifty])</f>
        <v>0.34159574338240178</v>
      </c>
      <c r="M135">
        <v>-2.4510437118000699</v>
      </c>
      <c r="N135">
        <f>(Table2[[#This Row],[1W Return vs Nifty]]-AVERAGE(Table2[1W Return vs Nifty]))/_xlfn.STDEV.P(Table2[1W Return vs Nifty])</f>
        <v>3.2761150019374276E-2</v>
      </c>
      <c r="O135">
        <v>228.95</v>
      </c>
      <c r="P135">
        <v>222.82388327381801</v>
      </c>
      <c r="Q135">
        <v>188.57838581177799</v>
      </c>
      <c r="R135">
        <v>55.553786711896002</v>
      </c>
      <c r="S135" s="1">
        <f>(Table2[[#This Row],[Close Price]]-Table2[[#This Row],[20D EMA]])/Table2[[#This Row],[20D EMA]]</f>
        <v>1.5723957195894402E-2</v>
      </c>
      <c r="T135" s="1">
        <f>(Table2[[#This Row],[Close Price]]-Table2[[#This Row],[50D EMA]])/Table2[[#This Row],[50D EMA]]</f>
        <v>4.36493457670784E-2</v>
      </c>
      <c r="U135" s="1">
        <f>(Table2[[#This Row],[Close Price]]-Table2[[#This Row],[200D EMA]])/Table2[[#This Row],[200D EMA]]</f>
        <v>0.23317419967795533</v>
      </c>
      <c r="V135">
        <v>0.542347501722101</v>
      </c>
      <c r="W135">
        <v>226.64</v>
      </c>
      <c r="X135">
        <v>233</v>
      </c>
      <c r="Y135">
        <v>225.07</v>
      </c>
      <c r="Z135">
        <v>234.9</v>
      </c>
      <c r="AA135">
        <v>221</v>
      </c>
      <c r="AB135">
        <v>243.95</v>
      </c>
      <c r="AC135" s="1">
        <f>(Table2[[#This Row],[Close Price]]/Table2[[#This Row],[Day Low]])-1</f>
        <v>2.6076597246734945E-2</v>
      </c>
      <c r="AD135" s="1">
        <f>(Table2[[#This Row],[Day High]]/Table2[[#This Row],[Close Price]])-1</f>
        <v>1.9350677273703987E-3</v>
      </c>
      <c r="AE135" s="1">
        <f>(Table2[[#This Row],[Close Price]]/Table2[[#This Row],[Current Week Low]])-1</f>
        <v>3.3234104945128351E-2</v>
      </c>
      <c r="AF135" s="1">
        <f>(Table2[[#This Row],[Current Week High]]/Table2[[#This Row],[Close Price]])-1</f>
        <v>1.0105353687378971E-2</v>
      </c>
      <c r="AG135" s="1">
        <f>(Table2[[#This Row],[Close Price]]/Table2[[#This Row],[Current Month Low]])-1</f>
        <v>5.2262443438914064E-2</v>
      </c>
      <c r="AH135" s="1">
        <f>(Table2[[#This Row],[Current Month High]]/Table2[[#This Row],[Close Price]])-1</f>
        <v>4.9021715760051432E-2</v>
      </c>
      <c r="AI135">
        <v>5.9127069447430598</v>
      </c>
      <c r="AJ135">
        <v>108.56502242152401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0.11</v>
      </c>
      <c r="AM135" t="s">
        <v>3109</v>
      </c>
      <c r="AN135">
        <v>-0.51</v>
      </c>
      <c r="AO135" t="s">
        <v>3108</v>
      </c>
      <c r="AP135">
        <v>0.107852787803912</v>
      </c>
      <c r="AQ135">
        <f>(Table2[[#This Row],[Sharpe Ratio]]-AVERAGE(Table2[Sharpe Ratio]))/_xlfn.STDEV.P(Table2[Sharpe Ratio])</f>
        <v>0.50753558244819696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1.3658298314968949</v>
      </c>
      <c r="AS135">
        <f>_xlfn.RANK.AVG(Table2[[#This Row],[1Y Return vs Nifty Z-Score]],Table2[1Y Return vs Nifty Z-Score])</f>
        <v>126</v>
      </c>
      <c r="AT135">
        <f>_xlfn.RANK.AVG(Table2[[#This Row],[6M Return vs Nifty Z-Score]],Table2[6M Return vs Nifty Z-Score])</f>
        <v>227</v>
      </c>
      <c r="AU135">
        <f>_xlfn.RANK.AVG(Table2[[#This Row],[Sharpe Ratio Z-Score]],Table2[Sharpe Ratio Z-Score])</f>
        <v>210</v>
      </c>
      <c r="AV135">
        <f>(Table2[[#This Row],[Rank 1Y]]+Table2[[#This Row],[Rank 6M]]+Table2[[#This Row],[Rank Sharpe]])/3</f>
        <v>187.66666666666666</v>
      </c>
    </row>
    <row r="136" spans="1:48" x14ac:dyDescent="0.3">
      <c r="A136" t="s">
        <v>884</v>
      </c>
      <c r="B136" t="s">
        <v>885</v>
      </c>
      <c r="C136" t="s">
        <v>3069</v>
      </c>
      <c r="D136" t="s">
        <v>716</v>
      </c>
      <c r="E136">
        <v>16843.143613</v>
      </c>
      <c r="F136">
        <v>932.5</v>
      </c>
      <c r="G136">
        <v>30.836592533191698</v>
      </c>
      <c r="H136">
        <f>(Table2[[#This Row],[1Y Return vs Nifty]]-AVERAGE(Table2[1Y Return vs Nifty]))/_xlfn.STDEV.P(Table2[1Y Return vs Nifty])</f>
        <v>-1.6605859717730924E-2</v>
      </c>
      <c r="I136">
        <v>2.0507949665040401</v>
      </c>
      <c r="J136">
        <f>(Table2[[#This Row],[1M Return vs Nifty]]-AVERAGE(Table2[1M Return vs Nifty]))/_xlfn.STDEV.P(Table2[1M Return vs Nifty])</f>
        <v>0.44236714502539026</v>
      </c>
      <c r="K136">
        <v>17.917850917255301</v>
      </c>
      <c r="L136">
        <f>(Table2[[#This Row],[6M Return vs Nifty]]-AVERAGE(Table2[6M Return vs Nifty]))/_xlfn.STDEV.P(Table2[6M Return vs Nifty])</f>
        <v>0.4057209694625038</v>
      </c>
      <c r="M136">
        <v>-1.5773510124451</v>
      </c>
      <c r="N136">
        <f>(Table2[[#This Row],[1W Return vs Nifty]]-AVERAGE(Table2[1W Return vs Nifty]))/_xlfn.STDEV.P(Table2[1W Return vs Nifty])</f>
        <v>0.22668025530577635</v>
      </c>
      <c r="O136">
        <v>901.22</v>
      </c>
      <c r="P136">
        <v>864.69661771071901</v>
      </c>
      <c r="Q136">
        <v>748.48903148750105</v>
      </c>
      <c r="R136">
        <v>63.901115907984803</v>
      </c>
      <c r="S136" s="1">
        <f>(Table2[[#This Row],[Close Price]]-Table2[[#This Row],[20D EMA]])/Table2[[#This Row],[20D EMA]]</f>
        <v>3.4708506247087254E-2</v>
      </c>
      <c r="T136" s="1">
        <f>(Table2[[#This Row],[Close Price]]-Table2[[#This Row],[50D EMA]])/Table2[[#This Row],[50D EMA]]</f>
        <v>7.8412914888912347E-2</v>
      </c>
      <c r="U136" s="1">
        <f>(Table2[[#This Row],[Close Price]]-Table2[[#This Row],[200D EMA]])/Table2[[#This Row],[200D EMA]]</f>
        <v>0.24584323987594964</v>
      </c>
      <c r="V136">
        <v>1.47162578300936</v>
      </c>
      <c r="W136">
        <v>924.9</v>
      </c>
      <c r="X136">
        <v>957.95</v>
      </c>
      <c r="Y136">
        <v>908</v>
      </c>
      <c r="Z136">
        <v>957.95</v>
      </c>
      <c r="AA136">
        <v>835</v>
      </c>
      <c r="AB136">
        <v>957.95</v>
      </c>
      <c r="AC136" s="1">
        <f>(Table2[[#This Row],[Close Price]]/Table2[[#This Row],[Day Low]])-1</f>
        <v>8.2171045518435459E-3</v>
      </c>
      <c r="AD136" s="1">
        <f>(Table2[[#This Row],[Day High]]/Table2[[#This Row],[Close Price]])-1</f>
        <v>2.7292225201072329E-2</v>
      </c>
      <c r="AE136" s="1">
        <f>(Table2[[#This Row],[Close Price]]/Table2[[#This Row],[Current Week Low]])-1</f>
        <v>2.6982378854625511E-2</v>
      </c>
      <c r="AF136" s="1">
        <f>(Table2[[#This Row],[Current Week High]]/Table2[[#This Row],[Close Price]])-1</f>
        <v>2.7292225201072329E-2</v>
      </c>
      <c r="AG136" s="1">
        <f>(Table2[[#This Row],[Close Price]]/Table2[[#This Row],[Current Month Low]])-1</f>
        <v>0.11676646706586835</v>
      </c>
      <c r="AH136" s="1">
        <f>(Table2[[#This Row],[Current Month High]]/Table2[[#This Row],[Close Price]])-1</f>
        <v>2.7292225201072329E-2</v>
      </c>
      <c r="AI136">
        <v>7.0723860589812304</v>
      </c>
      <c r="AJ136">
        <v>59.811482433590399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0.26</v>
      </c>
      <c r="AM136" t="s">
        <v>3109</v>
      </c>
      <c r="AN136">
        <v>8.7200000000000006</v>
      </c>
      <c r="AO136" t="s">
        <v>3109</v>
      </c>
      <c r="AP136">
        <v>0.189808708968806</v>
      </c>
      <c r="AQ136">
        <f>(Table2[[#This Row],[Sharpe Ratio]]-AVERAGE(Table2[Sharpe Ratio]))/_xlfn.STDEV.P(Table2[Sharpe Ratio])</f>
        <v>1.4389232955326978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2.4970858056086374</v>
      </c>
      <c r="AS136">
        <f>_xlfn.RANK.AVG(Table2[[#This Row],[1Y Return vs Nifty Z-Score]],Table2[1Y Return vs Nifty Z-Score])</f>
        <v>298</v>
      </c>
      <c r="AT136">
        <f>_xlfn.RANK.AVG(Table2[[#This Row],[6M Return vs Nifty Z-Score]],Table2[6M Return vs Nifty Z-Score])</f>
        <v>209</v>
      </c>
      <c r="AU136">
        <f>_xlfn.RANK.AVG(Table2[[#This Row],[Sharpe Ratio Z-Score]],Table2[Sharpe Ratio Z-Score])</f>
        <v>56</v>
      </c>
      <c r="AV136">
        <f>(Table2[[#This Row],[Rank 1Y]]+Table2[[#This Row],[Rank 6M]]+Table2[[#This Row],[Rank Sharpe]])/3</f>
        <v>187.66666666666666</v>
      </c>
    </row>
    <row r="137" spans="1:48" x14ac:dyDescent="0.3">
      <c r="A137" t="s">
        <v>440</v>
      </c>
      <c r="B137" t="s">
        <v>441</v>
      </c>
      <c r="C137" t="s">
        <v>3078</v>
      </c>
      <c r="D137" t="s">
        <v>390</v>
      </c>
      <c r="E137">
        <v>51824.739389524999</v>
      </c>
      <c r="F137">
        <v>1759.75</v>
      </c>
      <c r="G137">
        <v>38.353536142455397</v>
      </c>
      <c r="H137">
        <f>(Table2[[#This Row],[1Y Return vs Nifty]]-AVERAGE(Table2[1Y Return vs Nifty]))/_xlfn.STDEV.P(Table2[1Y Return vs Nifty])</f>
        <v>9.9377036659944934E-2</v>
      </c>
      <c r="I137">
        <v>5.5731367353828798</v>
      </c>
      <c r="J137">
        <f>(Table2[[#This Row],[1M Return vs Nifty]]-AVERAGE(Table2[1M Return vs Nifty]))/_xlfn.STDEV.P(Table2[1M Return vs Nifty])</f>
        <v>0.77911764081284518</v>
      </c>
      <c r="K137">
        <v>50.144706618466799</v>
      </c>
      <c r="L137">
        <f>(Table2[[#This Row],[6M Return vs Nifty]]-AVERAGE(Table2[6M Return vs Nifty]))/_xlfn.STDEV.P(Table2[6M Return vs Nifty])</f>
        <v>1.489007551487173</v>
      </c>
      <c r="M137">
        <v>1.0482098868236001</v>
      </c>
      <c r="N137">
        <f>(Table2[[#This Row],[1W Return vs Nifty]]-AVERAGE(Table2[1W Return vs Nifty]))/_xlfn.STDEV.P(Table2[1W Return vs Nifty])</f>
        <v>0.80943254433948386</v>
      </c>
      <c r="O137">
        <v>1657.41</v>
      </c>
      <c r="P137">
        <v>1567.8648694808301</v>
      </c>
      <c r="Q137">
        <v>1313.85376493678</v>
      </c>
      <c r="R137">
        <v>71.675562884837703</v>
      </c>
      <c r="S137" s="1">
        <f>(Table2[[#This Row],[Close Price]]-Table2[[#This Row],[20D EMA]])/Table2[[#This Row],[20D EMA]]</f>
        <v>6.1746942518749078E-2</v>
      </c>
      <c r="T137" s="1">
        <f>(Table2[[#This Row],[Close Price]]-Table2[[#This Row],[50D EMA]])/Table2[[#This Row],[50D EMA]]</f>
        <v>0.12238626826475754</v>
      </c>
      <c r="U137" s="1">
        <f>(Table2[[#This Row],[Close Price]]-Table2[[#This Row],[200D EMA]])/Table2[[#This Row],[200D EMA]]</f>
        <v>0.33938041429190235</v>
      </c>
      <c r="V137">
        <v>1.28466507926984</v>
      </c>
      <c r="W137">
        <v>1690</v>
      </c>
      <c r="X137">
        <v>1780</v>
      </c>
      <c r="Y137">
        <v>1673.55</v>
      </c>
      <c r="Z137">
        <v>1780</v>
      </c>
      <c r="AA137">
        <v>1585.55</v>
      </c>
      <c r="AB137">
        <v>1780</v>
      </c>
      <c r="AC137" s="1">
        <f>(Table2[[#This Row],[Close Price]]/Table2[[#This Row],[Day Low]])-1</f>
        <v>4.1272189349112365E-2</v>
      </c>
      <c r="AD137" s="1">
        <f>(Table2[[#This Row],[Day High]]/Table2[[#This Row],[Close Price]])-1</f>
        <v>1.1507316380167554E-2</v>
      </c>
      <c r="AE137" s="1">
        <f>(Table2[[#This Row],[Close Price]]/Table2[[#This Row],[Current Week Low]])-1</f>
        <v>5.1507274954438298E-2</v>
      </c>
      <c r="AF137" s="1">
        <f>(Table2[[#This Row],[Current Week High]]/Table2[[#This Row],[Close Price]])-1</f>
        <v>1.1507316380167554E-2</v>
      </c>
      <c r="AG137" s="1">
        <f>(Table2[[#This Row],[Close Price]]/Table2[[#This Row],[Current Month Low]])-1</f>
        <v>0.10986723849768221</v>
      </c>
      <c r="AH137" s="1">
        <f>(Table2[[#This Row],[Current Month High]]/Table2[[#This Row],[Close Price]])-1</f>
        <v>1.1507316380167554E-2</v>
      </c>
      <c r="AI137">
        <v>1.15073163801675</v>
      </c>
      <c r="AJ137">
        <v>72.685344193120997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0.34</v>
      </c>
      <c r="AM137" t="s">
        <v>3109</v>
      </c>
      <c r="AN137">
        <v>5.99</v>
      </c>
      <c r="AO137" t="s">
        <v>3109</v>
      </c>
      <c r="AP137">
        <v>9.8849738191405995E-2</v>
      </c>
      <c r="AQ137">
        <f>(Table2[[#This Row],[Sharpe Ratio]]-AVERAGE(Table2[Sharpe Ratio]))/_xlfn.STDEV.P(Table2[Sharpe Ratio])</f>
        <v>0.40522046390408206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3.582155237203529</v>
      </c>
      <c r="AS137">
        <f>_xlfn.RANK.AVG(Table2[[#This Row],[1Y Return vs Nifty Z-Score]],Table2[1Y Return vs Nifty Z-Score])</f>
        <v>272</v>
      </c>
      <c r="AT137">
        <f>_xlfn.RANK.AVG(Table2[[#This Row],[6M Return vs Nifty Z-Score]],Table2[6M Return vs Nifty Z-Score])</f>
        <v>60</v>
      </c>
      <c r="AU137">
        <f>_xlfn.RANK.AVG(Table2[[#This Row],[Sharpe Ratio Z-Score]],Table2[Sharpe Ratio Z-Score])</f>
        <v>234</v>
      </c>
      <c r="AV137">
        <f>(Table2[[#This Row],[Rank 1Y]]+Table2[[#This Row],[Rank 6M]]+Table2[[#This Row],[Rank Sharpe]])/3</f>
        <v>188.66666666666666</v>
      </c>
    </row>
    <row r="138" spans="1:48" x14ac:dyDescent="0.3">
      <c r="A138" t="s">
        <v>1058</v>
      </c>
      <c r="B138" t="s">
        <v>1059</v>
      </c>
      <c r="C138" t="s">
        <v>3069</v>
      </c>
      <c r="D138" t="s">
        <v>205</v>
      </c>
      <c r="E138">
        <v>12174.610739694999</v>
      </c>
      <c r="F138">
        <v>517.45000000000005</v>
      </c>
      <c r="G138">
        <v>48.765377853179899</v>
      </c>
      <c r="H138">
        <f>(Table2[[#This Row],[1Y Return vs Nifty]]-AVERAGE(Table2[1Y Return vs Nifty]))/_xlfn.STDEV.P(Table2[1Y Return vs Nifty])</f>
        <v>0.2600268460781654</v>
      </c>
      <c r="I138">
        <v>5.1139154163910803</v>
      </c>
      <c r="J138">
        <f>(Table2[[#This Row],[1M Return vs Nifty]]-AVERAGE(Table2[1M Return vs Nifty]))/_xlfn.STDEV.P(Table2[1M Return vs Nifty])</f>
        <v>0.73521417630154073</v>
      </c>
      <c r="K138">
        <v>16.027613558273799</v>
      </c>
      <c r="L138">
        <f>(Table2[[#This Row],[6M Return vs Nifty]]-AVERAGE(Table2[6M Return vs Nifty]))/_xlfn.STDEV.P(Table2[6M Return vs Nifty])</f>
        <v>0.34218176517862359</v>
      </c>
      <c r="M138">
        <v>-3.4356610418392499</v>
      </c>
      <c r="N138">
        <f>(Table2[[#This Row],[1W Return vs Nifty]]-AVERAGE(Table2[1W Return vs Nifty]))/_xlfn.STDEV.P(Table2[1W Return vs Nifty])</f>
        <v>-0.18577805928344837</v>
      </c>
      <c r="O138">
        <v>504.28</v>
      </c>
      <c r="P138">
        <v>484.309281958209</v>
      </c>
      <c r="Q138">
        <v>421.04781349153899</v>
      </c>
      <c r="R138">
        <v>59.645318959762697</v>
      </c>
      <c r="S138" s="1">
        <f>(Table2[[#This Row],[Close Price]]-Table2[[#This Row],[20D EMA]])/Table2[[#This Row],[20D EMA]]</f>
        <v>2.6116443245815961E-2</v>
      </c>
      <c r="T138" s="1">
        <f>(Table2[[#This Row],[Close Price]]-Table2[[#This Row],[50D EMA]])/Table2[[#This Row],[50D EMA]]</f>
        <v>6.8428831072146895E-2</v>
      </c>
      <c r="U138" s="1">
        <f>(Table2[[#This Row],[Close Price]]-Table2[[#This Row],[200D EMA]])/Table2[[#This Row],[200D EMA]]</f>
        <v>0.22895781291213918</v>
      </c>
      <c r="V138">
        <v>0.89691074345594302</v>
      </c>
      <c r="W138">
        <v>513.15</v>
      </c>
      <c r="X138">
        <v>527</v>
      </c>
      <c r="Y138">
        <v>508.05</v>
      </c>
      <c r="Z138">
        <v>529.45000000000005</v>
      </c>
      <c r="AA138">
        <v>488.45</v>
      </c>
      <c r="AB138">
        <v>536</v>
      </c>
      <c r="AC138" s="1">
        <f>(Table2[[#This Row],[Close Price]]/Table2[[#This Row],[Day Low]])-1</f>
        <v>8.3796160966580491E-3</v>
      </c>
      <c r="AD138" s="1">
        <f>(Table2[[#This Row],[Day High]]/Table2[[#This Row],[Close Price]])-1</f>
        <v>1.845588945791854E-2</v>
      </c>
      <c r="AE138" s="1">
        <f>(Table2[[#This Row],[Close Price]]/Table2[[#This Row],[Current Week Low]])-1</f>
        <v>1.8502115933471286E-2</v>
      </c>
      <c r="AF138" s="1">
        <f>(Table2[[#This Row],[Current Week High]]/Table2[[#This Row],[Close Price]])-1</f>
        <v>2.3190646439269491E-2</v>
      </c>
      <c r="AG138" s="1">
        <f>(Table2[[#This Row],[Close Price]]/Table2[[#This Row],[Current Month Low]])-1</f>
        <v>5.9371481216091926E-2</v>
      </c>
      <c r="AH138" s="1">
        <f>(Table2[[#This Row],[Current Month High]]/Table2[[#This Row],[Close Price]])-1</f>
        <v>3.5848874287370602E-2</v>
      </c>
      <c r="AI138">
        <v>3.5848874287370598</v>
      </c>
      <c r="AJ138">
        <v>75.228581103962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0.13</v>
      </c>
      <c r="AM138" t="s">
        <v>3109</v>
      </c>
      <c r="AN138">
        <v>6.06</v>
      </c>
      <c r="AO138" t="s">
        <v>3109</v>
      </c>
      <c r="AP138">
        <v>0.150422616474716</v>
      </c>
      <c r="AQ138">
        <f>(Table2[[#This Row],[Sharpe Ratio]]-AVERAGE(Table2[Sharpe Ratio]))/_xlfn.STDEV.P(Table2[Sharpe Ratio])</f>
        <v>0.99132021702421469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2.142964945299096</v>
      </c>
      <c r="AS138">
        <f>_xlfn.RANK.AVG(Table2[[#This Row],[1Y Return vs Nifty Z-Score]],Table2[1Y Return vs Nifty Z-Score])</f>
        <v>229</v>
      </c>
      <c r="AT138">
        <f>_xlfn.RANK.AVG(Table2[[#This Row],[6M Return vs Nifty Z-Score]],Table2[6M Return vs Nifty Z-Score])</f>
        <v>226</v>
      </c>
      <c r="AU138">
        <f>_xlfn.RANK.AVG(Table2[[#This Row],[Sharpe Ratio Z-Score]],Table2[Sharpe Ratio Z-Score])</f>
        <v>114</v>
      </c>
      <c r="AV138">
        <f>(Table2[[#This Row],[Rank 1Y]]+Table2[[#This Row],[Rank 6M]]+Table2[[#This Row],[Rank Sharpe]])/3</f>
        <v>189.66666666666666</v>
      </c>
    </row>
    <row r="139" spans="1:48" x14ac:dyDescent="0.3">
      <c r="A139" t="s">
        <v>1241</v>
      </c>
      <c r="B139" t="s">
        <v>1242</v>
      </c>
      <c r="C139" t="s">
        <v>3074</v>
      </c>
      <c r="D139" t="s">
        <v>298</v>
      </c>
      <c r="E139">
        <v>9034.9347734099993</v>
      </c>
      <c r="F139">
        <v>555.1</v>
      </c>
      <c r="G139">
        <v>26.8839028045406</v>
      </c>
      <c r="H139">
        <f>(Table2[[#This Row],[1Y Return vs Nifty]]-AVERAGE(Table2[1Y Return vs Nifty]))/_xlfn.STDEV.P(Table2[1Y Return vs Nifty])</f>
        <v>-7.7593998919183532E-2</v>
      </c>
      <c r="I139">
        <v>4.3095251979572398</v>
      </c>
      <c r="J139">
        <f>(Table2[[#This Row],[1M Return vs Nifty]]-AVERAGE(Table2[1M Return vs Nifty]))/_xlfn.STDEV.P(Table2[1M Return vs Nifty])</f>
        <v>0.65831113206617242</v>
      </c>
      <c r="K139">
        <v>39.027783178711601</v>
      </c>
      <c r="L139">
        <f>(Table2[[#This Row],[6M Return vs Nifty]]-AVERAGE(Table2[6M Return vs Nifty]))/_xlfn.STDEV.P(Table2[6M Return vs Nifty])</f>
        <v>1.1153187837297398</v>
      </c>
      <c r="M139">
        <v>0.91606477253598195</v>
      </c>
      <c r="N139">
        <f>(Table2[[#This Row],[1W Return vs Nifty]]-AVERAGE(Table2[1W Return vs Nifty]))/_xlfn.STDEV.P(Table2[1W Return vs Nifty])</f>
        <v>0.78010248086345502</v>
      </c>
      <c r="O139">
        <v>545.76</v>
      </c>
      <c r="P139">
        <v>517.10488348725198</v>
      </c>
      <c r="Q139">
        <v>437.56538610241699</v>
      </c>
      <c r="R139">
        <v>57.632714966657197</v>
      </c>
      <c r="S139" s="1">
        <f>(Table2[[#This Row],[Close Price]]-Table2[[#This Row],[20D EMA]])/Table2[[#This Row],[20D EMA]]</f>
        <v>1.7113749633538611E-2</v>
      </c>
      <c r="T139" s="1">
        <f>(Table2[[#This Row],[Close Price]]-Table2[[#This Row],[50D EMA]])/Table2[[#This Row],[50D EMA]]</f>
        <v>7.3476615143366217E-2</v>
      </c>
      <c r="U139" s="1">
        <f>(Table2[[#This Row],[Close Price]]-Table2[[#This Row],[200D EMA]])/Table2[[#This Row],[200D EMA]]</f>
        <v>0.26861040116658763</v>
      </c>
      <c r="V139">
        <v>0.48086994624180901</v>
      </c>
      <c r="W139">
        <v>538.79999999999995</v>
      </c>
      <c r="X139">
        <v>567.54999999999995</v>
      </c>
      <c r="Y139">
        <v>532.95000000000005</v>
      </c>
      <c r="Z139">
        <v>568.6</v>
      </c>
      <c r="AA139">
        <v>530.95000000000005</v>
      </c>
      <c r="AB139">
        <v>575</v>
      </c>
      <c r="AC139" s="1">
        <f>(Table2[[#This Row],[Close Price]]/Table2[[#This Row],[Day Low]])-1</f>
        <v>3.025241276911661E-2</v>
      </c>
      <c r="AD139" s="1">
        <f>(Table2[[#This Row],[Day High]]/Table2[[#This Row],[Close Price]])-1</f>
        <v>2.2428391280850279E-2</v>
      </c>
      <c r="AE139" s="1">
        <f>(Table2[[#This Row],[Close Price]]/Table2[[#This Row],[Current Week Low]])-1</f>
        <v>4.1561122056477995E-2</v>
      </c>
      <c r="AF139" s="1">
        <f>(Table2[[#This Row],[Current Week High]]/Table2[[#This Row],[Close Price]])-1</f>
        <v>2.4319942352729162E-2</v>
      </c>
      <c r="AG139" s="1">
        <f>(Table2[[#This Row],[Close Price]]/Table2[[#This Row],[Current Month Low]])-1</f>
        <v>4.5484508899142906E-2</v>
      </c>
      <c r="AH139" s="1">
        <f>(Table2[[#This Row],[Current Month High]]/Table2[[#This Row],[Close Price]])-1</f>
        <v>3.5849396505134079E-2</v>
      </c>
      <c r="AI139">
        <v>7.1158349846874396</v>
      </c>
      <c r="AJ139">
        <v>62.642836214474002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0.08</v>
      </c>
      <c r="AM139" t="s">
        <v>3109</v>
      </c>
      <c r="AN139">
        <v>-5.65</v>
      </c>
      <c r="AO139" t="s">
        <v>3108</v>
      </c>
      <c r="AP139">
        <v>0.12669086742997299</v>
      </c>
      <c r="AQ139">
        <f>(Table2[[#This Row],[Sharpe Ratio]]-AVERAGE(Table2[Sharpe Ratio]))/_xlfn.STDEV.P(Table2[Sharpe Ratio])</f>
        <v>0.72162085722070912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3.1977592549608929</v>
      </c>
      <c r="AS139">
        <f>_xlfn.RANK.AVG(Table2[[#This Row],[1Y Return vs Nifty Z-Score]],Table2[1Y Return vs Nifty Z-Score])</f>
        <v>312</v>
      </c>
      <c r="AT139">
        <f>_xlfn.RANK.AVG(Table2[[#This Row],[6M Return vs Nifty Z-Score]],Table2[6M Return vs Nifty Z-Score])</f>
        <v>91</v>
      </c>
      <c r="AU139">
        <f>_xlfn.RANK.AVG(Table2[[#This Row],[Sharpe Ratio Z-Score]],Table2[Sharpe Ratio Z-Score])</f>
        <v>167</v>
      </c>
      <c r="AV139">
        <f>(Table2[[#This Row],[Rank 1Y]]+Table2[[#This Row],[Rank 6M]]+Table2[[#This Row],[Rank Sharpe]])/3</f>
        <v>190</v>
      </c>
    </row>
    <row r="140" spans="1:48" x14ac:dyDescent="0.3">
      <c r="A140" t="s">
        <v>159</v>
      </c>
      <c r="B140" t="s">
        <v>160</v>
      </c>
      <c r="C140" t="s">
        <v>3074</v>
      </c>
      <c r="D140" t="s">
        <v>161</v>
      </c>
      <c r="E140">
        <v>165218.93832023899</v>
      </c>
      <c r="F140">
        <v>4277.7</v>
      </c>
      <c r="G140">
        <v>47.907378124077098</v>
      </c>
      <c r="H140">
        <f>(Table2[[#This Row],[1Y Return vs Nifty]]-AVERAGE(Table2[1Y Return vs Nifty]))/_xlfn.STDEV.P(Table2[1Y Return vs Nifty])</f>
        <v>0.24678831472215437</v>
      </c>
      <c r="I140">
        <v>-4.7846867706021801</v>
      </c>
      <c r="J140">
        <f>(Table2[[#This Row],[1M Return vs Nifty]]-AVERAGE(Table2[1M Return vs Nifty]))/_xlfn.STDEV.P(Table2[1M Return vs Nifty])</f>
        <v>-0.21113328592492367</v>
      </c>
      <c r="K140">
        <v>29.124225184259799</v>
      </c>
      <c r="L140">
        <f>(Table2[[#This Row],[6M Return vs Nifty]]-AVERAGE(Table2[6M Return vs Nifty]))/_xlfn.STDEV.P(Table2[6M Return vs Nifty])</f>
        <v>0.78241657356191785</v>
      </c>
      <c r="M140">
        <v>-2.69400321737157</v>
      </c>
      <c r="N140">
        <f>(Table2[[#This Row],[1W Return vs Nifty]]-AVERAGE(Table2[1W Return vs Nifty]))/_xlfn.STDEV.P(Table2[1W Return vs Nifty])</f>
        <v>-2.1164549458297481E-2</v>
      </c>
      <c r="O140">
        <v>4302.8900000000003</v>
      </c>
      <c r="P140">
        <v>4261.1857040662899</v>
      </c>
      <c r="Q140">
        <v>3641.9922647646799</v>
      </c>
      <c r="R140">
        <v>47.714462369521101</v>
      </c>
      <c r="S140" s="1">
        <f>(Table2[[#This Row],[Close Price]]-Table2[[#This Row],[20D EMA]])/Table2[[#This Row],[20D EMA]]</f>
        <v>-5.8542049645704418E-3</v>
      </c>
      <c r="T140" s="1">
        <f>(Table2[[#This Row],[Close Price]]-Table2[[#This Row],[50D EMA]])/Table2[[#This Row],[50D EMA]]</f>
        <v>3.875516600450192E-3</v>
      </c>
      <c r="U140" s="1">
        <f>(Table2[[#This Row],[Close Price]]-Table2[[#This Row],[200D EMA]])/Table2[[#This Row],[200D EMA]]</f>
        <v>0.17454944684688803</v>
      </c>
      <c r="V140">
        <v>0.62149076173102602</v>
      </c>
      <c r="W140">
        <v>4200</v>
      </c>
      <c r="X140">
        <v>4289.8999999999996</v>
      </c>
      <c r="Y140">
        <v>4197.2</v>
      </c>
      <c r="Z140">
        <v>4319.8500000000004</v>
      </c>
      <c r="AA140">
        <v>4162.95</v>
      </c>
      <c r="AB140">
        <v>4468.6000000000004</v>
      </c>
      <c r="AC140" s="1">
        <f>(Table2[[#This Row],[Close Price]]/Table2[[#This Row],[Day Low]])-1</f>
        <v>1.8499999999999961E-2</v>
      </c>
      <c r="AD140" s="1">
        <f>(Table2[[#This Row],[Day High]]/Table2[[#This Row],[Close Price]])-1</f>
        <v>2.8519999064917645E-3</v>
      </c>
      <c r="AE140" s="1">
        <f>(Table2[[#This Row],[Close Price]]/Table2[[#This Row],[Current Week Low]])-1</f>
        <v>1.917945296864576E-2</v>
      </c>
      <c r="AF140" s="1">
        <f>(Table2[[#This Row],[Current Week High]]/Table2[[#This Row],[Close Price]])-1</f>
        <v>9.8534259064451124E-3</v>
      </c>
      <c r="AG140" s="1">
        <f>(Table2[[#This Row],[Close Price]]/Table2[[#This Row],[Current Month Low]])-1</f>
        <v>2.7564587612149971E-2</v>
      </c>
      <c r="AH140" s="1">
        <f>(Table2[[#This Row],[Current Month High]]/Table2[[#This Row],[Close Price]])-1</f>
        <v>4.4626785422072768E-2</v>
      </c>
      <c r="AI140">
        <v>7.7635177782453297</v>
      </c>
      <c r="AJ140">
        <v>83.328690509353393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-0.02</v>
      </c>
      <c r="AM140" t="s">
        <v>3108</v>
      </c>
      <c r="AN140">
        <v>-4.3899999999999997</v>
      </c>
      <c r="AO140" t="s">
        <v>3108</v>
      </c>
      <c r="AP140">
        <v>0.113290717235583</v>
      </c>
      <c r="AQ140">
        <f>(Table2[[#This Row],[Sharpe Ratio]]-AVERAGE(Table2[Sharpe Ratio]))/_xlfn.STDEV.P(Table2[Sharpe Ratio])</f>
        <v>0.56933490805261078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1.366241960953462</v>
      </c>
      <c r="AS140">
        <f>_xlfn.RANK.AVG(Table2[[#This Row],[1Y Return vs Nifty Z-Score]],Table2[1Y Return vs Nifty Z-Score])</f>
        <v>230</v>
      </c>
      <c r="AT140">
        <f>_xlfn.RANK.AVG(Table2[[#This Row],[6M Return vs Nifty Z-Score]],Table2[6M Return vs Nifty Z-Score])</f>
        <v>139</v>
      </c>
      <c r="AU140">
        <f>_xlfn.RANK.AVG(Table2[[#This Row],[Sharpe Ratio Z-Score]],Table2[Sharpe Ratio Z-Score])</f>
        <v>202</v>
      </c>
      <c r="AV140">
        <f>(Table2[[#This Row],[Rank 1Y]]+Table2[[#This Row],[Rank 6M]]+Table2[[#This Row],[Rank Sharpe]])/3</f>
        <v>190.33333333333334</v>
      </c>
    </row>
    <row r="141" spans="1:48" x14ac:dyDescent="0.3">
      <c r="A141" t="s">
        <v>1262</v>
      </c>
      <c r="B141" t="s">
        <v>1263</v>
      </c>
      <c r="C141" t="s">
        <v>3067</v>
      </c>
      <c r="D141" t="s">
        <v>46</v>
      </c>
      <c r="E141">
        <v>8845.0374224000007</v>
      </c>
      <c r="F141">
        <v>1320.4</v>
      </c>
      <c r="G141">
        <v>46.297633363491599</v>
      </c>
      <c r="H141">
        <f>(Table2[[#This Row],[1Y Return vs Nifty]]-AVERAGE(Table2[1Y Return vs Nifty]))/_xlfn.STDEV.P(Table2[1Y Return vs Nifty])</f>
        <v>0.22195071190557789</v>
      </c>
      <c r="I141">
        <v>-12.8672373753177</v>
      </c>
      <c r="J141">
        <f>(Table2[[#This Row],[1M Return vs Nifty]]-AVERAGE(Table2[1M Return vs Nifty]))/_xlfn.STDEV.P(Table2[1M Return vs Nifty])</f>
        <v>-0.98385867771207369</v>
      </c>
      <c r="K141">
        <v>18.507299768705</v>
      </c>
      <c r="L141">
        <f>(Table2[[#This Row],[6M Return vs Nifty]]-AVERAGE(Table2[6M Return vs Nifty]))/_xlfn.STDEV.P(Table2[6M Return vs Nifty])</f>
        <v>0.42553494192961322</v>
      </c>
      <c r="M141">
        <v>-5.2628741638423904</v>
      </c>
      <c r="N141">
        <f>(Table2[[#This Row],[1W Return vs Nifty]]-AVERAGE(Table2[1W Return vs Nifty]))/_xlfn.STDEV.P(Table2[1W Return vs Nifty])</f>
        <v>-0.59133430812015997</v>
      </c>
      <c r="O141">
        <v>1336.47</v>
      </c>
      <c r="P141">
        <v>1309.1960544628701</v>
      </c>
      <c r="Q141">
        <v>1087.8892747791199</v>
      </c>
      <c r="R141">
        <v>47.342489877355199</v>
      </c>
      <c r="S141" s="1">
        <f>(Table2[[#This Row],[Close Price]]-Table2[[#This Row],[20D EMA]])/Table2[[#This Row],[20D EMA]]</f>
        <v>-1.2024213038826113E-2</v>
      </c>
      <c r="T141" s="1">
        <f>(Table2[[#This Row],[Close Price]]-Table2[[#This Row],[50D EMA]])/Table2[[#This Row],[50D EMA]]</f>
        <v>8.557882143730362E-3</v>
      </c>
      <c r="U141" s="1">
        <f>(Table2[[#This Row],[Close Price]]-Table2[[#This Row],[200D EMA]])/Table2[[#This Row],[200D EMA]]</f>
        <v>0.21372646151704008</v>
      </c>
      <c r="V141">
        <v>0.49241863338444403</v>
      </c>
      <c r="W141">
        <v>1253.45</v>
      </c>
      <c r="X141">
        <v>1329</v>
      </c>
      <c r="Y141">
        <v>1196</v>
      </c>
      <c r="Z141">
        <v>1372.5</v>
      </c>
      <c r="AA141">
        <v>1196</v>
      </c>
      <c r="AB141">
        <v>1429</v>
      </c>
      <c r="AC141" s="1">
        <f>(Table2[[#This Row],[Close Price]]/Table2[[#This Row],[Day Low]])-1</f>
        <v>5.3412581275679161E-2</v>
      </c>
      <c r="AD141" s="1">
        <f>(Table2[[#This Row],[Day High]]/Table2[[#This Row],[Close Price]])-1</f>
        <v>6.5131778249014616E-3</v>
      </c>
      <c r="AE141" s="1">
        <f>(Table2[[#This Row],[Close Price]]/Table2[[#This Row],[Current Week Low]])-1</f>
        <v>0.1040133779264214</v>
      </c>
      <c r="AF141" s="1">
        <f>(Table2[[#This Row],[Current Week High]]/Table2[[#This Row],[Close Price]])-1</f>
        <v>3.9457740078763903E-2</v>
      </c>
      <c r="AG141" s="1">
        <f>(Table2[[#This Row],[Close Price]]/Table2[[#This Row],[Current Month Low]])-1</f>
        <v>0.1040133779264214</v>
      </c>
      <c r="AH141" s="1">
        <f>(Table2[[#This Row],[Current Month High]]/Table2[[#This Row],[Close Price]])-1</f>
        <v>8.2247803695849608E-2</v>
      </c>
      <c r="AI141">
        <v>16.816873674644</v>
      </c>
      <c r="AJ141">
        <v>103.138461538461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-0.01</v>
      </c>
      <c r="AM141" t="s">
        <v>3108</v>
      </c>
      <c r="AN141">
        <v>-7.61</v>
      </c>
      <c r="AO141" t="s">
        <v>3108</v>
      </c>
      <c r="AP141">
        <v>0.141509012335581</v>
      </c>
      <c r="AQ141">
        <f>(Table2[[#This Row],[Sharpe Ratio]]-AVERAGE(Table2[Sharpe Ratio]))/_xlfn.STDEV.P(Table2[Sharpe Ratio])</f>
        <v>0.89002160117697215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-3.7685730820070318E-2</v>
      </c>
      <c r="AS141">
        <f>_xlfn.RANK.AVG(Table2[[#This Row],[1Y Return vs Nifty Z-Score]],Table2[1Y Return vs Nifty Z-Score])</f>
        <v>237</v>
      </c>
      <c r="AT141">
        <f>_xlfn.RANK.AVG(Table2[[#This Row],[6M Return vs Nifty Z-Score]],Table2[6M Return vs Nifty Z-Score])</f>
        <v>202</v>
      </c>
      <c r="AU141">
        <f>_xlfn.RANK.AVG(Table2[[#This Row],[Sharpe Ratio Z-Score]],Table2[Sharpe Ratio Z-Score])</f>
        <v>132</v>
      </c>
      <c r="AV141">
        <f>(Table2[[#This Row],[Rank 1Y]]+Table2[[#This Row],[Rank 6M]]+Table2[[#This Row],[Rank Sharpe]])/3</f>
        <v>190.33333333333334</v>
      </c>
    </row>
    <row r="142" spans="1:48" x14ac:dyDescent="0.3">
      <c r="A142" t="s">
        <v>856</v>
      </c>
      <c r="B142" t="s">
        <v>857</v>
      </c>
      <c r="C142" t="s">
        <v>3064</v>
      </c>
      <c r="D142" t="s">
        <v>24</v>
      </c>
      <c r="E142">
        <v>17461.744244541002</v>
      </c>
      <c r="F142">
        <v>216.99</v>
      </c>
      <c r="G142">
        <v>56.189608892127303</v>
      </c>
      <c r="H142">
        <f>(Table2[[#This Row],[1Y Return vs Nifty]]-AVERAGE(Table2[1Y Return vs Nifty]))/_xlfn.STDEV.P(Table2[1Y Return vs Nifty])</f>
        <v>0.37457923120088771</v>
      </c>
      <c r="I142">
        <v>6.7018555535190201</v>
      </c>
      <c r="J142">
        <f>(Table2[[#This Row],[1M Return vs Nifty]]-AVERAGE(Table2[1M Return vs Nifty]))/_xlfn.STDEV.P(Table2[1M Return vs Nifty])</f>
        <v>0.88702784560054226</v>
      </c>
      <c r="K142">
        <v>3.5560207190241302</v>
      </c>
      <c r="L142">
        <f>(Table2[[#This Row],[6M Return vs Nifty]]-AVERAGE(Table2[6M Return vs Nifty]))/_xlfn.STDEV.P(Table2[6M Return vs Nifty])</f>
        <v>-7.704340852413466E-2</v>
      </c>
      <c r="M142">
        <v>-1.8742342705431202E-2</v>
      </c>
      <c r="N142">
        <f>(Table2[[#This Row],[1W Return vs Nifty]]-AVERAGE(Table2[1W Return vs Nifty]))/_xlfn.STDEV.P(Table2[1W Return vs Nifty])</f>
        <v>0.57261882037640899</v>
      </c>
      <c r="O142">
        <v>214.25</v>
      </c>
      <c r="P142">
        <v>209.138034395788</v>
      </c>
      <c r="Q142">
        <v>184.27831568092699</v>
      </c>
      <c r="R142">
        <v>54.205537993464802</v>
      </c>
      <c r="S142" s="1">
        <f>(Table2[[#This Row],[Close Price]]-Table2[[#This Row],[20D EMA]])/Table2[[#This Row],[20D EMA]]</f>
        <v>1.2788798133022214E-2</v>
      </c>
      <c r="T142" s="1">
        <f>(Table2[[#This Row],[Close Price]]-Table2[[#This Row],[50D EMA]])/Table2[[#This Row],[50D EMA]]</f>
        <v>3.7544417144862244E-2</v>
      </c>
      <c r="U142" s="1">
        <f>(Table2[[#This Row],[Close Price]]-Table2[[#This Row],[200D EMA]])/Table2[[#This Row],[200D EMA]]</f>
        <v>0.17751239041989306</v>
      </c>
      <c r="V142">
        <v>0.57489575647107805</v>
      </c>
      <c r="W142">
        <v>213.1</v>
      </c>
      <c r="X142">
        <v>217.79</v>
      </c>
      <c r="Y142">
        <v>210.46</v>
      </c>
      <c r="Z142">
        <v>217.79</v>
      </c>
      <c r="AA142">
        <v>205.56</v>
      </c>
      <c r="AB142">
        <v>229.37</v>
      </c>
      <c r="AC142" s="1">
        <f>(Table2[[#This Row],[Close Price]]/Table2[[#This Row],[Day Low]])-1</f>
        <v>1.8254340685124326E-2</v>
      </c>
      <c r="AD142" s="1">
        <f>(Table2[[#This Row],[Day High]]/Table2[[#This Row],[Close Price]])-1</f>
        <v>3.6868058435872708E-3</v>
      </c>
      <c r="AE142" s="1">
        <f>(Table2[[#This Row],[Close Price]]/Table2[[#This Row],[Current Week Low]])-1</f>
        <v>3.1027273591181181E-2</v>
      </c>
      <c r="AF142" s="1">
        <f>(Table2[[#This Row],[Current Week High]]/Table2[[#This Row],[Close Price]])-1</f>
        <v>3.6868058435872708E-3</v>
      </c>
      <c r="AG142" s="1">
        <f>(Table2[[#This Row],[Close Price]]/Table2[[#This Row],[Current Month Low]])-1</f>
        <v>5.5604203152364251E-2</v>
      </c>
      <c r="AH142" s="1">
        <f>(Table2[[#This Row],[Current Month High]]/Table2[[#This Row],[Close Price]])-1</f>
        <v>5.7053320429512944E-2</v>
      </c>
      <c r="AI142">
        <v>7.2630075118669</v>
      </c>
      <c r="AJ142">
        <v>87.707612456747398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7.0000000000000007E-2</v>
      </c>
      <c r="AM142" t="s">
        <v>3109</v>
      </c>
      <c r="AN142">
        <v>-6.39</v>
      </c>
      <c r="AO142" t="s">
        <v>3108</v>
      </c>
      <c r="AP142">
        <v>0.19771845662485599</v>
      </c>
      <c r="AQ142">
        <f>(Table2[[#This Row],[Sharpe Ratio]]-AVERAGE(Table2[Sharpe Ratio]))/_xlfn.STDEV.P(Table2[Sharpe Ratio])</f>
        <v>1.5288135887016507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3.2859960773553549</v>
      </c>
      <c r="AS142">
        <f>_xlfn.RANK.AVG(Table2[[#This Row],[1Y Return vs Nifty Z-Score]],Table2[1Y Return vs Nifty Z-Score])</f>
        <v>193</v>
      </c>
      <c r="AT142">
        <f>_xlfn.RANK.AVG(Table2[[#This Row],[6M Return vs Nifty Z-Score]],Table2[6M Return vs Nifty Z-Score])</f>
        <v>338</v>
      </c>
      <c r="AU142">
        <f>_xlfn.RANK.AVG(Table2[[#This Row],[Sharpe Ratio Z-Score]],Table2[Sharpe Ratio Z-Score])</f>
        <v>43</v>
      </c>
      <c r="AV142">
        <f>(Table2[[#This Row],[Rank 1Y]]+Table2[[#This Row],[Rank 6M]]+Table2[[#This Row],[Rank Sharpe]])/3</f>
        <v>191.33333333333334</v>
      </c>
    </row>
    <row r="143" spans="1:48" x14ac:dyDescent="0.3">
      <c r="A143" t="s">
        <v>1329</v>
      </c>
      <c r="B143" t="s">
        <v>1330</v>
      </c>
      <c r="C143" t="s">
        <v>3071</v>
      </c>
      <c r="D143" t="s">
        <v>1331</v>
      </c>
      <c r="E143">
        <v>8267.6041229300008</v>
      </c>
      <c r="F143">
        <v>406.3</v>
      </c>
      <c r="G143">
        <v>64.449204075370105</v>
      </c>
      <c r="H143">
        <f>(Table2[[#This Row],[1Y Return vs Nifty]]-AVERAGE(Table2[1Y Return vs Nifty]))/_xlfn.STDEV.P(Table2[1Y Return vs Nifty])</f>
        <v>0.50202089127653593</v>
      </c>
      <c r="I143">
        <v>-23.0517227409375</v>
      </c>
      <c r="J143">
        <f>(Table2[[#This Row],[1M Return vs Nifty]]-AVERAGE(Table2[1M Return vs Nifty]))/_xlfn.STDEV.P(Table2[1M Return vs Nifty])</f>
        <v>-1.9575377586333429</v>
      </c>
      <c r="K143">
        <v>28.229335409078399</v>
      </c>
      <c r="L143">
        <f>(Table2[[#This Row],[6M Return vs Nifty]]-AVERAGE(Table2[6M Return vs Nifty]))/_xlfn.STDEV.P(Table2[6M Return vs Nifty])</f>
        <v>0.75233538615620266</v>
      </c>
      <c r="M143">
        <v>-10.733529318036</v>
      </c>
      <c r="N143">
        <f>(Table2[[#This Row],[1W Return vs Nifty]]-AVERAGE(Table2[1W Return vs Nifty]))/_xlfn.STDEV.P(Table2[1W Return vs Nifty])</f>
        <v>-1.8055650709671933</v>
      </c>
      <c r="O143">
        <v>456.89</v>
      </c>
      <c r="P143">
        <v>471.791471923009</v>
      </c>
      <c r="Q143">
        <v>387.02448222846402</v>
      </c>
      <c r="R143">
        <v>14.646137398987699</v>
      </c>
      <c r="S143" s="1">
        <f>(Table2[[#This Row],[Close Price]]-Table2[[#This Row],[20D EMA]])/Table2[[#This Row],[20D EMA]]</f>
        <v>-0.11072687080041142</v>
      </c>
      <c r="T143" s="1">
        <f>(Table2[[#This Row],[Close Price]]-Table2[[#This Row],[50D EMA]])/Table2[[#This Row],[50D EMA]]</f>
        <v>-0.13881444625539235</v>
      </c>
      <c r="U143" s="1">
        <f>(Table2[[#This Row],[Close Price]]-Table2[[#This Row],[200D EMA]])/Table2[[#This Row],[200D EMA]]</f>
        <v>4.9804388757395138E-2</v>
      </c>
      <c r="V143">
        <v>0.34771251663792102</v>
      </c>
      <c r="W143">
        <v>393.5</v>
      </c>
      <c r="X143">
        <v>416.35</v>
      </c>
      <c r="Y143">
        <v>393.5</v>
      </c>
      <c r="Z143">
        <v>440.2</v>
      </c>
      <c r="AA143">
        <v>393.5</v>
      </c>
      <c r="AB143">
        <v>506</v>
      </c>
      <c r="AC143" s="1">
        <f>(Table2[[#This Row],[Close Price]]/Table2[[#This Row],[Day Low]])-1</f>
        <v>3.2528589580686162E-2</v>
      </c>
      <c r="AD143" s="1">
        <f>(Table2[[#This Row],[Day High]]/Table2[[#This Row],[Close Price]])-1</f>
        <v>2.4735417179424068E-2</v>
      </c>
      <c r="AE143" s="1">
        <f>(Table2[[#This Row],[Close Price]]/Table2[[#This Row],[Current Week Low]])-1</f>
        <v>3.2528589580686162E-2</v>
      </c>
      <c r="AF143" s="1">
        <f>(Table2[[#This Row],[Current Week High]]/Table2[[#This Row],[Close Price]])-1</f>
        <v>8.3435884814176742E-2</v>
      </c>
      <c r="AG143" s="1">
        <f>(Table2[[#This Row],[Close Price]]/Table2[[#This Row],[Current Month Low]])-1</f>
        <v>3.2528589580686162E-2</v>
      </c>
      <c r="AH143" s="1">
        <f>(Table2[[#This Row],[Current Month High]]/Table2[[#This Row],[Close Price]])-1</f>
        <v>0.24538518336204773</v>
      </c>
      <c r="AI143">
        <v>44.720649766182603</v>
      </c>
      <c r="AJ143">
        <v>101.83805265772401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-0.09</v>
      </c>
      <c r="AM143" t="s">
        <v>3108</v>
      </c>
      <c r="AN143">
        <v>-17.53</v>
      </c>
      <c r="AO143" t="s">
        <v>3108</v>
      </c>
      <c r="AP143">
        <v>8.5175899451654005E-2</v>
      </c>
      <c r="AQ143">
        <f>(Table2[[#This Row],[Sharpe Ratio]]-AVERAGE(Table2[Sharpe Ratio]))/_xlfn.STDEV.P(Table2[Sharpe Ratio])</f>
        <v>0.2498241824410265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161</v>
      </c>
      <c r="AT143">
        <f>_xlfn.RANK.AVG(Table2[[#This Row],[6M Return vs Nifty Z-Score]],Table2[6M Return vs Nifty Z-Score])</f>
        <v>142</v>
      </c>
      <c r="AU143">
        <f>_xlfn.RANK.AVG(Table2[[#This Row],[Sharpe Ratio Z-Score]],Table2[Sharpe Ratio Z-Score])</f>
        <v>275</v>
      </c>
      <c r="AV143">
        <f>(Table2[[#This Row],[Rank 1Y]]+Table2[[#This Row],[Rank 6M]]+Table2[[#This Row],[Rank Sharpe]])/3</f>
        <v>192.66666666666666</v>
      </c>
    </row>
    <row r="144" spans="1:48" x14ac:dyDescent="0.3">
      <c r="A144" t="s">
        <v>223</v>
      </c>
      <c r="B144" t="s">
        <v>224</v>
      </c>
      <c r="C144" t="s">
        <v>3070</v>
      </c>
      <c r="D144" t="s">
        <v>63</v>
      </c>
      <c r="E144">
        <v>116013.34960443999</v>
      </c>
      <c r="F144">
        <v>665.05</v>
      </c>
      <c r="G144">
        <v>54.641762946872198</v>
      </c>
      <c r="H144">
        <f>(Table2[[#This Row],[1Y Return vs Nifty]]-AVERAGE(Table2[1Y Return vs Nifty]))/_xlfn.STDEV.P(Table2[1Y Return vs Nifty])</f>
        <v>0.3506966979255432</v>
      </c>
      <c r="I144">
        <v>-9.7929920084964195</v>
      </c>
      <c r="J144">
        <f>(Table2[[#This Row],[1M Return vs Nifty]]-AVERAGE(Table2[1M Return vs Nifty]))/_xlfn.STDEV.P(Table2[1M Return vs Nifty])</f>
        <v>-0.68994805819292548</v>
      </c>
      <c r="K144">
        <v>27.077618281409901</v>
      </c>
      <c r="L144">
        <f>(Table2[[#This Row],[6M Return vs Nifty]]-AVERAGE(Table2[6M Return vs Nifty]))/_xlfn.STDEV.P(Table2[6M Return vs Nifty])</f>
        <v>0.71362110008812762</v>
      </c>
      <c r="M144">
        <v>-9.0365012272894205</v>
      </c>
      <c r="N144">
        <f>(Table2[[#This Row],[1W Return vs Nifty]]-AVERAGE(Table2[1W Return vs Nifty]))/_xlfn.STDEV.P(Table2[1W Return vs Nifty])</f>
        <v>-1.428903838423502</v>
      </c>
      <c r="O144">
        <v>690.8</v>
      </c>
      <c r="P144">
        <v>682.68487108315503</v>
      </c>
      <c r="Q144">
        <v>567.96746054607604</v>
      </c>
      <c r="R144">
        <v>38.406546145296403</v>
      </c>
      <c r="S144" s="1">
        <f>(Table2[[#This Row],[Close Price]]-Table2[[#This Row],[20D EMA]])/Table2[[#This Row],[20D EMA]]</f>
        <v>-3.7275622466705273E-2</v>
      </c>
      <c r="T144" s="1">
        <f>(Table2[[#This Row],[Close Price]]-Table2[[#This Row],[50D EMA]])/Table2[[#This Row],[50D EMA]]</f>
        <v>-2.5831641845490735E-2</v>
      </c>
      <c r="U144" s="1">
        <f>(Table2[[#This Row],[Close Price]]-Table2[[#This Row],[200D EMA]])/Table2[[#This Row],[200D EMA]]</f>
        <v>0.17092975601204913</v>
      </c>
      <c r="V144">
        <v>0.53192358481249002</v>
      </c>
      <c r="W144">
        <v>649.29999999999995</v>
      </c>
      <c r="X144">
        <v>667.3</v>
      </c>
      <c r="Y144">
        <v>642.04999999999995</v>
      </c>
      <c r="Z144">
        <v>702</v>
      </c>
      <c r="AA144">
        <v>642.04999999999995</v>
      </c>
      <c r="AB144">
        <v>748</v>
      </c>
      <c r="AC144" s="1">
        <f>(Table2[[#This Row],[Close Price]]/Table2[[#This Row],[Day Low]])-1</f>
        <v>2.425689203757897E-2</v>
      </c>
      <c r="AD144" s="1">
        <f>(Table2[[#This Row],[Day High]]/Table2[[#This Row],[Close Price]])-1</f>
        <v>3.3832042703556553E-3</v>
      </c>
      <c r="AE144" s="1">
        <f>(Table2[[#This Row],[Close Price]]/Table2[[#This Row],[Current Week Low]])-1</f>
        <v>3.5822755237131076E-2</v>
      </c>
      <c r="AF144" s="1">
        <f>(Table2[[#This Row],[Current Week High]]/Table2[[#This Row],[Close Price]])-1</f>
        <v>5.555973235095113E-2</v>
      </c>
      <c r="AG144" s="1">
        <f>(Table2[[#This Row],[Close Price]]/Table2[[#This Row],[Current Month Low]])-1</f>
        <v>3.5822755237131076E-2</v>
      </c>
      <c r="AH144" s="1">
        <f>(Table2[[#This Row],[Current Month High]]/Table2[[#This Row],[Close Price]])-1</f>
        <v>0.12472746410044366</v>
      </c>
      <c r="AI144">
        <v>13.074204946996399</v>
      </c>
      <c r="AJ144">
        <v>95.516683815963503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0.04</v>
      </c>
      <c r="AM144" t="s">
        <v>3109</v>
      </c>
      <c r="AN144">
        <v>-7.02</v>
      </c>
      <c r="AO144" t="s">
        <v>3108</v>
      </c>
      <c r="AP144">
        <v>9.9370571936648E-2</v>
      </c>
      <c r="AQ144">
        <f>(Table2[[#This Row],[Sharpe Ratio]]-AVERAGE(Table2[Sharpe Ratio]))/_xlfn.STDEV.P(Table2[Sharpe Ratio])</f>
        <v>0.41113947675859169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-0.64339462184416496</v>
      </c>
      <c r="AS144">
        <f>_xlfn.RANK.AVG(Table2[[#This Row],[1Y Return vs Nifty Z-Score]],Table2[1Y Return vs Nifty Z-Score])</f>
        <v>199</v>
      </c>
      <c r="AT144">
        <f>_xlfn.RANK.AVG(Table2[[#This Row],[6M Return vs Nifty Z-Score]],Table2[6M Return vs Nifty Z-Score])</f>
        <v>148</v>
      </c>
      <c r="AU144">
        <f>_xlfn.RANK.AVG(Table2[[#This Row],[Sharpe Ratio Z-Score]],Table2[Sharpe Ratio Z-Score])</f>
        <v>232</v>
      </c>
      <c r="AV144">
        <f>(Table2[[#This Row],[Rank 1Y]]+Table2[[#This Row],[Rank 6M]]+Table2[[#This Row],[Rank Sharpe]])/3</f>
        <v>193</v>
      </c>
    </row>
    <row r="145" spans="1:48" x14ac:dyDescent="0.3">
      <c r="A145" t="s">
        <v>734</v>
      </c>
      <c r="B145" t="s">
        <v>735</v>
      </c>
      <c r="C145" t="s">
        <v>3070</v>
      </c>
      <c r="D145" t="s">
        <v>63</v>
      </c>
      <c r="E145">
        <v>22384.90785141</v>
      </c>
      <c r="F145">
        <v>168.87</v>
      </c>
      <c r="G145">
        <v>90.006107226268099</v>
      </c>
      <c r="H145">
        <f>(Table2[[#This Row],[1Y Return vs Nifty]]-AVERAGE(Table2[1Y Return vs Nifty]))/_xlfn.STDEV.P(Table2[1Y Return vs Nifty])</f>
        <v>0.89635185928219407</v>
      </c>
      <c r="I145">
        <v>-6.5842664109887297</v>
      </c>
      <c r="J145">
        <f>(Table2[[#This Row],[1M Return vs Nifty]]-AVERAGE(Table2[1M Return vs Nifty]))/_xlfn.STDEV.P(Table2[1M Return vs Nifty])</f>
        <v>-0.38318057033766617</v>
      </c>
      <c r="K145">
        <v>16.441911995364499</v>
      </c>
      <c r="L145">
        <f>(Table2[[#This Row],[6M Return vs Nifty]]-AVERAGE(Table2[6M Return vs Nifty]))/_xlfn.STDEV.P(Table2[6M Return vs Nifty])</f>
        <v>0.35610816066737971</v>
      </c>
      <c r="M145">
        <v>-2.8313218610127699</v>
      </c>
      <c r="N145">
        <f>(Table2[[#This Row],[1W Return vs Nifty]]-AVERAGE(Table2[1W Return vs Nifty]))/_xlfn.STDEV.P(Table2[1W Return vs Nifty])</f>
        <v>-5.1642895601859438E-2</v>
      </c>
      <c r="O145">
        <v>172.79</v>
      </c>
      <c r="P145">
        <v>166.09164061356299</v>
      </c>
      <c r="Q145">
        <v>138.54044579094199</v>
      </c>
      <c r="R145">
        <v>38.236701213670202</v>
      </c>
      <c r="S145" s="1">
        <f>(Table2[[#This Row],[Close Price]]-Table2[[#This Row],[20D EMA]])/Table2[[#This Row],[20D EMA]]</f>
        <v>-2.2686498061230322E-2</v>
      </c>
      <c r="T145" s="1">
        <f>(Table2[[#This Row],[Close Price]]-Table2[[#This Row],[50D EMA]])/Table2[[#This Row],[50D EMA]]</f>
        <v>1.6727870085293972E-2</v>
      </c>
      <c r="U145" s="1">
        <f>(Table2[[#This Row],[Close Price]]-Table2[[#This Row],[200D EMA]])/Table2[[#This Row],[200D EMA]]</f>
        <v>0.21892201974595504</v>
      </c>
      <c r="V145">
        <v>0.72359758883640402</v>
      </c>
      <c r="W145">
        <v>168.01</v>
      </c>
      <c r="X145">
        <v>174.2</v>
      </c>
      <c r="Y145">
        <v>168.01</v>
      </c>
      <c r="Z145">
        <v>180.8</v>
      </c>
      <c r="AA145">
        <v>166.75</v>
      </c>
      <c r="AB145">
        <v>183</v>
      </c>
      <c r="AC145" s="1">
        <f>(Table2[[#This Row],[Close Price]]/Table2[[#This Row],[Day Low]])-1</f>
        <v>5.1187429319683453E-3</v>
      </c>
      <c r="AD145" s="1">
        <f>(Table2[[#This Row],[Day High]]/Table2[[#This Row],[Close Price]])-1</f>
        <v>3.156274056966879E-2</v>
      </c>
      <c r="AE145" s="1">
        <f>(Table2[[#This Row],[Close Price]]/Table2[[#This Row],[Current Week Low]])-1</f>
        <v>5.1187429319683453E-3</v>
      </c>
      <c r="AF145" s="1">
        <f>(Table2[[#This Row],[Current Week High]]/Table2[[#This Row],[Close Price]])-1</f>
        <v>7.0646059098715019E-2</v>
      </c>
      <c r="AG145" s="1">
        <f>(Table2[[#This Row],[Close Price]]/Table2[[#This Row],[Current Month Low]])-1</f>
        <v>1.2713643178410727E-2</v>
      </c>
      <c r="AH145" s="1">
        <f>(Table2[[#This Row],[Current Month High]]/Table2[[#This Row],[Close Price]])-1</f>
        <v>8.3673831941730281E-2</v>
      </c>
      <c r="AI145">
        <v>14.111446674957</v>
      </c>
      <c r="AJ145">
        <v>119.739752765126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0.14000000000000001</v>
      </c>
      <c r="AM145" t="s">
        <v>3109</v>
      </c>
      <c r="AN145">
        <v>-2.2599999999999998</v>
      </c>
      <c r="AO145" t="s">
        <v>3108</v>
      </c>
      <c r="AP145">
        <v>9.0480283599662994E-2</v>
      </c>
      <c r="AQ145">
        <f>(Table2[[#This Row],[Sharpe Ratio]]-AVERAGE(Table2[Sharpe Ratio]))/_xlfn.STDEV.P(Table2[Sharpe Ratio])</f>
        <v>0.31010583324445884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1.1277423872545067</v>
      </c>
      <c r="AS145">
        <f>_xlfn.RANK.AVG(Table2[[#This Row],[1Y Return vs Nifty Z-Score]],Table2[1Y Return vs Nifty Z-Score])</f>
        <v>107</v>
      </c>
      <c r="AT145">
        <f>_xlfn.RANK.AVG(Table2[[#This Row],[6M Return vs Nifty Z-Score]],Table2[6M Return vs Nifty Z-Score])</f>
        <v>218</v>
      </c>
      <c r="AU145">
        <f>_xlfn.RANK.AVG(Table2[[#This Row],[Sharpe Ratio Z-Score]],Table2[Sharpe Ratio Z-Score])</f>
        <v>255</v>
      </c>
      <c r="AV145">
        <f>(Table2[[#This Row],[Rank 1Y]]+Table2[[#This Row],[Rank 6M]]+Table2[[#This Row],[Rank Sharpe]])/3</f>
        <v>193.33333333333334</v>
      </c>
    </row>
    <row r="146" spans="1:48" x14ac:dyDescent="0.3">
      <c r="A146" t="s">
        <v>968</v>
      </c>
      <c r="B146" t="s">
        <v>969</v>
      </c>
      <c r="C146" t="s">
        <v>3074</v>
      </c>
      <c r="D146" t="s">
        <v>70</v>
      </c>
      <c r="E146">
        <v>14970</v>
      </c>
      <c r="F146">
        <v>99.8</v>
      </c>
      <c r="G146">
        <v>125.941856271422</v>
      </c>
      <c r="H146">
        <f>(Table2[[#This Row],[1Y Return vs Nifty]]-AVERAGE(Table2[1Y Return vs Nifty]))/_xlfn.STDEV.P(Table2[1Y Return vs Nifty])</f>
        <v>1.4508235268123044</v>
      </c>
      <c r="I146">
        <v>4.6642448985914902</v>
      </c>
      <c r="J146">
        <f>(Table2[[#This Row],[1M Return vs Nifty]]-AVERAGE(Table2[1M Return vs Nifty]))/_xlfn.STDEV.P(Table2[1M Return vs Nifty])</f>
        <v>0.69222380803349703</v>
      </c>
      <c r="K146">
        <v>16.113798841700401</v>
      </c>
      <c r="L146">
        <f>(Table2[[#This Row],[6M Return vs Nifty]]-AVERAGE(Table2[6M Return vs Nifty]))/_xlfn.STDEV.P(Table2[6M Return vs Nifty])</f>
        <v>0.34507883220773872</v>
      </c>
      <c r="M146">
        <v>-2.6922453639606698</v>
      </c>
      <c r="N146">
        <f>(Table2[[#This Row],[1W Return vs Nifty]]-AVERAGE(Table2[1W Return vs Nifty]))/_xlfn.STDEV.P(Table2[1W Return vs Nifty])</f>
        <v>-2.0774387836347247E-2</v>
      </c>
      <c r="O146">
        <v>99.79</v>
      </c>
      <c r="P146">
        <v>92.160743222470103</v>
      </c>
      <c r="Q146">
        <v>75.043753761295307</v>
      </c>
      <c r="R146">
        <v>46.170669828539403</v>
      </c>
      <c r="S146" s="1">
        <f>(Table2[[#This Row],[Close Price]]-Table2[[#This Row],[20D EMA]])/Table2[[#This Row],[20D EMA]]</f>
        <v>1.0021044192795776E-4</v>
      </c>
      <c r="T146" s="1">
        <f>(Table2[[#This Row],[Close Price]]-Table2[[#This Row],[50D EMA]])/Table2[[#This Row],[50D EMA]]</f>
        <v>8.2890572606269239E-2</v>
      </c>
      <c r="U146" s="1">
        <f>(Table2[[#This Row],[Close Price]]-Table2[[#This Row],[200D EMA]])/Table2[[#This Row],[200D EMA]]</f>
        <v>0.32989083032081762</v>
      </c>
      <c r="V146">
        <v>0.80291780716287298</v>
      </c>
      <c r="W146">
        <v>99.41</v>
      </c>
      <c r="X146">
        <v>101.91</v>
      </c>
      <c r="Y146">
        <v>95.6</v>
      </c>
      <c r="Z146">
        <v>108.35</v>
      </c>
      <c r="AA146">
        <v>95.6</v>
      </c>
      <c r="AB146">
        <v>112.48</v>
      </c>
      <c r="AC146" s="1">
        <f>(Table2[[#This Row],[Close Price]]/Table2[[#This Row],[Day Low]])-1</f>
        <v>3.9231465647320274E-3</v>
      </c>
      <c r="AD146" s="1">
        <f>(Table2[[#This Row],[Day High]]/Table2[[#This Row],[Close Price]])-1</f>
        <v>2.1142284569138248E-2</v>
      </c>
      <c r="AE146" s="1">
        <f>(Table2[[#This Row],[Close Price]]/Table2[[#This Row],[Current Week Low]])-1</f>
        <v>4.3933054393305415E-2</v>
      </c>
      <c r="AF146" s="1">
        <f>(Table2[[#This Row],[Current Week High]]/Table2[[#This Row],[Close Price]])-1</f>
        <v>8.5671342685370799E-2</v>
      </c>
      <c r="AG146" s="1">
        <f>(Table2[[#This Row],[Close Price]]/Table2[[#This Row],[Current Month Low]])-1</f>
        <v>4.3933054393305415E-2</v>
      </c>
      <c r="AH146" s="1">
        <f>(Table2[[#This Row],[Current Month High]]/Table2[[#This Row],[Close Price]])-1</f>
        <v>0.12705410821643293</v>
      </c>
      <c r="AI146">
        <v>32.064128256513001</v>
      </c>
      <c r="AJ146">
        <v>165.77896138482001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0.28000000000000003</v>
      </c>
      <c r="AM146" t="s">
        <v>3109</v>
      </c>
      <c r="AN146">
        <v>-10.42</v>
      </c>
      <c r="AO146" t="s">
        <v>3108</v>
      </c>
      <c r="AP146">
        <v>7.9642900588509993E-2</v>
      </c>
      <c r="AQ146">
        <f>(Table2[[#This Row],[Sharpe Ratio]]-AVERAGE(Table2[Sharpe Ratio]))/_xlfn.STDEV.P(Table2[Sharpe Ratio])</f>
        <v>0.18694444069211305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2.6542962199093059</v>
      </c>
      <c r="AS146">
        <f>_xlfn.RANK.AVG(Table2[[#This Row],[1Y Return vs Nifty Z-Score]],Table2[1Y Return vs Nifty Z-Score])</f>
        <v>64</v>
      </c>
      <c r="AT146">
        <f>_xlfn.RANK.AVG(Table2[[#This Row],[6M Return vs Nifty Z-Score]],Table2[6M Return vs Nifty Z-Score])</f>
        <v>223</v>
      </c>
      <c r="AU146">
        <f>_xlfn.RANK.AVG(Table2[[#This Row],[Sharpe Ratio Z-Score]],Table2[Sharpe Ratio Z-Score])</f>
        <v>293</v>
      </c>
      <c r="AV146">
        <f>(Table2[[#This Row],[Rank 1Y]]+Table2[[#This Row],[Rank 6M]]+Table2[[#This Row],[Rank Sharpe]])/3</f>
        <v>193.33333333333334</v>
      </c>
    </row>
    <row r="147" spans="1:48" x14ac:dyDescent="0.3">
      <c r="A147" t="s">
        <v>664</v>
      </c>
      <c r="B147" t="s">
        <v>665</v>
      </c>
      <c r="C147" t="s">
        <v>3077</v>
      </c>
      <c r="D147" t="s">
        <v>139</v>
      </c>
      <c r="E147">
        <v>26640.13469902</v>
      </c>
      <c r="F147">
        <v>1152.3499999999999</v>
      </c>
      <c r="G147">
        <v>72.825598326476793</v>
      </c>
      <c r="H147">
        <f>(Table2[[#This Row],[1Y Return vs Nifty]]-AVERAGE(Table2[1Y Return vs Nifty]))/_xlfn.STDEV.P(Table2[1Y Return vs Nifty])</f>
        <v>0.63126470590983863</v>
      </c>
      <c r="I147">
        <v>-11.6506062209842</v>
      </c>
      <c r="J147">
        <f>(Table2[[#This Row],[1M Return vs Nifty]]-AVERAGE(Table2[1M Return vs Nifty]))/_xlfn.STDEV.P(Table2[1M Return vs Nifty])</f>
        <v>-0.86754368862381226</v>
      </c>
      <c r="K147">
        <v>2.1202526954265402</v>
      </c>
      <c r="L147">
        <f>(Table2[[#This Row],[6M Return vs Nifty]]-AVERAGE(Table2[6M Return vs Nifty]))/_xlfn.STDEV.P(Table2[6M Return vs Nifty])</f>
        <v>-0.12530589647156659</v>
      </c>
      <c r="M147">
        <v>-4.70201399754162</v>
      </c>
      <c r="N147">
        <f>(Table2[[#This Row],[1W Return vs Nifty]]-AVERAGE(Table2[1W Return vs Nifty]))/_xlfn.STDEV.P(Table2[1W Return vs Nifty])</f>
        <v>-0.4668494615372315</v>
      </c>
      <c r="O147">
        <v>1191.72</v>
      </c>
      <c r="P147">
        <v>1221.42675508653</v>
      </c>
      <c r="Q147">
        <v>1043.77169804399</v>
      </c>
      <c r="R147">
        <v>43.528432768602102</v>
      </c>
      <c r="S147" s="1">
        <f>(Table2[[#This Row],[Close Price]]-Table2[[#This Row],[20D EMA]])/Table2[[#This Row],[20D EMA]]</f>
        <v>-3.3036283690799952E-2</v>
      </c>
      <c r="T147" s="1">
        <f>(Table2[[#This Row],[Close Price]]-Table2[[#This Row],[50D EMA]])/Table2[[#This Row],[50D EMA]]</f>
        <v>-5.6554152591521079E-2</v>
      </c>
      <c r="U147" s="1">
        <f>(Table2[[#This Row],[Close Price]]-Table2[[#This Row],[200D EMA]])/Table2[[#This Row],[200D EMA]]</f>
        <v>0.10402495311904295</v>
      </c>
      <c r="V147">
        <v>1.0027928709784799</v>
      </c>
      <c r="W147">
        <v>1115</v>
      </c>
      <c r="X147">
        <v>1162.45</v>
      </c>
      <c r="Y147">
        <v>1089.8</v>
      </c>
      <c r="Z147">
        <v>1162.45</v>
      </c>
      <c r="AA147">
        <v>1089.8</v>
      </c>
      <c r="AB147">
        <v>1282.8499999999999</v>
      </c>
      <c r="AC147" s="1">
        <f>(Table2[[#This Row],[Close Price]]/Table2[[#This Row],[Day Low]])-1</f>
        <v>3.3497757847533505E-2</v>
      </c>
      <c r="AD147" s="1">
        <f>(Table2[[#This Row],[Day High]]/Table2[[#This Row],[Close Price]])-1</f>
        <v>8.7646982253657413E-3</v>
      </c>
      <c r="AE147" s="1">
        <f>(Table2[[#This Row],[Close Price]]/Table2[[#This Row],[Current Week Low]])-1</f>
        <v>5.7395852449990681E-2</v>
      </c>
      <c r="AF147" s="1">
        <f>(Table2[[#This Row],[Current Week High]]/Table2[[#This Row],[Close Price]])-1</f>
        <v>8.7646982253657413E-3</v>
      </c>
      <c r="AG147" s="1">
        <f>(Table2[[#This Row],[Close Price]]/Table2[[#This Row],[Current Month Low]])-1</f>
        <v>5.7395852449990681E-2</v>
      </c>
      <c r="AH147" s="1">
        <f>(Table2[[#This Row],[Current Month High]]/Table2[[#This Row],[Close Price]])-1</f>
        <v>0.11324684340695113</v>
      </c>
      <c r="AI147">
        <v>26.098841497808799</v>
      </c>
      <c r="AJ147">
        <v>103.955752212389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-0.09</v>
      </c>
      <c r="AM147" t="s">
        <v>3108</v>
      </c>
      <c r="AN147">
        <v>-9.66</v>
      </c>
      <c r="AO147" t="s">
        <v>3108</v>
      </c>
      <c r="AP147">
        <v>0.15811653406929099</v>
      </c>
      <c r="AQ147">
        <f>(Table2[[#This Row],[Sharpe Ratio]]-AVERAGE(Table2[Sharpe Ratio]))/_xlfn.STDEV.P(Table2[Sharpe Ratio])</f>
        <v>1.0787577103891406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138</v>
      </c>
      <c r="AT147">
        <f>_xlfn.RANK.AVG(Table2[[#This Row],[6M Return vs Nifty Z-Score]],Table2[6M Return vs Nifty Z-Score])</f>
        <v>351</v>
      </c>
      <c r="AU147">
        <f>_xlfn.RANK.AVG(Table2[[#This Row],[Sharpe Ratio Z-Score]],Table2[Sharpe Ratio Z-Score])</f>
        <v>101</v>
      </c>
      <c r="AV147">
        <f>(Table2[[#This Row],[Rank 1Y]]+Table2[[#This Row],[Rank 6M]]+Table2[[#This Row],[Rank Sharpe]])/3</f>
        <v>196.66666666666666</v>
      </c>
    </row>
    <row r="148" spans="1:48" x14ac:dyDescent="0.3">
      <c r="A148" t="s">
        <v>586</v>
      </c>
      <c r="B148" t="s">
        <v>587</v>
      </c>
      <c r="C148" t="s">
        <v>3075</v>
      </c>
      <c r="D148" t="s">
        <v>219</v>
      </c>
      <c r="E148">
        <v>32531.5535294</v>
      </c>
      <c r="F148">
        <v>5082.2</v>
      </c>
      <c r="G148">
        <v>169.510103374435</v>
      </c>
      <c r="H148">
        <f>(Table2[[#This Row],[1Y Return vs Nifty]]-AVERAGE(Table2[1Y Return vs Nifty]))/_xlfn.STDEV.P(Table2[1Y Return vs Nifty])</f>
        <v>2.1230610413891502</v>
      </c>
      <c r="I148">
        <v>19.0402421162728</v>
      </c>
      <c r="J148">
        <f>(Table2[[#This Row],[1M Return vs Nifty]]-AVERAGE(Table2[1M Return vs Nifty]))/_xlfn.STDEV.P(Table2[1M Return vs Nifty])</f>
        <v>2.0666288226934402</v>
      </c>
      <c r="K148">
        <v>70.454626202220794</v>
      </c>
      <c r="L148">
        <f>(Table2[[#This Row],[6M Return vs Nifty]]-AVERAGE(Table2[6M Return vs Nifty]))/_xlfn.STDEV.P(Table2[6M Return vs Nifty])</f>
        <v>2.1717134155362574</v>
      </c>
      <c r="M148">
        <v>11.9649913940491</v>
      </c>
      <c r="N148">
        <f>(Table2[[#This Row],[1W Return vs Nifty]]-AVERAGE(Table2[1W Return vs Nifty]))/_xlfn.STDEV.P(Table2[1W Return vs Nifty])</f>
        <v>3.2324498180917174</v>
      </c>
      <c r="O148">
        <v>4401.8900000000003</v>
      </c>
      <c r="P148">
        <v>4053.08607382743</v>
      </c>
      <c r="Q148">
        <v>3123.5746236948698</v>
      </c>
      <c r="R148">
        <v>85.977823247883606</v>
      </c>
      <c r="S148" s="1">
        <f>(Table2[[#This Row],[Close Price]]-Table2[[#This Row],[20D EMA]])/Table2[[#This Row],[20D EMA]]</f>
        <v>0.15454952304578248</v>
      </c>
      <c r="T148" s="1">
        <f>(Table2[[#This Row],[Close Price]]-Table2[[#This Row],[50D EMA]])/Table2[[#This Row],[50D EMA]]</f>
        <v>0.25390872718396329</v>
      </c>
      <c r="U148" s="1">
        <f>(Table2[[#This Row],[Close Price]]-Table2[[#This Row],[200D EMA]])/Table2[[#This Row],[200D EMA]]</f>
        <v>0.62704612895986334</v>
      </c>
      <c r="V148">
        <v>1.10899513394047</v>
      </c>
      <c r="W148">
        <v>4734</v>
      </c>
      <c r="X148">
        <v>5210</v>
      </c>
      <c r="Y148">
        <v>4200.75</v>
      </c>
      <c r="Z148">
        <v>5210</v>
      </c>
      <c r="AA148">
        <v>4065</v>
      </c>
      <c r="AB148">
        <v>5210</v>
      </c>
      <c r="AC148" s="1">
        <f>(Table2[[#This Row],[Close Price]]/Table2[[#This Row],[Day Low]])-1</f>
        <v>7.3553020701309535E-2</v>
      </c>
      <c r="AD148" s="1">
        <f>(Table2[[#This Row],[Day High]]/Table2[[#This Row],[Close Price]])-1</f>
        <v>2.5146590059423213E-2</v>
      </c>
      <c r="AE148" s="1">
        <f>(Table2[[#This Row],[Close Price]]/Table2[[#This Row],[Current Week Low]])-1</f>
        <v>0.20983157769445926</v>
      </c>
      <c r="AF148" s="1">
        <f>(Table2[[#This Row],[Current Week High]]/Table2[[#This Row],[Close Price]])-1</f>
        <v>2.5146590059423213E-2</v>
      </c>
      <c r="AG148" s="1">
        <f>(Table2[[#This Row],[Close Price]]/Table2[[#This Row],[Current Month Low]])-1</f>
        <v>0.25023370233702336</v>
      </c>
      <c r="AH148" s="1">
        <f>(Table2[[#This Row],[Current Month High]]/Table2[[#This Row],[Close Price]])-1</f>
        <v>2.5146590059423213E-2</v>
      </c>
      <c r="AI148">
        <v>2.5146590059423199</v>
      </c>
      <c r="AJ148">
        <v>198.601645123384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0.39</v>
      </c>
      <c r="AM148" t="s">
        <v>3109</v>
      </c>
      <c r="AN148">
        <v>12.32</v>
      </c>
      <c r="AO148" t="s">
        <v>3109</v>
      </c>
      <c r="AQ148">
        <f>(Table2[[#This Row],[Sharpe Ratio]]-AVERAGE(Table2[Sharpe Ratio]))/_xlfn.STDEV.P(Table2[Sharpe Ratio])</f>
        <v>-0.71815696001452767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8.8756961376960373</v>
      </c>
      <c r="AS148">
        <f>_xlfn.RANK.AVG(Table2[[#This Row],[1Y Return vs Nifty Z-Score]],Table2[1Y Return vs Nifty Z-Score])</f>
        <v>30</v>
      </c>
      <c r="AT148">
        <f>_xlfn.RANK.AVG(Table2[[#This Row],[6M Return vs Nifty Z-Score]],Table2[6M Return vs Nifty Z-Score])</f>
        <v>20</v>
      </c>
      <c r="AU148">
        <f>_xlfn.RANK.AVG(Table2[[#This Row],[Sharpe Ratio Z-Score]],Table2[Sharpe Ratio Z-Score])</f>
        <v>544.5</v>
      </c>
      <c r="AV148">
        <f>(Table2[[#This Row],[Rank 1Y]]+Table2[[#This Row],[Rank 6M]]+Table2[[#This Row],[Rank Sharpe]])/3</f>
        <v>198.16666666666666</v>
      </c>
    </row>
    <row r="149" spans="1:48" x14ac:dyDescent="0.3">
      <c r="A149" t="s">
        <v>58</v>
      </c>
      <c r="B149" t="s">
        <v>59</v>
      </c>
      <c r="C149" t="s">
        <v>3069</v>
      </c>
      <c r="D149" t="s">
        <v>60</v>
      </c>
      <c r="E149">
        <v>403299.0441084</v>
      </c>
      <c r="F149">
        <v>1098.3499999999999</v>
      </c>
      <c r="G149">
        <v>51.432765362331203</v>
      </c>
      <c r="H149">
        <f>(Table2[[#This Row],[1Y Return vs Nifty]]-AVERAGE(Table2[1Y Return vs Nifty]))/_xlfn.STDEV.P(Table2[1Y Return vs Nifty])</f>
        <v>0.3011833779286559</v>
      </c>
      <c r="I149">
        <v>4.1689111799934304</v>
      </c>
      <c r="J149">
        <f>(Table2[[#This Row],[1M Return vs Nifty]]-AVERAGE(Table2[1M Return vs Nifty]))/_xlfn.STDEV.P(Table2[1M Return vs Nifty])</f>
        <v>0.64486784820247989</v>
      </c>
      <c r="K149">
        <v>5.6753356976302998</v>
      </c>
      <c r="L149">
        <f>(Table2[[#This Row],[6M Return vs Nifty]]-AVERAGE(Table2[6M Return vs Nifty]))/_xlfn.STDEV.P(Table2[6M Return vs Nifty])</f>
        <v>-5.8038963392194011E-3</v>
      </c>
      <c r="M149">
        <v>-1.6279628305237901E-3</v>
      </c>
      <c r="N149">
        <f>(Table2[[#This Row],[1W Return vs Nifty]]-AVERAGE(Table2[1W Return vs Nifty]))/_xlfn.STDEV.P(Table2[1W Return vs Nifty])</f>
        <v>0.57641741596422136</v>
      </c>
      <c r="O149">
        <v>1060.4100000000001</v>
      </c>
      <c r="P149">
        <v>1030.8371302079099</v>
      </c>
      <c r="Q149">
        <v>907.30183128857004</v>
      </c>
      <c r="R149">
        <v>61.213512202157197</v>
      </c>
      <c r="S149" s="1">
        <f>(Table2[[#This Row],[Close Price]]-Table2[[#This Row],[20D EMA]])/Table2[[#This Row],[20D EMA]]</f>
        <v>3.5778613932346756E-2</v>
      </c>
      <c r="T149" s="1">
        <f>(Table2[[#This Row],[Close Price]]-Table2[[#This Row],[50D EMA]])/Table2[[#This Row],[50D EMA]]</f>
        <v>6.5493246036329028E-2</v>
      </c>
      <c r="U149" s="1">
        <f>(Table2[[#This Row],[Close Price]]-Table2[[#This Row],[200D EMA]])/Table2[[#This Row],[200D EMA]]</f>
        <v>0.21056737914889806</v>
      </c>
      <c r="V149">
        <v>1.1668441666852201</v>
      </c>
      <c r="W149">
        <v>1070</v>
      </c>
      <c r="X149">
        <v>1099.95</v>
      </c>
      <c r="Y149">
        <v>1047</v>
      </c>
      <c r="Z149">
        <v>1099.95</v>
      </c>
      <c r="AA149">
        <v>1008.4</v>
      </c>
      <c r="AB149">
        <v>1176</v>
      </c>
      <c r="AC149" s="1">
        <f>(Table2[[#This Row],[Close Price]]/Table2[[#This Row],[Day Low]])-1</f>
        <v>2.6495327102803667E-2</v>
      </c>
      <c r="AD149" s="1">
        <f>(Table2[[#This Row],[Day High]]/Table2[[#This Row],[Close Price]])-1</f>
        <v>1.4567305503712102E-3</v>
      </c>
      <c r="AE149" s="1">
        <f>(Table2[[#This Row],[Close Price]]/Table2[[#This Row],[Current Week Low]])-1</f>
        <v>4.9044890162368571E-2</v>
      </c>
      <c r="AF149" s="1">
        <f>(Table2[[#This Row],[Current Week High]]/Table2[[#This Row],[Close Price]])-1</f>
        <v>1.4567305503712102E-3</v>
      </c>
      <c r="AG149" s="1">
        <f>(Table2[[#This Row],[Close Price]]/Table2[[#This Row],[Current Month Low]])-1</f>
        <v>8.9200714002379833E-2</v>
      </c>
      <c r="AH149" s="1">
        <f>(Table2[[#This Row],[Current Month High]]/Table2[[#This Row],[Close Price]])-1</f>
        <v>7.0696954522693201E-2</v>
      </c>
      <c r="AI149">
        <v>7.3428324304638899</v>
      </c>
      <c r="AJ149">
        <v>85.125568852182695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0.08</v>
      </c>
      <c r="AM149" t="s">
        <v>3109</v>
      </c>
      <c r="AN149">
        <v>-5.47</v>
      </c>
      <c r="AO149" t="s">
        <v>3108</v>
      </c>
      <c r="AP149">
        <v>0.18328437573345399</v>
      </c>
      <c r="AQ149">
        <f>(Table2[[#This Row],[Sharpe Ratio]]-AVERAGE(Table2[Sharpe Ratio]))/_xlfn.STDEV.P(Table2[Sharpe Ratio])</f>
        <v>1.3647775385806222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2.8814422843367598</v>
      </c>
      <c r="AS149">
        <f>_xlfn.RANK.AVG(Table2[[#This Row],[1Y Return vs Nifty Z-Score]],Table2[1Y Return vs Nifty Z-Score])</f>
        <v>214</v>
      </c>
      <c r="AT149">
        <f>_xlfn.RANK.AVG(Table2[[#This Row],[6M Return vs Nifty Z-Score]],Table2[6M Return vs Nifty Z-Score])</f>
        <v>315</v>
      </c>
      <c r="AU149">
        <f>_xlfn.RANK.AVG(Table2[[#This Row],[Sharpe Ratio Z-Score]],Table2[Sharpe Ratio Z-Score])</f>
        <v>68</v>
      </c>
      <c r="AV149">
        <f>(Table2[[#This Row],[Rank 1Y]]+Table2[[#This Row],[Rank 6M]]+Table2[[#This Row],[Rank Sharpe]])/3</f>
        <v>199</v>
      </c>
    </row>
    <row r="150" spans="1:48" x14ac:dyDescent="0.3">
      <c r="A150" t="s">
        <v>1869</v>
      </c>
      <c r="B150" t="s">
        <v>1870</v>
      </c>
      <c r="C150" t="s">
        <v>3063</v>
      </c>
      <c r="D150" t="s">
        <v>298</v>
      </c>
      <c r="E150">
        <v>3722.6394542399998</v>
      </c>
      <c r="F150">
        <v>1363.6</v>
      </c>
      <c r="G150">
        <v>51.058572931396697</v>
      </c>
      <c r="H150">
        <f>(Table2[[#This Row],[1Y Return vs Nifty]]-AVERAGE(Table2[1Y Return vs Nifty]))/_xlfn.STDEV.P(Table2[1Y Return vs Nifty])</f>
        <v>0.29540976511494499</v>
      </c>
      <c r="I150">
        <v>-0.18234580123847399</v>
      </c>
      <c r="J150">
        <f>(Table2[[#This Row],[1M Return vs Nifty]]-AVERAGE(Table2[1M Return vs Nifty]))/_xlfn.STDEV.P(Table2[1M Return vs Nifty])</f>
        <v>0.22886961694768923</v>
      </c>
      <c r="K150">
        <v>24.9199206356273</v>
      </c>
      <c r="L150">
        <f>(Table2[[#This Row],[6M Return vs Nifty]]-AVERAGE(Table2[6M Return vs Nifty]))/_xlfn.STDEV.P(Table2[6M Return vs Nifty])</f>
        <v>0.64109137738065791</v>
      </c>
      <c r="M150">
        <v>-0.76800868970102498</v>
      </c>
      <c r="N150">
        <f>(Table2[[#This Row],[1W Return vs Nifty]]-AVERAGE(Table2[1W Return vs Nifty]))/_xlfn.STDEV.P(Table2[1W Return vs Nifty])</f>
        <v>0.40631657275791982</v>
      </c>
      <c r="O150">
        <v>1357.9</v>
      </c>
      <c r="P150">
        <v>1346.33255628395</v>
      </c>
      <c r="Q150">
        <v>1199.11364020577</v>
      </c>
      <c r="R150">
        <v>61.259093010382799</v>
      </c>
      <c r="S150" s="1">
        <f>(Table2[[#This Row],[Close Price]]-Table2[[#This Row],[20D EMA]])/Table2[[#This Row],[20D EMA]]</f>
        <v>4.1976581486116932E-3</v>
      </c>
      <c r="T150" s="1">
        <f>(Table2[[#This Row],[Close Price]]-Table2[[#This Row],[50D EMA]])/Table2[[#This Row],[50D EMA]]</f>
        <v>1.2825541234559657E-2</v>
      </c>
      <c r="U150" s="1">
        <f>(Table2[[#This Row],[Close Price]]-Table2[[#This Row],[200D EMA]])/Table2[[#This Row],[200D EMA]]</f>
        <v>0.13717328723406377</v>
      </c>
      <c r="V150">
        <v>0.36550671400683998</v>
      </c>
      <c r="W150">
        <v>1355</v>
      </c>
      <c r="X150">
        <v>1369</v>
      </c>
      <c r="Y150">
        <v>1350.05</v>
      </c>
      <c r="Z150">
        <v>1374</v>
      </c>
      <c r="AA150">
        <v>1345.5</v>
      </c>
      <c r="AB150">
        <v>1380.75</v>
      </c>
      <c r="AC150" s="1">
        <f>(Table2[[#This Row],[Close Price]]/Table2[[#This Row],[Day Low]])-1</f>
        <v>6.346863468634556E-3</v>
      </c>
      <c r="AD150" s="1">
        <f>(Table2[[#This Row],[Day High]]/Table2[[#This Row],[Close Price]])-1</f>
        <v>3.9601056028162329E-3</v>
      </c>
      <c r="AE150" s="1">
        <f>(Table2[[#This Row],[Close Price]]/Table2[[#This Row],[Current Week Low]])-1</f>
        <v>1.0036665308692294E-2</v>
      </c>
      <c r="AF150" s="1">
        <f>(Table2[[#This Row],[Current Week High]]/Table2[[#This Row],[Close Price]])-1</f>
        <v>7.6268700498680619E-3</v>
      </c>
      <c r="AG150" s="1">
        <f>(Table2[[#This Row],[Close Price]]/Table2[[#This Row],[Current Month Low]])-1</f>
        <v>1.3452248234856912E-2</v>
      </c>
      <c r="AH150" s="1">
        <f>(Table2[[#This Row],[Current Month High]]/Table2[[#This Row],[Close Price]])-1</f>
        <v>1.2577002053388187E-2</v>
      </c>
      <c r="AI150">
        <v>3.7694338515693802</v>
      </c>
      <c r="AJ150">
        <v>78.004046733241907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-0.15</v>
      </c>
      <c r="AM150" t="s">
        <v>3108</v>
      </c>
      <c r="AN150">
        <v>0.22</v>
      </c>
      <c r="AO150" t="s">
        <v>3109</v>
      </c>
      <c r="AP150">
        <v>0.10392099963639601</v>
      </c>
      <c r="AQ150">
        <f>(Table2[[#This Row],[Sharpe Ratio]]-AVERAGE(Table2[Sharpe Ratio]))/_xlfn.STDEV.P(Table2[Sharpe Ratio])</f>
        <v>0.46285279275314256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2.0345401249543542</v>
      </c>
      <c r="AS150">
        <f>_xlfn.RANK.AVG(Table2[[#This Row],[1Y Return vs Nifty Z-Score]],Table2[1Y Return vs Nifty Z-Score])</f>
        <v>215</v>
      </c>
      <c r="AT150">
        <f>_xlfn.RANK.AVG(Table2[[#This Row],[6M Return vs Nifty Z-Score]],Table2[6M Return vs Nifty Z-Score])</f>
        <v>162</v>
      </c>
      <c r="AU150">
        <f>_xlfn.RANK.AVG(Table2[[#This Row],[Sharpe Ratio Z-Score]],Table2[Sharpe Ratio Z-Score])</f>
        <v>221</v>
      </c>
      <c r="AV150">
        <f>(Table2[[#This Row],[Rank 1Y]]+Table2[[#This Row],[Rank 6M]]+Table2[[#This Row],[Rank Sharpe]])/3</f>
        <v>199.33333333333334</v>
      </c>
    </row>
    <row r="151" spans="1:48" x14ac:dyDescent="0.3">
      <c r="A151" t="s">
        <v>972</v>
      </c>
      <c r="B151" t="s">
        <v>973</v>
      </c>
      <c r="C151" t="s">
        <v>3064</v>
      </c>
      <c r="D151" t="s">
        <v>251</v>
      </c>
      <c r="E151">
        <v>14952.431286569999</v>
      </c>
      <c r="F151">
        <v>3602.1</v>
      </c>
      <c r="G151">
        <v>126.807079693511</v>
      </c>
      <c r="H151">
        <f>(Table2[[#This Row],[1Y Return vs Nifty]]-AVERAGE(Table2[1Y Return vs Nifty]))/_xlfn.STDEV.P(Table2[1Y Return vs Nifty])</f>
        <v>1.4641735163458187</v>
      </c>
      <c r="I151">
        <v>-8.1729359236045198</v>
      </c>
      <c r="J151">
        <f>(Table2[[#This Row],[1M Return vs Nifty]]-AVERAGE(Table2[1M Return vs Nifty]))/_xlfn.STDEV.P(Table2[1M Return vs Nifty])</f>
        <v>-0.53506397096124259</v>
      </c>
      <c r="K151">
        <v>-12.552817771295</v>
      </c>
      <c r="L151">
        <f>(Table2[[#This Row],[6M Return vs Nifty]]-AVERAGE(Table2[6M Return vs Nifty]))/_xlfn.STDEV.P(Table2[6M Return vs Nifty])</f>
        <v>-0.61853243092073262</v>
      </c>
      <c r="M151">
        <v>-1.38470592569809</v>
      </c>
      <c r="N151">
        <f>(Table2[[#This Row],[1W Return vs Nifty]]-AVERAGE(Table2[1W Return vs Nifty]))/_xlfn.STDEV.P(Table2[1W Return vs Nifty])</f>
        <v>0.26943849614649967</v>
      </c>
      <c r="O151">
        <v>3688.4</v>
      </c>
      <c r="P151">
        <v>3790.43485378993</v>
      </c>
      <c r="Q151">
        <v>3313.7160330852198</v>
      </c>
      <c r="R151">
        <v>39.394845058080499</v>
      </c>
      <c r="S151" s="1">
        <f>(Table2[[#This Row],[Close Price]]-Table2[[#This Row],[20D EMA]])/Table2[[#This Row],[20D EMA]]</f>
        <v>-2.3397679210497825E-2</v>
      </c>
      <c r="T151" s="1">
        <f>(Table2[[#This Row],[Close Price]]-Table2[[#This Row],[50D EMA]])/Table2[[#This Row],[50D EMA]]</f>
        <v>-4.9686872629302763E-2</v>
      </c>
      <c r="U151" s="1">
        <f>(Table2[[#This Row],[Close Price]]-Table2[[#This Row],[200D EMA]])/Table2[[#This Row],[200D EMA]]</f>
        <v>8.7027362645278189E-2</v>
      </c>
      <c r="V151">
        <v>0.618784866627206</v>
      </c>
      <c r="W151">
        <v>3580.15</v>
      </c>
      <c r="X151">
        <v>3636</v>
      </c>
      <c r="Y151">
        <v>3543</v>
      </c>
      <c r="Z151">
        <v>3735.95</v>
      </c>
      <c r="AA151">
        <v>3543</v>
      </c>
      <c r="AB151">
        <v>3772.95</v>
      </c>
      <c r="AC151" s="1">
        <f>(Table2[[#This Row],[Close Price]]/Table2[[#This Row],[Day Low]])-1</f>
        <v>6.1310280295516772E-3</v>
      </c>
      <c r="AD151" s="1">
        <f>(Table2[[#This Row],[Day High]]/Table2[[#This Row],[Close Price]])-1</f>
        <v>9.4111768135254348E-3</v>
      </c>
      <c r="AE151" s="1">
        <f>(Table2[[#This Row],[Close Price]]/Table2[[#This Row],[Current Week Low]])-1</f>
        <v>1.6680779000846746E-2</v>
      </c>
      <c r="AF151" s="1">
        <f>(Table2[[#This Row],[Current Week High]]/Table2[[#This Row],[Close Price]])-1</f>
        <v>3.7158879542489087E-2</v>
      </c>
      <c r="AG151" s="1">
        <f>(Table2[[#This Row],[Close Price]]/Table2[[#This Row],[Current Month Low]])-1</f>
        <v>1.6680779000846746E-2</v>
      </c>
      <c r="AH151" s="1">
        <f>(Table2[[#This Row],[Current Month High]]/Table2[[#This Row],[Close Price]])-1</f>
        <v>4.7430665445157061E-2</v>
      </c>
      <c r="AI151">
        <v>19.373421059937201</v>
      </c>
      <c r="AJ151">
        <v>166.822222222222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-0.16</v>
      </c>
      <c r="AM151" t="s">
        <v>3108</v>
      </c>
      <c r="AN151">
        <v>-4.29</v>
      </c>
      <c r="AO151" t="s">
        <v>3108</v>
      </c>
      <c r="AP151">
        <v>0.26411837168570301</v>
      </c>
      <c r="AQ151">
        <f>(Table2[[#This Row],[Sharpe Ratio]]-AVERAGE(Table2[Sharpe Ratio]))/_xlfn.STDEV.P(Table2[Sharpe Ratio])</f>
        <v>2.2834151374182854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63</v>
      </c>
      <c r="AT151">
        <f>_xlfn.RANK.AVG(Table2[[#This Row],[6M Return vs Nifty Z-Score]],Table2[6M Return vs Nifty Z-Score])</f>
        <v>529</v>
      </c>
      <c r="AU151">
        <f>_xlfn.RANK.AVG(Table2[[#This Row],[Sharpe Ratio Z-Score]],Table2[Sharpe Ratio Z-Score])</f>
        <v>7</v>
      </c>
      <c r="AV151">
        <f>(Table2[[#This Row],[Rank 1Y]]+Table2[[#This Row],[Rank 6M]]+Table2[[#This Row],[Rank Sharpe]])/3</f>
        <v>199.66666666666666</v>
      </c>
    </row>
    <row r="152" spans="1:48" x14ac:dyDescent="0.3">
      <c r="A152" t="s">
        <v>1113</v>
      </c>
      <c r="B152" t="s">
        <v>1114</v>
      </c>
      <c r="C152" t="s">
        <v>3075</v>
      </c>
      <c r="D152" t="s">
        <v>256</v>
      </c>
      <c r="E152">
        <v>11178.295333460001</v>
      </c>
      <c r="F152">
        <v>1680.05</v>
      </c>
      <c r="G152">
        <v>49.7510629377716</v>
      </c>
      <c r="H152">
        <f>(Table2[[#This Row],[1Y Return vs Nifty]]-AVERAGE(Table2[1Y Return vs Nifty]))/_xlfn.STDEV.P(Table2[1Y Return vs Nifty])</f>
        <v>0.27523550227805116</v>
      </c>
      <c r="I152">
        <v>-7.49378161568759</v>
      </c>
      <c r="J152">
        <f>(Table2[[#This Row],[1M Return vs Nifty]]-AVERAGE(Table2[1M Return vs Nifty]))/_xlfn.STDEV.P(Table2[1M Return vs Nifty])</f>
        <v>-0.47013399967682384</v>
      </c>
      <c r="K152">
        <v>19.018060473143599</v>
      </c>
      <c r="L152">
        <f>(Table2[[#This Row],[6M Return vs Nifty]]-AVERAGE(Table2[6M Return vs Nifty]))/_xlfn.STDEV.P(Table2[6M Return vs Nifty])</f>
        <v>0.44270385914802501</v>
      </c>
      <c r="M152">
        <v>-7.8438020670289603</v>
      </c>
      <c r="N152">
        <f>(Table2[[#This Row],[1W Return vs Nifty]]-AVERAGE(Table2[1W Return vs Nifty]))/_xlfn.STDEV.P(Table2[1W Return vs Nifty])</f>
        <v>-1.1641801498722455</v>
      </c>
      <c r="O152">
        <v>1761.29</v>
      </c>
      <c r="P152">
        <v>1707.22306814741</v>
      </c>
      <c r="Q152">
        <v>1402.2175109519601</v>
      </c>
      <c r="R152">
        <v>29.885025348685101</v>
      </c>
      <c r="S152" s="1">
        <f>(Table2[[#This Row],[Close Price]]-Table2[[#This Row],[20D EMA]])/Table2[[#This Row],[20D EMA]]</f>
        <v>-4.6125283173128792E-2</v>
      </c>
      <c r="T152" s="1">
        <f>(Table2[[#This Row],[Close Price]]-Table2[[#This Row],[50D EMA]])/Table2[[#This Row],[50D EMA]]</f>
        <v>-1.5916530566153171E-2</v>
      </c>
      <c r="U152" s="1">
        <f>(Table2[[#This Row],[Close Price]]-Table2[[#This Row],[200D EMA]])/Table2[[#This Row],[200D EMA]]</f>
        <v>0.1981379399972123</v>
      </c>
      <c r="V152">
        <v>0.97500193886163899</v>
      </c>
      <c r="W152">
        <v>1670</v>
      </c>
      <c r="X152">
        <v>1694.9</v>
      </c>
      <c r="Y152">
        <v>1665</v>
      </c>
      <c r="Z152">
        <v>1804</v>
      </c>
      <c r="AA152">
        <v>1665</v>
      </c>
      <c r="AB152">
        <v>1970.2</v>
      </c>
      <c r="AC152" s="1">
        <f>(Table2[[#This Row],[Close Price]]/Table2[[#This Row],[Day Low]])-1</f>
        <v>6.0179640718562855E-3</v>
      </c>
      <c r="AD152" s="1">
        <f>(Table2[[#This Row],[Day High]]/Table2[[#This Row],[Close Price]])-1</f>
        <v>8.8390226481356304E-3</v>
      </c>
      <c r="AE152" s="1">
        <f>(Table2[[#This Row],[Close Price]]/Table2[[#This Row],[Current Week Low]])-1</f>
        <v>9.0390390390389097E-3</v>
      </c>
      <c r="AF152" s="1">
        <f>(Table2[[#This Row],[Current Week High]]/Table2[[#This Row],[Close Price]])-1</f>
        <v>7.3777566143864881E-2</v>
      </c>
      <c r="AG152" s="1">
        <f>(Table2[[#This Row],[Close Price]]/Table2[[#This Row],[Current Month Low]])-1</f>
        <v>9.0390390390389097E-3</v>
      </c>
      <c r="AH152" s="1">
        <f>(Table2[[#This Row],[Current Month High]]/Table2[[#This Row],[Close Price]])-1</f>
        <v>0.17270319335734063</v>
      </c>
      <c r="AI152">
        <v>17.270319335734001</v>
      </c>
      <c r="AJ152">
        <v>99.601995960555996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0.09</v>
      </c>
      <c r="AM152" t="s">
        <v>3109</v>
      </c>
      <c r="AN152">
        <v>-10.28</v>
      </c>
      <c r="AO152" t="s">
        <v>3108</v>
      </c>
      <c r="AP152">
        <v>0.12384670255512201</v>
      </c>
      <c r="AQ152">
        <f>(Table2[[#This Row],[Sharpe Ratio]]-AVERAGE(Table2[Sharpe Ratio]))/_xlfn.STDEV.P(Table2[Sharpe Ratio])</f>
        <v>0.68929835775062287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-0.22707643037237024</v>
      </c>
      <c r="AS152">
        <f>_xlfn.RANK.AVG(Table2[[#This Row],[1Y Return vs Nifty Z-Score]],Table2[1Y Return vs Nifty Z-Score])</f>
        <v>221</v>
      </c>
      <c r="AT152">
        <f>_xlfn.RANK.AVG(Table2[[#This Row],[6M Return vs Nifty Z-Score]],Table2[6M Return vs Nifty Z-Score])</f>
        <v>200</v>
      </c>
      <c r="AU152">
        <f>_xlfn.RANK.AVG(Table2[[#This Row],[Sharpe Ratio Z-Score]],Table2[Sharpe Ratio Z-Score])</f>
        <v>180</v>
      </c>
      <c r="AV152">
        <f>(Table2[[#This Row],[Rank 1Y]]+Table2[[#This Row],[Rank 6M]]+Table2[[#This Row],[Rank Sharpe]])/3</f>
        <v>200.33333333333334</v>
      </c>
    </row>
    <row r="153" spans="1:48" x14ac:dyDescent="0.3">
      <c r="A153" t="s">
        <v>1475</v>
      </c>
      <c r="B153" t="s">
        <v>1476</v>
      </c>
      <c r="C153" t="s">
        <v>3078</v>
      </c>
      <c r="D153" t="s">
        <v>168</v>
      </c>
      <c r="E153">
        <v>6810.2307187500001</v>
      </c>
      <c r="F153">
        <v>983.75</v>
      </c>
      <c r="G153">
        <v>69.420461882380707</v>
      </c>
      <c r="H153">
        <f>(Table2[[#This Row],[1Y Return vs Nifty]]-AVERAGE(Table2[1Y Return vs Nifty]))/_xlfn.STDEV.P(Table2[1Y Return vs Nifty])</f>
        <v>0.57872505577055433</v>
      </c>
      <c r="I153">
        <v>4.3381306187760602</v>
      </c>
      <c r="J153">
        <f>(Table2[[#This Row],[1M Return vs Nifty]]-AVERAGE(Table2[1M Return vs Nifty]))/_xlfn.STDEV.P(Table2[1M Return vs Nifty])</f>
        <v>0.66104592904926374</v>
      </c>
      <c r="K153">
        <v>62.616402240855599</v>
      </c>
      <c r="L153">
        <f>(Table2[[#This Row],[6M Return vs Nifty]]-AVERAGE(Table2[6M Return vs Nifty]))/_xlfn.STDEV.P(Table2[6M Return vs Nifty])</f>
        <v>1.9082361801840053</v>
      </c>
      <c r="M153">
        <v>0.45775555055628803</v>
      </c>
      <c r="N153">
        <f>(Table2[[#This Row],[1W Return vs Nifty]]-AVERAGE(Table2[1W Return vs Nifty]))/_xlfn.STDEV.P(Table2[1W Return vs Nifty])</f>
        <v>0.67837916975369772</v>
      </c>
      <c r="O153">
        <v>944.75</v>
      </c>
      <c r="P153">
        <v>894.39126317466798</v>
      </c>
      <c r="Q153">
        <v>713.52775824853995</v>
      </c>
      <c r="R153">
        <v>62.623309660818897</v>
      </c>
      <c r="S153" s="1">
        <f>(Table2[[#This Row],[Close Price]]-Table2[[#This Row],[20D EMA]])/Table2[[#This Row],[20D EMA]]</f>
        <v>4.128076210637735E-2</v>
      </c>
      <c r="T153" s="1">
        <f>(Table2[[#This Row],[Close Price]]-Table2[[#This Row],[50D EMA]])/Table2[[#This Row],[50D EMA]]</f>
        <v>9.9910118205035411E-2</v>
      </c>
      <c r="U153" s="1">
        <f>(Table2[[#This Row],[Close Price]]-Table2[[#This Row],[200D EMA]])/Table2[[#This Row],[200D EMA]]</f>
        <v>0.37871300538434655</v>
      </c>
      <c r="V153">
        <v>0.86031115898773403</v>
      </c>
      <c r="W153">
        <v>966.7</v>
      </c>
      <c r="X153">
        <v>999</v>
      </c>
      <c r="Y153">
        <v>946.15</v>
      </c>
      <c r="Z153">
        <v>1002.3</v>
      </c>
      <c r="AA153">
        <v>873.75</v>
      </c>
      <c r="AB153">
        <v>1010</v>
      </c>
      <c r="AC153" s="1">
        <f>(Table2[[#This Row],[Close Price]]/Table2[[#This Row],[Day Low]])-1</f>
        <v>1.763732285093611E-2</v>
      </c>
      <c r="AD153" s="1">
        <f>(Table2[[#This Row],[Day High]]/Table2[[#This Row],[Close Price]])-1</f>
        <v>1.5501905972045815E-2</v>
      </c>
      <c r="AE153" s="1">
        <f>(Table2[[#This Row],[Close Price]]/Table2[[#This Row],[Current Week Low]])-1</f>
        <v>3.9739998943085109E-2</v>
      </c>
      <c r="AF153" s="1">
        <f>(Table2[[#This Row],[Current Week High]]/Table2[[#This Row],[Close Price]])-1</f>
        <v>1.8856416772554008E-2</v>
      </c>
      <c r="AG153" s="1">
        <f>(Table2[[#This Row],[Close Price]]/Table2[[#This Row],[Current Month Low]])-1</f>
        <v>0.12589413447782549</v>
      </c>
      <c r="AH153" s="1">
        <f>(Table2[[#This Row],[Current Month High]]/Table2[[#This Row],[Close Price]])-1</f>
        <v>2.6683608640406531E-2</v>
      </c>
      <c r="AI153">
        <v>2.66836086404065</v>
      </c>
      <c r="AJ153">
        <v>125.062914664836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0.21</v>
      </c>
      <c r="AM153" t="s">
        <v>3109</v>
      </c>
      <c r="AN153">
        <v>4.67</v>
      </c>
      <c r="AO153" t="s">
        <v>3109</v>
      </c>
      <c r="AP153">
        <v>3.8739489547093997E-2</v>
      </c>
      <c r="AQ153">
        <f>(Table2[[#This Row],[Sharpe Ratio]]-AVERAGE(Table2[Sharpe Ratio]))/_xlfn.STDEV.P(Table2[Sharpe Ratio])</f>
        <v>-0.2779021979121844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3.548484136845337</v>
      </c>
      <c r="AS153">
        <f>_xlfn.RANK.AVG(Table2[[#This Row],[1Y Return vs Nifty Z-Score]],Table2[1Y Return vs Nifty Z-Score])</f>
        <v>146</v>
      </c>
      <c r="AT153">
        <f>_xlfn.RANK.AVG(Table2[[#This Row],[6M Return vs Nifty Z-Score]],Table2[6M Return vs Nifty Z-Score])</f>
        <v>36</v>
      </c>
      <c r="AU153">
        <f>_xlfn.RANK.AVG(Table2[[#This Row],[Sharpe Ratio Z-Score]],Table2[Sharpe Ratio Z-Score])</f>
        <v>420</v>
      </c>
      <c r="AV153">
        <f>(Table2[[#This Row],[Rank 1Y]]+Table2[[#This Row],[Rank 6M]]+Table2[[#This Row],[Rank Sharpe]])/3</f>
        <v>200.66666666666666</v>
      </c>
    </row>
    <row r="154" spans="1:48" x14ac:dyDescent="0.3">
      <c r="A154" t="s">
        <v>894</v>
      </c>
      <c r="B154" t="s">
        <v>895</v>
      </c>
      <c r="C154" t="s">
        <v>3071</v>
      </c>
      <c r="D154" t="s">
        <v>133</v>
      </c>
      <c r="E154">
        <v>16719.74420904</v>
      </c>
      <c r="F154">
        <v>916.4</v>
      </c>
      <c r="G154">
        <v>267.479738855042</v>
      </c>
      <c r="H154">
        <f>(Table2[[#This Row],[1Y Return vs Nifty]]-AVERAGE(Table2[1Y Return vs Nifty]))/_xlfn.STDEV.P(Table2[1Y Return vs Nifty])</f>
        <v>3.6346863336292938</v>
      </c>
      <c r="I154">
        <v>4.5822526614287202</v>
      </c>
      <c r="J154">
        <f>(Table2[[#This Row],[1M Return vs Nifty]]-AVERAGE(Table2[1M Return vs Nifty]))/_xlfn.STDEV.P(Table2[1M Return vs Nifty])</f>
        <v>0.68438500977739436</v>
      </c>
      <c r="K154">
        <v>-15.876416188414501</v>
      </c>
      <c r="L154">
        <f>(Table2[[#This Row],[6M Return vs Nifty]]-AVERAGE(Table2[6M Return vs Nifty]))/_xlfn.STDEV.P(Table2[6M Return vs Nifty])</f>
        <v>-0.73025321444007041</v>
      </c>
      <c r="M154">
        <v>-0.71816601247301504</v>
      </c>
      <c r="N154">
        <f>(Table2[[#This Row],[1W Return vs Nifty]]-AVERAGE(Table2[1W Return vs Nifty]))/_xlfn.STDEV.P(Table2[1W Return vs Nifty])</f>
        <v>0.41737932672195133</v>
      </c>
      <c r="O154">
        <v>902.59</v>
      </c>
      <c r="P154">
        <v>905.16867492977599</v>
      </c>
      <c r="Q154">
        <v>824.065998545605</v>
      </c>
      <c r="R154">
        <v>55.186982492751</v>
      </c>
      <c r="S154" s="1">
        <f>(Table2[[#This Row],[Close Price]]-Table2[[#This Row],[20D EMA]])/Table2[[#This Row],[20D EMA]]</f>
        <v>1.5300413255187788E-2</v>
      </c>
      <c r="T154" s="1">
        <f>(Table2[[#This Row],[Close Price]]-Table2[[#This Row],[50D EMA]])/Table2[[#This Row],[50D EMA]]</f>
        <v>1.2407991329456167E-2</v>
      </c>
      <c r="U154" s="1">
        <f>(Table2[[#This Row],[Close Price]]-Table2[[#This Row],[200D EMA]])/Table2[[#This Row],[200D EMA]]</f>
        <v>0.11204685257898683</v>
      </c>
      <c r="V154">
        <v>1.06318647630726</v>
      </c>
      <c r="W154">
        <v>890.15</v>
      </c>
      <c r="X154">
        <v>922</v>
      </c>
      <c r="Y154">
        <v>881</v>
      </c>
      <c r="Z154">
        <v>940</v>
      </c>
      <c r="AA154">
        <v>856</v>
      </c>
      <c r="AB154">
        <v>948.25</v>
      </c>
      <c r="AC154" s="1">
        <f>(Table2[[#This Row],[Close Price]]/Table2[[#This Row],[Day Low]])-1</f>
        <v>2.9489411896871376E-2</v>
      </c>
      <c r="AD154" s="1">
        <f>(Table2[[#This Row],[Day High]]/Table2[[#This Row],[Close Price]])-1</f>
        <v>6.110868616324705E-3</v>
      </c>
      <c r="AE154" s="1">
        <f>(Table2[[#This Row],[Close Price]]/Table2[[#This Row],[Current Week Low]])-1</f>
        <v>4.0181611804767314E-2</v>
      </c>
      <c r="AF154" s="1">
        <f>(Table2[[#This Row],[Current Week High]]/Table2[[#This Row],[Close Price]])-1</f>
        <v>2.5752946311654368E-2</v>
      </c>
      <c r="AG154" s="1">
        <f>(Table2[[#This Row],[Close Price]]/Table2[[#This Row],[Current Month Low]])-1</f>
        <v>7.0560747663551471E-2</v>
      </c>
      <c r="AH154" s="1">
        <f>(Table2[[#This Row],[Current Month High]]/Table2[[#This Row],[Close Price]])-1</f>
        <v>3.4755565255347065E-2</v>
      </c>
      <c r="AI154">
        <v>43.387167175905702</v>
      </c>
      <c r="AJ154">
        <v>354.22552664188299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0.1</v>
      </c>
      <c r="AM154" t="s">
        <v>3109</v>
      </c>
      <c r="AN154">
        <v>-1.29</v>
      </c>
      <c r="AO154" t="s">
        <v>3108</v>
      </c>
      <c r="AP154">
        <v>0.213165490504544</v>
      </c>
      <c r="AQ154">
        <f>(Table2[[#This Row],[Sharpe Ratio]]-AVERAGE(Table2[Sharpe Ratio]))/_xlfn.STDEV.P(Table2[Sharpe Ratio])</f>
        <v>1.7043613386951459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7</v>
      </c>
      <c r="AT154">
        <f>_xlfn.RANK.AVG(Table2[[#This Row],[6M Return vs Nifty Z-Score]],Table2[6M Return vs Nifty Z-Score])</f>
        <v>568</v>
      </c>
      <c r="AU154">
        <f>_xlfn.RANK.AVG(Table2[[#This Row],[Sharpe Ratio Z-Score]],Table2[Sharpe Ratio Z-Score])</f>
        <v>30</v>
      </c>
      <c r="AV154">
        <f>(Table2[[#This Row],[Rank 1Y]]+Table2[[#This Row],[Rank 6M]]+Table2[[#This Row],[Rank Sharpe]])/3</f>
        <v>201.66666666666666</v>
      </c>
    </row>
    <row r="155" spans="1:48" x14ac:dyDescent="0.3">
      <c r="A155" t="s">
        <v>52</v>
      </c>
      <c r="B155" t="s">
        <v>53</v>
      </c>
      <c r="C155" t="s">
        <v>3062</v>
      </c>
      <c r="D155" t="s">
        <v>54</v>
      </c>
      <c r="E155">
        <v>414646.00262976001</v>
      </c>
      <c r="F155">
        <v>329.6</v>
      </c>
      <c r="G155">
        <v>58.004312726506299</v>
      </c>
      <c r="H155">
        <f>(Table2[[#This Row],[1Y Return vs Nifty]]-AVERAGE(Table2[1Y Return vs Nifty]))/_xlfn.STDEV.P(Table2[1Y Return vs Nifty])</f>
        <v>0.40257925590768029</v>
      </c>
      <c r="I155">
        <v>1.74500284342885</v>
      </c>
      <c r="J155">
        <f>(Table2[[#This Row],[1M Return vs Nifty]]-AVERAGE(Table2[1M Return vs Nifty]))/_xlfn.STDEV.P(Table2[1M Return vs Nifty])</f>
        <v>0.41313214859111586</v>
      </c>
      <c r="K155">
        <v>8.6407445263228997</v>
      </c>
      <c r="L155">
        <f>(Table2[[#This Row],[6M Return vs Nifty]]-AVERAGE(Table2[6M Return vs Nifty]))/_xlfn.STDEV.P(Table2[6M Return vs Nifty])</f>
        <v>9.3876557258970816E-2</v>
      </c>
      <c r="M155">
        <v>-2.7574056464369501</v>
      </c>
      <c r="N155">
        <f>(Table2[[#This Row],[1W Return vs Nifty]]-AVERAGE(Table2[1W Return vs Nifty]))/_xlfn.STDEV.P(Table2[1W Return vs Nifty])</f>
        <v>-3.5236937068289176E-2</v>
      </c>
      <c r="O155">
        <v>324.14999999999998</v>
      </c>
      <c r="P155">
        <v>307.47279378514497</v>
      </c>
      <c r="Q155">
        <v>262.26593827613902</v>
      </c>
      <c r="R155">
        <v>52.085997952491901</v>
      </c>
      <c r="S155" s="1">
        <f>(Table2[[#This Row],[Close Price]]-Table2[[#This Row],[20D EMA]])/Table2[[#This Row],[20D EMA]]</f>
        <v>1.6813203763689791E-2</v>
      </c>
      <c r="T155" s="1">
        <f>(Table2[[#This Row],[Close Price]]-Table2[[#This Row],[50D EMA]])/Table2[[#This Row],[50D EMA]]</f>
        <v>7.1964761312563616E-2</v>
      </c>
      <c r="U155" s="1">
        <f>(Table2[[#This Row],[Close Price]]-Table2[[#This Row],[200D EMA]])/Table2[[#This Row],[200D EMA]]</f>
        <v>0.25673963674598554</v>
      </c>
      <c r="V155">
        <v>1.2313401908924</v>
      </c>
      <c r="W155">
        <v>328.65</v>
      </c>
      <c r="X155">
        <v>335.75</v>
      </c>
      <c r="Y155">
        <v>326.8</v>
      </c>
      <c r="Z155">
        <v>345</v>
      </c>
      <c r="AA155">
        <v>305.14999999999998</v>
      </c>
      <c r="AB155">
        <v>345</v>
      </c>
      <c r="AC155" s="1">
        <f>(Table2[[#This Row],[Close Price]]/Table2[[#This Row],[Day Low]])-1</f>
        <v>2.8906131142554248E-3</v>
      </c>
      <c r="AD155" s="1">
        <f>(Table2[[#This Row],[Day High]]/Table2[[#This Row],[Close Price]])-1</f>
        <v>1.8658980582524132E-2</v>
      </c>
      <c r="AE155" s="1">
        <f>(Table2[[#This Row],[Close Price]]/Table2[[#This Row],[Current Week Low]])-1</f>
        <v>8.5679314565483278E-3</v>
      </c>
      <c r="AF155" s="1">
        <f>(Table2[[#This Row],[Current Week High]]/Table2[[#This Row],[Close Price]])-1</f>
        <v>4.6723300970873627E-2</v>
      </c>
      <c r="AG155" s="1">
        <f>(Table2[[#This Row],[Close Price]]/Table2[[#This Row],[Current Month Low]])-1</f>
        <v>8.0124528920203275E-2</v>
      </c>
      <c r="AH155" s="1">
        <f>(Table2[[#This Row],[Current Month High]]/Table2[[#This Row],[Close Price]])-1</f>
        <v>4.6723300970873627E-2</v>
      </c>
      <c r="AI155">
        <v>4.67233009708736</v>
      </c>
      <c r="AJ155">
        <v>90.740740740740705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0.15</v>
      </c>
      <c r="AM155" t="s">
        <v>3109</v>
      </c>
      <c r="AN155">
        <v>-0.69</v>
      </c>
      <c r="AO155" t="s">
        <v>3108</v>
      </c>
      <c r="AP155">
        <v>0.140750461560641</v>
      </c>
      <c r="AQ155">
        <f>(Table2[[#This Row],[Sharpe Ratio]]-AVERAGE(Table2[Sharpe Ratio]))/_xlfn.STDEV.P(Table2[Sharpe Ratio])</f>
        <v>0.88140105416233538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1.7557520788518131</v>
      </c>
      <c r="AS155">
        <f>_xlfn.RANK.AVG(Table2[[#This Row],[1Y Return vs Nifty Z-Score]],Table2[1Y Return vs Nifty Z-Score])</f>
        <v>185</v>
      </c>
      <c r="AT155">
        <f>_xlfn.RANK.AVG(Table2[[#This Row],[6M Return vs Nifty Z-Score]],Table2[6M Return vs Nifty Z-Score])</f>
        <v>289</v>
      </c>
      <c r="AU155">
        <f>_xlfn.RANK.AVG(Table2[[#This Row],[Sharpe Ratio Z-Score]],Table2[Sharpe Ratio Z-Score])</f>
        <v>134</v>
      </c>
      <c r="AV155">
        <f>(Table2[[#This Row],[Rank 1Y]]+Table2[[#This Row],[Rank 6M]]+Table2[[#This Row],[Rank Sharpe]])/3</f>
        <v>202.66666666666666</v>
      </c>
    </row>
    <row r="156" spans="1:48" x14ac:dyDescent="0.3">
      <c r="A156" t="s">
        <v>273</v>
      </c>
      <c r="B156" t="s">
        <v>274</v>
      </c>
      <c r="C156" t="s">
        <v>3075</v>
      </c>
      <c r="D156" t="s">
        <v>219</v>
      </c>
      <c r="E156">
        <v>100372.19578912501</v>
      </c>
      <c r="F156">
        <v>6674.35</v>
      </c>
      <c r="G156">
        <v>11.4307966668781</v>
      </c>
      <c r="H156">
        <f>(Table2[[#This Row],[1Y Return vs Nifty]]-AVERAGE(Table2[1Y Return vs Nifty]))/_xlfn.STDEV.P(Table2[1Y Return vs Nifty])</f>
        <v>-0.31602814197553886</v>
      </c>
      <c r="I156">
        <v>-3.6919420419909299</v>
      </c>
      <c r="J156">
        <f>(Table2[[#This Row],[1M Return vs Nifty]]-AVERAGE(Table2[1M Return vs Nifty]))/_xlfn.STDEV.P(Table2[1M Return vs Nifty])</f>
        <v>-0.1066623534389784</v>
      </c>
      <c r="K156">
        <v>31.575006080098898</v>
      </c>
      <c r="L156">
        <f>(Table2[[#This Row],[6M Return vs Nifty]]-AVERAGE(Table2[6M Return vs Nifty]))/_xlfn.STDEV.P(Table2[6M Return vs Nifty])</f>
        <v>0.86479811535921736</v>
      </c>
      <c r="M156">
        <v>-5.1820488972487402</v>
      </c>
      <c r="N156">
        <f>(Table2[[#This Row],[1W Return vs Nifty]]-AVERAGE(Table2[1W Return vs Nifty]))/_xlfn.STDEV.P(Table2[1W Return vs Nifty])</f>
        <v>-0.57339486168327547</v>
      </c>
      <c r="O156">
        <v>6578.53</v>
      </c>
      <c r="P156">
        <v>6540.5732195821001</v>
      </c>
      <c r="Q156">
        <v>5723.4061455902201</v>
      </c>
      <c r="R156">
        <v>56.621707601616599</v>
      </c>
      <c r="S156" s="1">
        <f>(Table2[[#This Row],[Close Price]]-Table2[[#This Row],[20D EMA]])/Table2[[#This Row],[20D EMA]]</f>
        <v>1.4565564039382754E-2</v>
      </c>
      <c r="T156" s="1">
        <f>(Table2[[#This Row],[Close Price]]-Table2[[#This Row],[50D EMA]])/Table2[[#This Row],[50D EMA]]</f>
        <v>2.0453372499122897E-2</v>
      </c>
      <c r="U156" s="1">
        <f>(Table2[[#This Row],[Close Price]]-Table2[[#This Row],[200D EMA]])/Table2[[#This Row],[200D EMA]]</f>
        <v>0.16614998660237751</v>
      </c>
      <c r="V156">
        <v>0.48423582375093999</v>
      </c>
      <c r="W156">
        <v>6415.05</v>
      </c>
      <c r="X156">
        <v>6709</v>
      </c>
      <c r="Y156">
        <v>6308.75</v>
      </c>
      <c r="Z156">
        <v>6709</v>
      </c>
      <c r="AA156">
        <v>6308.75</v>
      </c>
      <c r="AB156">
        <v>6906</v>
      </c>
      <c r="AC156" s="1">
        <f>(Table2[[#This Row],[Close Price]]/Table2[[#This Row],[Day Low]])-1</f>
        <v>4.0420573495140388E-2</v>
      </c>
      <c r="AD156" s="1">
        <f>(Table2[[#This Row],[Day High]]/Table2[[#This Row],[Close Price]])-1</f>
        <v>5.1915167769145398E-3</v>
      </c>
      <c r="AE156" s="1">
        <f>(Table2[[#This Row],[Close Price]]/Table2[[#This Row],[Current Week Low]])-1</f>
        <v>5.795125817317226E-2</v>
      </c>
      <c r="AF156" s="1">
        <f>(Table2[[#This Row],[Current Week High]]/Table2[[#This Row],[Close Price]])-1</f>
        <v>5.1915167769145398E-3</v>
      </c>
      <c r="AG156" s="1">
        <f>(Table2[[#This Row],[Close Price]]/Table2[[#This Row],[Current Month Low]])-1</f>
        <v>5.795125817317226E-2</v>
      </c>
      <c r="AH156" s="1">
        <f>(Table2[[#This Row],[Current Month High]]/Table2[[#This Row],[Close Price]])-1</f>
        <v>3.4707499606703163E-2</v>
      </c>
      <c r="AI156">
        <v>9.8451534606366096</v>
      </c>
      <c r="AJ156">
        <v>75.594580373585899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-0.1</v>
      </c>
      <c r="AM156" t="s">
        <v>3108</v>
      </c>
      <c r="AN156">
        <v>-0.11</v>
      </c>
      <c r="AO156" t="s">
        <v>3108</v>
      </c>
      <c r="AP156">
        <v>0.15573077763627</v>
      </c>
      <c r="AQ156">
        <f>(Table2[[#This Row],[Sharpe Ratio]]-AVERAGE(Table2[Sharpe Ratio]))/_xlfn.STDEV.P(Table2[Sharpe Ratio])</f>
        <v>1.0516447916818112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0.92035754994323582</v>
      </c>
      <c r="AS156">
        <f>_xlfn.RANK.AVG(Table2[[#This Row],[1Y Return vs Nifty Z-Score]],Table2[1Y Return vs Nifty Z-Score])</f>
        <v>382</v>
      </c>
      <c r="AT156">
        <f>_xlfn.RANK.AVG(Table2[[#This Row],[6M Return vs Nifty Z-Score]],Table2[6M Return vs Nifty Z-Score])</f>
        <v>120</v>
      </c>
      <c r="AU156">
        <f>_xlfn.RANK.AVG(Table2[[#This Row],[Sharpe Ratio Z-Score]],Table2[Sharpe Ratio Z-Score])</f>
        <v>106</v>
      </c>
      <c r="AV156">
        <f>(Table2[[#This Row],[Rank 1Y]]+Table2[[#This Row],[Rank 6M]]+Table2[[#This Row],[Rank Sharpe]])/3</f>
        <v>202.66666666666666</v>
      </c>
    </row>
    <row r="157" spans="1:48" x14ac:dyDescent="0.3">
      <c r="A157" t="s">
        <v>203</v>
      </c>
      <c r="B157" t="s">
        <v>204</v>
      </c>
      <c r="C157" t="s">
        <v>3069</v>
      </c>
      <c r="D157" t="s">
        <v>205</v>
      </c>
      <c r="E157">
        <v>125824.591923887</v>
      </c>
      <c r="F157">
        <v>185.68</v>
      </c>
      <c r="G157">
        <v>66.435910342459096</v>
      </c>
      <c r="H157">
        <f>(Table2[[#This Row],[1Y Return vs Nifty]]-AVERAGE(Table2[1Y Return vs Nifty]))/_xlfn.STDEV.P(Table2[1Y Return vs Nifty])</f>
        <v>0.53267483243750102</v>
      </c>
      <c r="I157">
        <v>-8.55339915146042</v>
      </c>
      <c r="J157">
        <f>(Table2[[#This Row],[1M Return vs Nifty]]-AVERAGE(Table2[1M Return vs Nifty]))/_xlfn.STDEV.P(Table2[1M Return vs Nifty])</f>
        <v>-0.57143783500287726</v>
      </c>
      <c r="K157">
        <v>51.461092801520699</v>
      </c>
      <c r="L157">
        <f>(Table2[[#This Row],[6M Return vs Nifty]]-AVERAGE(Table2[6M Return vs Nifty]))/_xlfn.STDEV.P(Table2[6M Return vs Nifty])</f>
        <v>1.5332570898872642</v>
      </c>
      <c r="M157">
        <v>-1.4547645095561399</v>
      </c>
      <c r="N157">
        <f>(Table2[[#This Row],[1W Return vs Nifty]]-AVERAGE(Table2[1W Return vs Nifty]))/_xlfn.STDEV.P(Table2[1W Return vs Nifty])</f>
        <v>0.25388875204377864</v>
      </c>
      <c r="O157">
        <v>187.57</v>
      </c>
      <c r="P157">
        <v>181.33519634905201</v>
      </c>
      <c r="Q157">
        <v>141.937518125861</v>
      </c>
      <c r="R157">
        <v>48.081729582286002</v>
      </c>
      <c r="S157" s="1">
        <f>(Table2[[#This Row],[Close Price]]-Table2[[#This Row],[20D EMA]])/Table2[[#This Row],[20D EMA]]</f>
        <v>-1.0076238204403617E-2</v>
      </c>
      <c r="T157" s="1">
        <f>(Table2[[#This Row],[Close Price]]-Table2[[#This Row],[50D EMA]])/Table2[[#This Row],[50D EMA]]</f>
        <v>2.396006808620145E-2</v>
      </c>
      <c r="U157" s="1">
        <f>(Table2[[#This Row],[Close Price]]-Table2[[#This Row],[200D EMA]])/Table2[[#This Row],[200D EMA]]</f>
        <v>0.30818125081876518</v>
      </c>
      <c r="V157">
        <v>0.99526325276217897</v>
      </c>
      <c r="W157">
        <v>184.61</v>
      </c>
      <c r="X157">
        <v>188.49</v>
      </c>
      <c r="Y157">
        <v>177.7</v>
      </c>
      <c r="Z157">
        <v>189.97</v>
      </c>
      <c r="AA157">
        <v>170.31</v>
      </c>
      <c r="AB157">
        <v>198</v>
      </c>
      <c r="AC157" s="1">
        <f>(Table2[[#This Row],[Close Price]]/Table2[[#This Row],[Day Low]])-1</f>
        <v>5.7960023834027208E-3</v>
      </c>
      <c r="AD157" s="1">
        <f>(Table2[[#This Row],[Day High]]/Table2[[#This Row],[Close Price]])-1</f>
        <v>1.5133563119345217E-2</v>
      </c>
      <c r="AE157" s="1">
        <f>(Table2[[#This Row],[Close Price]]/Table2[[#This Row],[Current Week Low]])-1</f>
        <v>4.4907146876758786E-2</v>
      </c>
      <c r="AF157" s="1">
        <f>(Table2[[#This Row],[Current Week High]]/Table2[[#This Row],[Close Price]])-1</f>
        <v>2.3104265402843494E-2</v>
      </c>
      <c r="AG157" s="1">
        <f>(Table2[[#This Row],[Close Price]]/Table2[[#This Row],[Current Month Low]])-1</f>
        <v>9.0247196289119813E-2</v>
      </c>
      <c r="AH157" s="1">
        <f>(Table2[[#This Row],[Current Month High]]/Table2[[#This Row],[Close Price]])-1</f>
        <v>6.6350710900473953E-2</v>
      </c>
      <c r="AI157">
        <v>12.4946143903489</v>
      </c>
      <c r="AJ157">
        <v>113.917050691244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0.22</v>
      </c>
      <c r="AM157" t="s">
        <v>3109</v>
      </c>
      <c r="AN157">
        <v>-4.34</v>
      </c>
      <c r="AO157" t="s">
        <v>3108</v>
      </c>
      <c r="AP157">
        <v>4.2842312437125003E-2</v>
      </c>
      <c r="AQ157">
        <f>(Table2[[#This Row],[Sharpe Ratio]]-AVERAGE(Table2[Sharpe Ratio]))/_xlfn.STDEV.P(Table2[Sharpe Ratio])</f>
        <v>-0.23127568484977501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1.5171071545158916</v>
      </c>
      <c r="AS157">
        <f>_xlfn.RANK.AVG(Table2[[#This Row],[1Y Return vs Nifty Z-Score]],Table2[1Y Return vs Nifty Z-Score])</f>
        <v>155</v>
      </c>
      <c r="AT157">
        <f>_xlfn.RANK.AVG(Table2[[#This Row],[6M Return vs Nifty Z-Score]],Table2[6M Return vs Nifty Z-Score])</f>
        <v>56</v>
      </c>
      <c r="AU157">
        <f>_xlfn.RANK.AVG(Table2[[#This Row],[Sharpe Ratio Z-Score]],Table2[Sharpe Ratio Z-Score])</f>
        <v>405</v>
      </c>
      <c r="AV157">
        <f>(Table2[[#This Row],[Rank 1Y]]+Table2[[#This Row],[Rank 6M]]+Table2[[#This Row],[Rank Sharpe]])/3</f>
        <v>205.33333333333334</v>
      </c>
    </row>
    <row r="158" spans="1:48" x14ac:dyDescent="0.3">
      <c r="A158" t="s">
        <v>762</v>
      </c>
      <c r="B158" t="s">
        <v>763</v>
      </c>
      <c r="C158" t="s">
        <v>3074</v>
      </c>
      <c r="D158" t="s">
        <v>764</v>
      </c>
      <c r="E158">
        <v>21228.276324409999</v>
      </c>
      <c r="F158">
        <v>307.7</v>
      </c>
      <c r="G158">
        <v>81.476460322046407</v>
      </c>
      <c r="H158">
        <f>(Table2[[#This Row],[1Y Return vs Nifty]]-AVERAGE(Table2[1Y Return vs Nifty]))/_xlfn.STDEV.P(Table2[1Y Return vs Nifty])</f>
        <v>0.76474342845515852</v>
      </c>
      <c r="I158">
        <v>15.2972652275617</v>
      </c>
      <c r="J158">
        <f>(Table2[[#This Row],[1M Return vs Nifty]]-AVERAGE(Table2[1M Return vs Nifty]))/_xlfn.STDEV.P(Table2[1M Return vs Nifty])</f>
        <v>1.7087846935033169</v>
      </c>
      <c r="K158">
        <v>42.929560065013497</v>
      </c>
      <c r="L158">
        <f>(Table2[[#This Row],[6M Return vs Nifty]]-AVERAGE(Table2[6M Return vs Nifty]))/_xlfn.STDEV.P(Table2[6M Return vs Nifty])</f>
        <v>1.2464746925212369</v>
      </c>
      <c r="M158">
        <v>0.80808363500063196</v>
      </c>
      <c r="N158">
        <f>(Table2[[#This Row],[1W Return vs Nifty]]-AVERAGE(Table2[1W Return vs Nifty]))/_xlfn.STDEV.P(Table2[1W Return vs Nifty])</f>
        <v>0.75613569529443025</v>
      </c>
      <c r="O158">
        <v>275.44</v>
      </c>
      <c r="P158">
        <v>250.01533669334299</v>
      </c>
      <c r="Q158">
        <v>206.67757277757599</v>
      </c>
      <c r="R158">
        <v>71.770784155602797</v>
      </c>
      <c r="S158" s="1">
        <f>(Table2[[#This Row],[Close Price]]-Table2[[#This Row],[20D EMA]])/Table2[[#This Row],[20D EMA]]</f>
        <v>0.11712169619517859</v>
      </c>
      <c r="T158" s="1">
        <f>(Table2[[#This Row],[Close Price]]-Table2[[#This Row],[50D EMA]])/Table2[[#This Row],[50D EMA]]</f>
        <v>0.23072449902307507</v>
      </c>
      <c r="U158" s="1">
        <f>(Table2[[#This Row],[Close Price]]-Table2[[#This Row],[200D EMA]])/Table2[[#This Row],[200D EMA]]</f>
        <v>0.48879240192714651</v>
      </c>
      <c r="V158">
        <v>2.1950402665661999</v>
      </c>
      <c r="W158">
        <v>296.25</v>
      </c>
      <c r="X158">
        <v>325</v>
      </c>
      <c r="Y158">
        <v>275.10000000000002</v>
      </c>
      <c r="Z158">
        <v>325</v>
      </c>
      <c r="AA158">
        <v>272.25</v>
      </c>
      <c r="AB158">
        <v>325</v>
      </c>
      <c r="AC158" s="1">
        <f>(Table2[[#This Row],[Close Price]]/Table2[[#This Row],[Day Low]])-1</f>
        <v>3.8649789029535864E-2</v>
      </c>
      <c r="AD158" s="1">
        <f>(Table2[[#This Row],[Day High]]/Table2[[#This Row],[Close Price]])-1</f>
        <v>5.6223594410139688E-2</v>
      </c>
      <c r="AE158" s="1">
        <f>(Table2[[#This Row],[Close Price]]/Table2[[#This Row],[Current Week Low]])-1</f>
        <v>0.11850236277717174</v>
      </c>
      <c r="AF158" s="1">
        <f>(Table2[[#This Row],[Current Week High]]/Table2[[#This Row],[Close Price]])-1</f>
        <v>5.6223594410139688E-2</v>
      </c>
      <c r="AG158" s="1">
        <f>(Table2[[#This Row],[Close Price]]/Table2[[#This Row],[Current Month Low]])-1</f>
        <v>0.13021120293847566</v>
      </c>
      <c r="AH158" s="1">
        <f>(Table2[[#This Row],[Current Month High]]/Table2[[#This Row],[Close Price]])-1</f>
        <v>5.6223594410139688E-2</v>
      </c>
      <c r="AI158">
        <v>5.6223594410139599</v>
      </c>
      <c r="AJ158">
        <v>111.33241758241699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0.32</v>
      </c>
      <c r="AM158" t="s">
        <v>3109</v>
      </c>
      <c r="AN158">
        <v>13.43</v>
      </c>
      <c r="AO158" t="s">
        <v>3109</v>
      </c>
      <c r="AP158">
        <v>3.8761662138071001E-2</v>
      </c>
      <c r="AQ158">
        <f>(Table2[[#This Row],[Sharpe Ratio]]-AVERAGE(Table2[Sharpe Ratio]))/_xlfn.STDEV.P(Table2[Sharpe Ratio])</f>
        <v>-0.27765021759752623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4.1984882921766165</v>
      </c>
      <c r="AS158">
        <f>_xlfn.RANK.AVG(Table2[[#This Row],[1Y Return vs Nifty Z-Score]],Table2[1Y Return vs Nifty Z-Score])</f>
        <v>120</v>
      </c>
      <c r="AT158">
        <f>_xlfn.RANK.AVG(Table2[[#This Row],[6M Return vs Nifty Z-Score]],Table2[6M Return vs Nifty Z-Score])</f>
        <v>77</v>
      </c>
      <c r="AU158">
        <f>_xlfn.RANK.AVG(Table2[[#This Row],[Sharpe Ratio Z-Score]],Table2[Sharpe Ratio Z-Score])</f>
        <v>419</v>
      </c>
      <c r="AV158">
        <f>(Table2[[#This Row],[Rank 1Y]]+Table2[[#This Row],[Rank 6M]]+Table2[[#This Row],[Rank Sharpe]])/3</f>
        <v>205.33333333333334</v>
      </c>
    </row>
    <row r="159" spans="1:48" x14ac:dyDescent="0.3">
      <c r="A159" t="s">
        <v>1211</v>
      </c>
      <c r="B159" t="s">
        <v>1212</v>
      </c>
      <c r="C159" t="s">
        <v>3068</v>
      </c>
      <c r="D159" t="s">
        <v>51</v>
      </c>
      <c r="E159">
        <v>9471.5754551459995</v>
      </c>
      <c r="F159">
        <v>209.01</v>
      </c>
      <c r="G159">
        <v>57.103074058406797</v>
      </c>
      <c r="H159">
        <f>(Table2[[#This Row],[1Y Return vs Nifty]]-AVERAGE(Table2[1Y Return vs Nifty]))/_xlfn.STDEV.P(Table2[1Y Return vs Nifty])</f>
        <v>0.38867356810593584</v>
      </c>
      <c r="I159">
        <v>14.163983509893001</v>
      </c>
      <c r="J159">
        <f>(Table2[[#This Row],[1M Return vs Nifty]]-AVERAGE(Table2[1M Return vs Nifty]))/_xlfn.STDEV.P(Table2[1M Return vs Nifty])</f>
        <v>1.600438256577843</v>
      </c>
      <c r="K159">
        <v>13.923510840494099</v>
      </c>
      <c r="L159">
        <f>(Table2[[#This Row],[6M Return vs Nifty]]-AVERAGE(Table2[6M Return vs Nifty]))/_xlfn.STDEV.P(Table2[6M Return vs Nifty])</f>
        <v>0.2714536040913258</v>
      </c>
      <c r="M159">
        <v>5.9882217698247002</v>
      </c>
      <c r="N159">
        <f>(Table2[[#This Row],[1W Return vs Nifty]]-AVERAGE(Table2[1W Return vs Nifty]))/_xlfn.STDEV.P(Table2[1W Return vs Nifty])</f>
        <v>1.9058852045975048</v>
      </c>
      <c r="O159">
        <v>196.97</v>
      </c>
      <c r="P159">
        <v>185.659979989042</v>
      </c>
      <c r="Q159">
        <v>158.34075114132301</v>
      </c>
      <c r="R159">
        <v>60.393571123544099</v>
      </c>
      <c r="S159" s="1">
        <f>(Table2[[#This Row],[Close Price]]-Table2[[#This Row],[20D EMA]])/Table2[[#This Row],[20D EMA]]</f>
        <v>6.1126059806061797E-2</v>
      </c>
      <c r="T159" s="1">
        <f>(Table2[[#This Row],[Close Price]]-Table2[[#This Row],[50D EMA]])/Table2[[#This Row],[50D EMA]]</f>
        <v>0.12576765338623946</v>
      </c>
      <c r="U159" s="1">
        <f>(Table2[[#This Row],[Close Price]]-Table2[[#This Row],[200D EMA]])/Table2[[#This Row],[200D EMA]]</f>
        <v>0.32000131673907134</v>
      </c>
      <c r="V159">
        <v>1.44896640116236</v>
      </c>
      <c r="W159">
        <v>207.33</v>
      </c>
      <c r="X159">
        <v>219.5</v>
      </c>
      <c r="Y159">
        <v>186.6</v>
      </c>
      <c r="Z159">
        <v>219.5</v>
      </c>
      <c r="AA159">
        <v>186.6</v>
      </c>
      <c r="AB159">
        <v>219.5</v>
      </c>
      <c r="AC159" s="1">
        <f>(Table2[[#This Row],[Close Price]]/Table2[[#This Row],[Day Low]])-1</f>
        <v>8.1030241643755829E-3</v>
      </c>
      <c r="AD159" s="1">
        <f>(Table2[[#This Row],[Day High]]/Table2[[#This Row],[Close Price]])-1</f>
        <v>5.0188986172910344E-2</v>
      </c>
      <c r="AE159" s="1">
        <f>(Table2[[#This Row],[Close Price]]/Table2[[#This Row],[Current Week Low]])-1</f>
        <v>0.12009646302250809</v>
      </c>
      <c r="AF159" s="1">
        <f>(Table2[[#This Row],[Current Week High]]/Table2[[#This Row],[Close Price]])-1</f>
        <v>5.0188986172910344E-2</v>
      </c>
      <c r="AG159" s="1">
        <f>(Table2[[#This Row],[Close Price]]/Table2[[#This Row],[Current Month Low]])-1</f>
        <v>0.12009646302250809</v>
      </c>
      <c r="AH159" s="1">
        <f>(Table2[[#This Row],[Current Month High]]/Table2[[#This Row],[Close Price]])-1</f>
        <v>5.0188986172910344E-2</v>
      </c>
      <c r="AI159">
        <v>5.0188986172910299</v>
      </c>
      <c r="AJ159">
        <v>114.479220112878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0.09</v>
      </c>
      <c r="AM159" t="s">
        <v>3109</v>
      </c>
      <c r="AN159">
        <v>2.0299999999999998</v>
      </c>
      <c r="AO159" t="s">
        <v>3109</v>
      </c>
      <c r="AP159">
        <v>0.122405941154743</v>
      </c>
      <c r="AQ159">
        <f>(Table2[[#This Row],[Sharpe Ratio]]-AVERAGE(Table2[Sharpe Ratio]))/_xlfn.STDEV.P(Table2[Sharpe Ratio])</f>
        <v>0.67292483102154699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4.8393754643941564</v>
      </c>
      <c r="AS159">
        <f>_xlfn.RANK.AVG(Table2[[#This Row],[1Y Return vs Nifty Z-Score]],Table2[1Y Return vs Nifty Z-Score])</f>
        <v>191</v>
      </c>
      <c r="AT159">
        <f>_xlfn.RANK.AVG(Table2[[#This Row],[6M Return vs Nifty Z-Score]],Table2[6M Return vs Nifty Z-Score])</f>
        <v>242</v>
      </c>
      <c r="AU159">
        <f>_xlfn.RANK.AVG(Table2[[#This Row],[Sharpe Ratio Z-Score]],Table2[Sharpe Ratio Z-Score])</f>
        <v>184</v>
      </c>
      <c r="AV159">
        <f>(Table2[[#This Row],[Rank 1Y]]+Table2[[#This Row],[Rank 6M]]+Table2[[#This Row],[Rank Sharpe]])/3</f>
        <v>205.66666666666666</v>
      </c>
    </row>
    <row r="160" spans="1:48" x14ac:dyDescent="0.3">
      <c r="A160" t="s">
        <v>613</v>
      </c>
      <c r="B160" t="s">
        <v>614</v>
      </c>
      <c r="C160" t="s">
        <v>3071</v>
      </c>
      <c r="D160" t="s">
        <v>615</v>
      </c>
      <c r="E160">
        <v>30359.7191079</v>
      </c>
      <c r="F160">
        <v>313.95</v>
      </c>
      <c r="G160">
        <v>93.620744524138203</v>
      </c>
      <c r="H160">
        <f>(Table2[[#This Row],[1Y Return vs Nifty]]-AVERAGE(Table2[1Y Return vs Nifty]))/_xlfn.STDEV.P(Table2[1Y Return vs Nifty])</f>
        <v>0.95212400883578308</v>
      </c>
      <c r="I160">
        <v>-9.7532618182476902</v>
      </c>
      <c r="J160">
        <f>(Table2[[#This Row],[1M Return vs Nifty]]-AVERAGE(Table2[1M Return vs Nifty]))/_xlfn.STDEV.P(Table2[1M Return vs Nifty])</f>
        <v>-0.6861496870688627</v>
      </c>
      <c r="K160">
        <v>10.200021313120599</v>
      </c>
      <c r="L160">
        <f>(Table2[[#This Row],[6M Return vs Nifty]]-AVERAGE(Table2[6M Return vs Nifty]))/_xlfn.STDEV.P(Table2[6M Return vs Nifty])</f>
        <v>0.14629071880365385</v>
      </c>
      <c r="M160">
        <v>-1.49336042404393</v>
      </c>
      <c r="N160">
        <f>(Table2[[#This Row],[1W Return vs Nifty]]-AVERAGE(Table2[1W Return vs Nifty]))/_xlfn.STDEV.P(Table2[1W Return vs Nifty])</f>
        <v>0.24532225582524733</v>
      </c>
      <c r="O160">
        <v>309.33</v>
      </c>
      <c r="P160">
        <v>319.933999816153</v>
      </c>
      <c r="Q160">
        <v>284.48096423726201</v>
      </c>
      <c r="R160">
        <v>56.351258855232302</v>
      </c>
      <c r="S160" s="1">
        <f>(Table2[[#This Row],[Close Price]]-Table2[[#This Row],[20D EMA]])/Table2[[#This Row],[20D EMA]]</f>
        <v>1.4935505770536336E-2</v>
      </c>
      <c r="T160" s="1">
        <f>(Table2[[#This Row],[Close Price]]-Table2[[#This Row],[50D EMA]])/Table2[[#This Row],[50D EMA]]</f>
        <v>-1.8703857106752219E-2</v>
      </c>
      <c r="U160" s="1">
        <f>(Table2[[#This Row],[Close Price]]-Table2[[#This Row],[200D EMA]])/Table2[[#This Row],[200D EMA]]</f>
        <v>0.10358877910073551</v>
      </c>
      <c r="V160">
        <v>0.93272889881092602</v>
      </c>
      <c r="W160">
        <v>298.5</v>
      </c>
      <c r="X160">
        <v>315.5</v>
      </c>
      <c r="Y160">
        <v>295.10000000000002</v>
      </c>
      <c r="Z160">
        <v>319.5</v>
      </c>
      <c r="AA160">
        <v>282.10000000000002</v>
      </c>
      <c r="AB160">
        <v>329.7</v>
      </c>
      <c r="AC160" s="1">
        <f>(Table2[[#This Row],[Close Price]]/Table2[[#This Row],[Day Low]])-1</f>
        <v>5.1758793969849171E-2</v>
      </c>
      <c r="AD160" s="1">
        <f>(Table2[[#This Row],[Day High]]/Table2[[#This Row],[Close Price]])-1</f>
        <v>4.9370918936135766E-3</v>
      </c>
      <c r="AE160" s="1">
        <f>(Table2[[#This Row],[Close Price]]/Table2[[#This Row],[Current Week Low]])-1</f>
        <v>6.3876651982378796E-2</v>
      </c>
      <c r="AF160" s="1">
        <f>(Table2[[#This Row],[Current Week High]]/Table2[[#This Row],[Close Price]])-1</f>
        <v>1.7677974199713287E-2</v>
      </c>
      <c r="AG160" s="1">
        <f>(Table2[[#This Row],[Close Price]]/Table2[[#This Row],[Current Month Low]])-1</f>
        <v>0.11290322580645151</v>
      </c>
      <c r="AH160" s="1">
        <f>(Table2[[#This Row],[Current Month High]]/Table2[[#This Row],[Close Price]])-1</f>
        <v>5.0167224080267525E-2</v>
      </c>
      <c r="AI160">
        <v>32.441471571906298</v>
      </c>
      <c r="AJ160">
        <v>132.38341968911899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-0.08</v>
      </c>
      <c r="AM160" t="s">
        <v>3108</v>
      </c>
      <c r="AN160">
        <v>-1.37</v>
      </c>
      <c r="AO160" t="s">
        <v>3108</v>
      </c>
      <c r="AP160">
        <v>9.6224967217397997E-2</v>
      </c>
      <c r="AQ160">
        <f>(Table2[[#This Row],[Sharpe Ratio]]-AVERAGE(Table2[Sharpe Ratio]))/_xlfn.STDEV.P(Table2[Sharpe Ratio])</f>
        <v>0.3753912654751701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101</v>
      </c>
      <c r="AT160">
        <f>_xlfn.RANK.AVG(Table2[[#This Row],[6M Return vs Nifty Z-Score]],Table2[6M Return vs Nifty Z-Score])</f>
        <v>279</v>
      </c>
      <c r="AU160">
        <f>_xlfn.RANK.AVG(Table2[[#This Row],[Sharpe Ratio Z-Score]],Table2[Sharpe Ratio Z-Score])</f>
        <v>241</v>
      </c>
      <c r="AV160">
        <f>(Table2[[#This Row],[Rank 1Y]]+Table2[[#This Row],[Rank 6M]]+Table2[[#This Row],[Rank Sharpe]])/3</f>
        <v>207</v>
      </c>
    </row>
    <row r="161" spans="1:48" x14ac:dyDescent="0.3">
      <c r="A161" t="s">
        <v>283</v>
      </c>
      <c r="B161" t="s">
        <v>284</v>
      </c>
      <c r="C161" t="s">
        <v>3066</v>
      </c>
      <c r="D161" t="s">
        <v>183</v>
      </c>
      <c r="E161">
        <v>96137.402121809995</v>
      </c>
      <c r="F161">
        <v>3534.65</v>
      </c>
      <c r="G161">
        <v>50.857630624048802</v>
      </c>
      <c r="H161">
        <f>(Table2[[#This Row],[1Y Return vs Nifty]]-AVERAGE(Table2[1Y Return vs Nifty]))/_xlfn.STDEV.P(Table2[1Y Return vs Nifty])</f>
        <v>0.2923093200374669</v>
      </c>
      <c r="I161">
        <v>11.5670027178647</v>
      </c>
      <c r="J161">
        <f>(Table2[[#This Row],[1M Return vs Nifty]]-AVERAGE(Table2[1M Return vs Nifty]))/_xlfn.STDEV.P(Table2[1M Return vs Nifty])</f>
        <v>1.3521561117295333</v>
      </c>
      <c r="K161">
        <v>25.678487754631</v>
      </c>
      <c r="L161">
        <f>(Table2[[#This Row],[6M Return vs Nifty]]-AVERAGE(Table2[6M Return vs Nifty]))/_xlfn.STDEV.P(Table2[6M Return vs Nifty])</f>
        <v>0.66659015979990988</v>
      </c>
      <c r="M161">
        <v>-1.16180651424749</v>
      </c>
      <c r="N161">
        <f>(Table2[[#This Row],[1W Return vs Nifty]]-AVERAGE(Table2[1W Return vs Nifty]))/_xlfn.STDEV.P(Table2[1W Return vs Nifty])</f>
        <v>0.31891178860880104</v>
      </c>
      <c r="O161">
        <v>3341.75</v>
      </c>
      <c r="P161">
        <v>3143.7535482550302</v>
      </c>
      <c r="Q161">
        <v>2694.1388886458999</v>
      </c>
      <c r="R161">
        <v>87.341809502366203</v>
      </c>
      <c r="S161" s="1">
        <f>(Table2[[#This Row],[Close Price]]-Table2[[#This Row],[20D EMA]])/Table2[[#This Row],[20D EMA]]</f>
        <v>5.7724246278147706E-2</v>
      </c>
      <c r="T161" s="1">
        <f>(Table2[[#This Row],[Close Price]]-Table2[[#This Row],[50D EMA]])/Table2[[#This Row],[50D EMA]]</f>
        <v>0.1243406793010033</v>
      </c>
      <c r="U161" s="1">
        <f>(Table2[[#This Row],[Close Price]]-Table2[[#This Row],[200D EMA]])/Table2[[#This Row],[200D EMA]]</f>
        <v>0.31197764706798364</v>
      </c>
      <c r="V161">
        <v>0.86483411837292001</v>
      </c>
      <c r="W161">
        <v>3471</v>
      </c>
      <c r="X161">
        <v>3540.85</v>
      </c>
      <c r="Y161">
        <v>3430.2</v>
      </c>
      <c r="Z161">
        <v>3540.85</v>
      </c>
      <c r="AA161">
        <v>3302</v>
      </c>
      <c r="AB161">
        <v>3540.85</v>
      </c>
      <c r="AC161" s="1">
        <f>(Table2[[#This Row],[Close Price]]/Table2[[#This Row],[Day Low]])-1</f>
        <v>1.8337654854508889E-2</v>
      </c>
      <c r="AD161" s="1">
        <f>(Table2[[#This Row],[Day High]]/Table2[[#This Row],[Close Price]])-1</f>
        <v>1.7540633443198228E-3</v>
      </c>
      <c r="AE161" s="1">
        <f>(Table2[[#This Row],[Close Price]]/Table2[[#This Row],[Current Week Low]])-1</f>
        <v>3.0450119526558295E-2</v>
      </c>
      <c r="AF161" s="1">
        <f>(Table2[[#This Row],[Current Week High]]/Table2[[#This Row],[Close Price]])-1</f>
        <v>1.7540633443198228E-3</v>
      </c>
      <c r="AG161" s="1">
        <f>(Table2[[#This Row],[Close Price]]/Table2[[#This Row],[Current Month Low]])-1</f>
        <v>7.0457298606904972E-2</v>
      </c>
      <c r="AH161" s="1">
        <f>(Table2[[#This Row],[Current Month High]]/Table2[[#This Row],[Close Price]])-1</f>
        <v>1.7540633443198228E-3</v>
      </c>
      <c r="AI161">
        <v>0.175406334431982</v>
      </c>
      <c r="AJ161">
        <v>85.157150340492393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0.16</v>
      </c>
      <c r="AM161" t="s">
        <v>3109</v>
      </c>
      <c r="AN161">
        <v>4.99</v>
      </c>
      <c r="AO161" t="s">
        <v>3109</v>
      </c>
      <c r="AP161">
        <v>9.2103955400764007E-2</v>
      </c>
      <c r="AQ161">
        <f>(Table2[[#This Row],[Sharpe Ratio]]-AVERAGE(Table2[Sharpe Ratio]))/_xlfn.STDEV.P(Table2[Sharpe Ratio])</f>
        <v>0.32855804443472303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2.9585254246104342</v>
      </c>
      <c r="AS161">
        <f>_xlfn.RANK.AVG(Table2[[#This Row],[1Y Return vs Nifty Z-Score]],Table2[1Y Return vs Nifty Z-Score])</f>
        <v>216</v>
      </c>
      <c r="AT161">
        <f>_xlfn.RANK.AVG(Table2[[#This Row],[6M Return vs Nifty Z-Score]],Table2[6M Return vs Nifty Z-Score])</f>
        <v>157</v>
      </c>
      <c r="AU161">
        <f>_xlfn.RANK.AVG(Table2[[#This Row],[Sharpe Ratio Z-Score]],Table2[Sharpe Ratio Z-Score])</f>
        <v>249</v>
      </c>
      <c r="AV161">
        <f>(Table2[[#This Row],[Rank 1Y]]+Table2[[#This Row],[Rank 6M]]+Table2[[#This Row],[Rank Sharpe]])/3</f>
        <v>207.33333333333334</v>
      </c>
    </row>
    <row r="162" spans="1:48" x14ac:dyDescent="0.3">
      <c r="A162" t="s">
        <v>934</v>
      </c>
      <c r="B162" t="s">
        <v>935</v>
      </c>
      <c r="C162" t="s">
        <v>3075</v>
      </c>
      <c r="D162" t="s">
        <v>716</v>
      </c>
      <c r="E162">
        <v>15541.935622499999</v>
      </c>
      <c r="F162">
        <v>3732.05</v>
      </c>
      <c r="G162">
        <v>67.739005137979703</v>
      </c>
      <c r="H162">
        <f>(Table2[[#This Row],[1Y Return vs Nifty]]-AVERAGE(Table2[1Y Return vs Nifty]))/_xlfn.STDEV.P(Table2[1Y Return vs Nifty])</f>
        <v>0.55278097084898226</v>
      </c>
      <c r="I162">
        <v>-27.363736870598501</v>
      </c>
      <c r="J162">
        <f>(Table2[[#This Row],[1M Return vs Nifty]]-AVERAGE(Table2[1M Return vs Nifty]))/_xlfn.STDEV.P(Table2[1M Return vs Nifty])</f>
        <v>-2.3697842103648137</v>
      </c>
      <c r="K162">
        <v>7.4309654566857297</v>
      </c>
      <c r="L162">
        <f>(Table2[[#This Row],[6M Return vs Nifty]]-AVERAGE(Table2[6M Return vs Nifty]))/_xlfn.STDEV.P(Table2[6M Return vs Nifty])</f>
        <v>5.3210553553776345E-2</v>
      </c>
      <c r="M162">
        <v>-11.5845678081785</v>
      </c>
      <c r="N162">
        <f>(Table2[[#This Row],[1W Return vs Nifty]]-AVERAGE(Table2[1W Return vs Nifty]))/_xlfn.STDEV.P(Table2[1W Return vs Nifty])</f>
        <v>-1.9944559964545696</v>
      </c>
      <c r="O162">
        <v>4200.6099999999997</v>
      </c>
      <c r="P162">
        <v>4294.6437609703498</v>
      </c>
      <c r="Q162">
        <v>3555.4956507117599</v>
      </c>
      <c r="R162">
        <v>27.293080693083098</v>
      </c>
      <c r="S162" s="1">
        <f>(Table2[[#This Row],[Close Price]]-Table2[[#This Row],[20D EMA]])/Table2[[#This Row],[20D EMA]]</f>
        <v>-0.11154570407631262</v>
      </c>
      <c r="T162" s="1">
        <f>(Table2[[#This Row],[Close Price]]-Table2[[#This Row],[50D EMA]])/Table2[[#This Row],[50D EMA]]</f>
        <v>-0.13099893548405395</v>
      </c>
      <c r="U162" s="1">
        <f>(Table2[[#This Row],[Close Price]]-Table2[[#This Row],[200D EMA]])/Table2[[#This Row],[200D EMA]]</f>
        <v>4.9656747365981607E-2</v>
      </c>
      <c r="V162">
        <v>0.56040116699877796</v>
      </c>
      <c r="W162">
        <v>3655.5</v>
      </c>
      <c r="X162">
        <v>3769.85</v>
      </c>
      <c r="Y162">
        <v>3602</v>
      </c>
      <c r="Z162">
        <v>4102</v>
      </c>
      <c r="AA162">
        <v>3602</v>
      </c>
      <c r="AB162">
        <v>4580.8500000000004</v>
      </c>
      <c r="AC162" s="1">
        <f>(Table2[[#This Row],[Close Price]]/Table2[[#This Row],[Day Low]])-1</f>
        <v>2.094104773628791E-2</v>
      </c>
      <c r="AD162" s="1">
        <f>(Table2[[#This Row],[Day High]]/Table2[[#This Row],[Close Price]])-1</f>
        <v>1.0128481665572453E-2</v>
      </c>
      <c r="AE162" s="1">
        <f>(Table2[[#This Row],[Close Price]]/Table2[[#This Row],[Current Week Low]])-1</f>
        <v>3.6104941699056203E-2</v>
      </c>
      <c r="AF162" s="1">
        <f>(Table2[[#This Row],[Current Week High]]/Table2[[#This Row],[Close Price]])-1</f>
        <v>9.9127825189909036E-2</v>
      </c>
      <c r="AG162" s="1">
        <f>(Table2[[#This Row],[Close Price]]/Table2[[#This Row],[Current Month Low]])-1</f>
        <v>3.6104941699056203E-2</v>
      </c>
      <c r="AH162" s="1">
        <f>(Table2[[#This Row],[Current Month High]]/Table2[[#This Row],[Close Price]])-1</f>
        <v>0.22743532374968178</v>
      </c>
      <c r="AI162">
        <v>47.050548626090198</v>
      </c>
      <c r="AJ162">
        <v>95.902994672055797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-0.2</v>
      </c>
      <c r="AM162" t="s">
        <v>3108</v>
      </c>
      <c r="AN162">
        <v>-19.989999999999998</v>
      </c>
      <c r="AO162" t="s">
        <v>3108</v>
      </c>
      <c r="AP162">
        <v>0.125757917462992</v>
      </c>
      <c r="AQ162">
        <f>(Table2[[#This Row],[Sharpe Ratio]]-AVERAGE(Table2[Sharpe Ratio]))/_xlfn.STDEV.P(Table2[Sharpe Ratio])</f>
        <v>0.71101835133928071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151</v>
      </c>
      <c r="AT162">
        <f>_xlfn.RANK.AVG(Table2[[#This Row],[6M Return vs Nifty Z-Score]],Table2[6M Return vs Nifty Z-Score])</f>
        <v>298</v>
      </c>
      <c r="AU162">
        <f>_xlfn.RANK.AVG(Table2[[#This Row],[Sharpe Ratio Z-Score]],Table2[Sharpe Ratio Z-Score])</f>
        <v>173</v>
      </c>
      <c r="AV162">
        <f>(Table2[[#This Row],[Rank 1Y]]+Table2[[#This Row],[Rank 6M]]+Table2[[#This Row],[Rank Sharpe]])/3</f>
        <v>207.33333333333334</v>
      </c>
    </row>
    <row r="163" spans="1:48" x14ac:dyDescent="0.3">
      <c r="A163" t="s">
        <v>87</v>
      </c>
      <c r="B163" t="s">
        <v>88</v>
      </c>
      <c r="C163" t="s">
        <v>3062</v>
      </c>
      <c r="D163" t="s">
        <v>89</v>
      </c>
      <c r="E163">
        <v>315716.57219221001</v>
      </c>
      <c r="F163">
        <v>512.29999999999995</v>
      </c>
      <c r="G163">
        <v>93.745726338754906</v>
      </c>
      <c r="H163">
        <f>(Table2[[#This Row],[1Y Return vs Nifty]]-AVERAGE(Table2[1Y Return vs Nifty]))/_xlfn.STDEV.P(Table2[1Y Return vs Nifty])</f>
        <v>0.95405241931845841</v>
      </c>
      <c r="I163">
        <v>1.3936817251567</v>
      </c>
      <c r="J163">
        <f>(Table2[[#This Row],[1M Return vs Nifty]]-AVERAGE(Table2[1M Return vs Nifty]))/_xlfn.STDEV.P(Table2[1M Return vs Nifty])</f>
        <v>0.37954439120651462</v>
      </c>
      <c r="K163">
        <v>-4.6155274673672002</v>
      </c>
      <c r="L163">
        <f>(Table2[[#This Row],[6M Return vs Nifty]]-AVERAGE(Table2[6M Return vs Nifty]))/_xlfn.STDEV.P(Table2[6M Return vs Nifty])</f>
        <v>-0.35172513939969668</v>
      </c>
      <c r="M163">
        <v>-5.4502663711260597</v>
      </c>
      <c r="N163">
        <f>(Table2[[#This Row],[1W Return vs Nifty]]-AVERAGE(Table2[1W Return vs Nifty]))/_xlfn.STDEV.P(Table2[1W Return vs Nifty])</f>
        <v>-0.63292665426305605</v>
      </c>
      <c r="O163">
        <v>512.28</v>
      </c>
      <c r="P163">
        <v>498.26286649309401</v>
      </c>
      <c r="Q163">
        <v>431.75255877254301</v>
      </c>
      <c r="R163">
        <v>47.854486767696002</v>
      </c>
      <c r="S163" s="1">
        <f>(Table2[[#This Row],[Close Price]]-Table2[[#This Row],[20D EMA]])/Table2[[#This Row],[20D EMA]]</f>
        <v>3.9041149371401988E-5</v>
      </c>
      <c r="T163" s="1">
        <f>(Table2[[#This Row],[Close Price]]-Table2[[#This Row],[50D EMA]])/Table2[[#This Row],[50D EMA]]</f>
        <v>2.8172144566387232E-2</v>
      </c>
      <c r="U163" s="1">
        <f>(Table2[[#This Row],[Close Price]]-Table2[[#This Row],[200D EMA]])/Table2[[#This Row],[200D EMA]]</f>
        <v>0.18655926778164425</v>
      </c>
      <c r="V163">
        <v>0.82793908658565596</v>
      </c>
      <c r="W163">
        <v>502.5</v>
      </c>
      <c r="X163">
        <v>515.75</v>
      </c>
      <c r="Y163">
        <v>499.05</v>
      </c>
      <c r="Z163">
        <v>530.5</v>
      </c>
      <c r="AA163">
        <v>497.55</v>
      </c>
      <c r="AB163">
        <v>542.25</v>
      </c>
      <c r="AC163" s="1">
        <f>(Table2[[#This Row],[Close Price]]/Table2[[#This Row],[Day Low]])-1</f>
        <v>1.9502487562188975E-2</v>
      </c>
      <c r="AD163" s="1">
        <f>(Table2[[#This Row],[Day High]]/Table2[[#This Row],[Close Price]])-1</f>
        <v>6.7343353503808157E-3</v>
      </c>
      <c r="AE163" s="1">
        <f>(Table2[[#This Row],[Close Price]]/Table2[[#This Row],[Current Week Low]])-1</f>
        <v>2.6550445847109305E-2</v>
      </c>
      <c r="AF163" s="1">
        <f>(Table2[[#This Row],[Current Week High]]/Table2[[#This Row],[Close Price]])-1</f>
        <v>3.5526058949834072E-2</v>
      </c>
      <c r="AG163" s="1">
        <f>(Table2[[#This Row],[Close Price]]/Table2[[#This Row],[Current Month Low]])-1</f>
        <v>2.9645261782735188E-2</v>
      </c>
      <c r="AH163" s="1">
        <f>(Table2[[#This Row],[Current Month High]]/Table2[[#This Row],[Close Price]])-1</f>
        <v>5.8461838766348029E-2</v>
      </c>
      <c r="AI163">
        <v>5.8461838766348002</v>
      </c>
      <c r="AJ163">
        <v>125.682819383259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0.15</v>
      </c>
      <c r="AM163" t="s">
        <v>3109</v>
      </c>
      <c r="AN163">
        <v>-1.36</v>
      </c>
      <c r="AO163" t="s">
        <v>3108</v>
      </c>
      <c r="AP163">
        <v>0.163025487107685</v>
      </c>
      <c r="AQ163">
        <f>(Table2[[#This Row],[Sharpe Ratio]]-AVERAGE(Table2[Sharpe Ratio]))/_xlfn.STDEV.P(Table2[Sharpe Ratio])</f>
        <v>1.1345454860505224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1.4834905029127423</v>
      </c>
      <c r="AS163">
        <f>_xlfn.RANK.AVG(Table2[[#This Row],[1Y Return vs Nifty Z-Score]],Table2[1Y Return vs Nifty Z-Score])</f>
        <v>100</v>
      </c>
      <c r="AT163">
        <f>_xlfn.RANK.AVG(Table2[[#This Row],[6M Return vs Nifty Z-Score]],Table2[6M Return vs Nifty Z-Score])</f>
        <v>430</v>
      </c>
      <c r="AU163">
        <f>_xlfn.RANK.AVG(Table2[[#This Row],[Sharpe Ratio Z-Score]],Table2[Sharpe Ratio Z-Score])</f>
        <v>95</v>
      </c>
      <c r="AV163">
        <f>(Table2[[#This Row],[Rank 1Y]]+Table2[[#This Row],[Rank 6M]]+Table2[[#This Row],[Rank Sharpe]])/3</f>
        <v>208.33333333333334</v>
      </c>
    </row>
    <row r="164" spans="1:48" x14ac:dyDescent="0.3">
      <c r="A164" t="s">
        <v>683</v>
      </c>
      <c r="B164" t="s">
        <v>684</v>
      </c>
      <c r="C164" t="s">
        <v>3068</v>
      </c>
      <c r="D164" t="s">
        <v>51</v>
      </c>
      <c r="E164">
        <v>25553.2302832799</v>
      </c>
      <c r="F164">
        <v>1003.8</v>
      </c>
      <c r="G164">
        <v>64.224393318975999</v>
      </c>
      <c r="H164">
        <f>(Table2[[#This Row],[1Y Return vs Nifty]]-AVERAGE(Table2[1Y Return vs Nifty]))/_xlfn.STDEV.P(Table2[1Y Return vs Nifty])</f>
        <v>0.4985521672819444</v>
      </c>
      <c r="I164">
        <v>17.979883243425402</v>
      </c>
      <c r="J164">
        <f>(Table2[[#This Row],[1M Return vs Nifty]]-AVERAGE(Table2[1M Return vs Nifty]))/_xlfn.STDEV.P(Table2[1M Return vs Nifty])</f>
        <v>1.9652541124654648</v>
      </c>
      <c r="K164">
        <v>38.5545069411546</v>
      </c>
      <c r="L164">
        <f>(Table2[[#This Row],[6M Return vs Nifty]]-AVERAGE(Table2[6M Return vs Nifty]))/_xlfn.STDEV.P(Table2[6M Return vs Nifty])</f>
        <v>1.099409884565328</v>
      </c>
      <c r="M164">
        <v>-2.69272952208371</v>
      </c>
      <c r="N164">
        <f>(Table2[[#This Row],[1W Return vs Nifty]]-AVERAGE(Table2[1W Return vs Nifty]))/_xlfn.STDEV.P(Table2[1W Return vs Nifty])</f>
        <v>-2.0881848400120306E-2</v>
      </c>
      <c r="O164">
        <v>953.11</v>
      </c>
      <c r="P164">
        <v>863.41402913177899</v>
      </c>
      <c r="Q164">
        <v>711.45952260849594</v>
      </c>
      <c r="R164">
        <v>61.421854390123897</v>
      </c>
      <c r="S164" s="1">
        <f>(Table2[[#This Row],[Close Price]]-Table2[[#This Row],[20D EMA]])/Table2[[#This Row],[20D EMA]]</f>
        <v>5.3183787810431052E-2</v>
      </c>
      <c r="T164" s="1">
        <f>(Table2[[#This Row],[Close Price]]-Table2[[#This Row],[50D EMA]])/Table2[[#This Row],[50D EMA]]</f>
        <v>0.16259403499545697</v>
      </c>
      <c r="U164" s="1">
        <f>(Table2[[#This Row],[Close Price]]-Table2[[#This Row],[200D EMA]])/Table2[[#This Row],[200D EMA]]</f>
        <v>0.41090247315780748</v>
      </c>
      <c r="V164">
        <v>0.92275311541906102</v>
      </c>
      <c r="W164">
        <v>990</v>
      </c>
      <c r="X164">
        <v>1010</v>
      </c>
      <c r="Y164">
        <v>915.75</v>
      </c>
      <c r="Z164">
        <v>1033</v>
      </c>
      <c r="AA164">
        <v>915.75</v>
      </c>
      <c r="AB164">
        <v>1033</v>
      </c>
      <c r="AC164" s="1">
        <f>(Table2[[#This Row],[Close Price]]/Table2[[#This Row],[Day Low]])-1</f>
        <v>1.3939393939393918E-2</v>
      </c>
      <c r="AD164" s="1">
        <f>(Table2[[#This Row],[Day High]]/Table2[[#This Row],[Close Price]])-1</f>
        <v>6.1765291890816254E-3</v>
      </c>
      <c r="AE164" s="1">
        <f>(Table2[[#This Row],[Close Price]]/Table2[[#This Row],[Current Week Low]])-1</f>
        <v>9.6150696150696158E-2</v>
      </c>
      <c r="AF164" s="1">
        <f>(Table2[[#This Row],[Current Week High]]/Table2[[#This Row],[Close Price]])-1</f>
        <v>2.908946005180324E-2</v>
      </c>
      <c r="AG164" s="1">
        <f>(Table2[[#This Row],[Close Price]]/Table2[[#This Row],[Current Month Low]])-1</f>
        <v>9.6150696150696158E-2</v>
      </c>
      <c r="AH164" s="1">
        <f>(Table2[[#This Row],[Current Month High]]/Table2[[#This Row],[Close Price]])-1</f>
        <v>2.908946005180324E-2</v>
      </c>
      <c r="AI164">
        <v>6.6646742378960004</v>
      </c>
      <c r="AJ164">
        <v>101.99215212798001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0.36</v>
      </c>
      <c r="AM164" t="s">
        <v>3109</v>
      </c>
      <c r="AN164">
        <v>6.34</v>
      </c>
      <c r="AO164" t="s">
        <v>3109</v>
      </c>
      <c r="AP164">
        <v>5.5151536687337001E-2</v>
      </c>
      <c r="AQ164">
        <f>(Table2[[#This Row],[Sharpe Ratio]]-AVERAGE(Table2[Sharpe Ratio]))/_xlfn.STDEV.P(Table2[Sharpe Ratio])</f>
        <v>-9.1387558875539163E-2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3.4509467570370775</v>
      </c>
      <c r="AS164">
        <f>_xlfn.RANK.AVG(Table2[[#This Row],[1Y Return vs Nifty Z-Score]],Table2[1Y Return vs Nifty Z-Score])</f>
        <v>162</v>
      </c>
      <c r="AT164">
        <f>_xlfn.RANK.AVG(Table2[[#This Row],[6M Return vs Nifty Z-Score]],Table2[6M Return vs Nifty Z-Score])</f>
        <v>93</v>
      </c>
      <c r="AU164">
        <f>_xlfn.RANK.AVG(Table2[[#This Row],[Sharpe Ratio Z-Score]],Table2[Sharpe Ratio Z-Score])</f>
        <v>370</v>
      </c>
      <c r="AV164">
        <f>(Table2[[#This Row],[Rank 1Y]]+Table2[[#This Row],[Rank 6M]]+Table2[[#This Row],[Rank Sharpe]])/3</f>
        <v>208.33333333333334</v>
      </c>
    </row>
    <row r="165" spans="1:48" x14ac:dyDescent="0.3">
      <c r="A165" t="s">
        <v>771</v>
      </c>
      <c r="B165" t="s">
        <v>772</v>
      </c>
      <c r="C165" t="s">
        <v>3065</v>
      </c>
      <c r="D165" t="s">
        <v>659</v>
      </c>
      <c r="E165">
        <v>20633.859163839999</v>
      </c>
      <c r="F165">
        <v>1206.4000000000001</v>
      </c>
      <c r="G165">
        <v>17.029602056676801</v>
      </c>
      <c r="H165">
        <f>(Table2[[#This Row],[1Y Return vs Nifty]]-AVERAGE(Table2[1Y Return vs Nifty]))/_xlfn.STDEV.P(Table2[1Y Return vs Nifty])</f>
        <v>-0.22964121410720506</v>
      </c>
      <c r="I165">
        <v>-16.014434446095802</v>
      </c>
      <c r="J165">
        <f>(Table2[[#This Row],[1M Return vs Nifty]]-AVERAGE(Table2[1M Return vs Nifty]))/_xlfn.STDEV.P(Table2[1M Return vs Nifty])</f>
        <v>-1.2847437829818817</v>
      </c>
      <c r="K165">
        <v>49.809460287553101</v>
      </c>
      <c r="L165">
        <f>(Table2[[#This Row],[6M Return vs Nifty]]-AVERAGE(Table2[6M Return vs Nifty]))/_xlfn.STDEV.P(Table2[6M Return vs Nifty])</f>
        <v>1.4777384455179499</v>
      </c>
      <c r="M165">
        <v>-4.8553727487245499</v>
      </c>
      <c r="N165">
        <f>(Table2[[#This Row],[1W Return vs Nifty]]-AVERAGE(Table2[1W Return vs Nifty]))/_xlfn.STDEV.P(Table2[1W Return vs Nifty])</f>
        <v>-0.5008879648224136</v>
      </c>
      <c r="O165">
        <v>1253.42</v>
      </c>
      <c r="P165">
        <v>1261.56526812984</v>
      </c>
      <c r="Q165">
        <v>1044.3540714795499</v>
      </c>
      <c r="R165">
        <v>43.000757283522198</v>
      </c>
      <c r="S165" s="1">
        <f>(Table2[[#This Row],[Close Price]]-Table2[[#This Row],[20D EMA]])/Table2[[#This Row],[20D EMA]]</f>
        <v>-3.7513363437634617E-2</v>
      </c>
      <c r="T165" s="1">
        <f>(Table2[[#This Row],[Close Price]]-Table2[[#This Row],[50D EMA]])/Table2[[#This Row],[50D EMA]]</f>
        <v>-4.3727637026356604E-2</v>
      </c>
      <c r="U165" s="1">
        <f>(Table2[[#This Row],[Close Price]]-Table2[[#This Row],[200D EMA]])/Table2[[#This Row],[200D EMA]]</f>
        <v>0.15516378299830594</v>
      </c>
      <c r="V165">
        <v>0.73722305633838003</v>
      </c>
      <c r="W165">
        <v>1202.5</v>
      </c>
      <c r="X165">
        <v>1239.8499999999999</v>
      </c>
      <c r="Y165">
        <v>1180.05</v>
      </c>
      <c r="Z165">
        <v>1276.45</v>
      </c>
      <c r="AA165">
        <v>1106</v>
      </c>
      <c r="AB165">
        <v>1312.95</v>
      </c>
      <c r="AC165" s="1">
        <f>(Table2[[#This Row],[Close Price]]/Table2[[#This Row],[Day Low]])-1</f>
        <v>3.2432432432432101E-3</v>
      </c>
      <c r="AD165" s="1">
        <f>(Table2[[#This Row],[Day High]]/Table2[[#This Row],[Close Price]])-1</f>
        <v>2.7727122015914984E-2</v>
      </c>
      <c r="AE165" s="1">
        <f>(Table2[[#This Row],[Close Price]]/Table2[[#This Row],[Current Week Low]])-1</f>
        <v>2.2329562306681927E-2</v>
      </c>
      <c r="AF165" s="1">
        <f>(Table2[[#This Row],[Current Week High]]/Table2[[#This Row],[Close Price]])-1</f>
        <v>5.8065318302387148E-2</v>
      </c>
      <c r="AG165" s="1">
        <f>(Table2[[#This Row],[Close Price]]/Table2[[#This Row],[Current Month Low]])-1</f>
        <v>9.0777576853526387E-2</v>
      </c>
      <c r="AH165" s="1">
        <f>(Table2[[#This Row],[Current Month High]]/Table2[[#This Row],[Close Price]])-1</f>
        <v>8.8320623342174942E-2</v>
      </c>
      <c r="AI165">
        <v>23.922413793103399</v>
      </c>
      <c r="AJ165">
        <v>85.243761996161197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-0.06</v>
      </c>
      <c r="AM165" t="s">
        <v>3108</v>
      </c>
      <c r="AN165">
        <v>-6.51</v>
      </c>
      <c r="AO165" t="s">
        <v>3108</v>
      </c>
      <c r="AP165">
        <v>0.110808296320603</v>
      </c>
      <c r="AQ165">
        <f>(Table2[[#This Row],[Sharpe Ratio]]-AVERAGE(Table2[Sharpe Ratio]))/_xlfn.STDEV.P(Table2[Sharpe Ratio])</f>
        <v>0.54112344625640396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359</v>
      </c>
      <c r="AT165">
        <f>_xlfn.RANK.AVG(Table2[[#This Row],[6M Return vs Nifty Z-Score]],Table2[6M Return vs Nifty Z-Score])</f>
        <v>63</v>
      </c>
      <c r="AU165">
        <f>_xlfn.RANK.AVG(Table2[[#This Row],[Sharpe Ratio Z-Score]],Table2[Sharpe Ratio Z-Score])</f>
        <v>206</v>
      </c>
      <c r="AV165">
        <f>(Table2[[#This Row],[Rank 1Y]]+Table2[[#This Row],[Rank 6M]]+Table2[[#This Row],[Rank Sharpe]])/3</f>
        <v>209.33333333333334</v>
      </c>
    </row>
    <row r="166" spans="1:48" x14ac:dyDescent="0.3">
      <c r="A166" t="s">
        <v>906</v>
      </c>
      <c r="B166" t="s">
        <v>907</v>
      </c>
      <c r="C166" t="s">
        <v>3075</v>
      </c>
      <c r="D166" t="s">
        <v>86</v>
      </c>
      <c r="E166">
        <v>16349.278386914901</v>
      </c>
      <c r="F166">
        <v>2920.35</v>
      </c>
      <c r="G166">
        <v>8.8201460635858808</v>
      </c>
      <c r="H166">
        <f>(Table2[[#This Row],[1Y Return vs Nifty]]-AVERAGE(Table2[1Y Return vs Nifty]))/_xlfn.STDEV.P(Table2[1Y Return vs Nifty])</f>
        <v>-0.35630925011459774</v>
      </c>
      <c r="I166">
        <v>-12.6991525239275</v>
      </c>
      <c r="J166">
        <f>(Table2[[#This Row],[1M Return vs Nifty]]-AVERAGE(Table2[1M Return vs Nifty]))/_xlfn.STDEV.P(Table2[1M Return vs Nifty])</f>
        <v>-0.96778906813014287</v>
      </c>
      <c r="K166">
        <v>33.287948314521202</v>
      </c>
      <c r="L166">
        <f>(Table2[[#This Row],[6M Return vs Nifty]]-AVERAGE(Table2[6M Return vs Nifty]))/_xlfn.STDEV.P(Table2[6M Return vs Nifty])</f>
        <v>0.92237764950729373</v>
      </c>
      <c r="M166">
        <v>-3.3713273145046201</v>
      </c>
      <c r="N166">
        <f>(Table2[[#This Row],[1W Return vs Nifty]]-AVERAGE(Table2[1W Return vs Nifty]))/_xlfn.STDEV.P(Table2[1W Return vs Nifty])</f>
        <v>-0.17149896681342863</v>
      </c>
      <c r="O166">
        <v>3047.97</v>
      </c>
      <c r="P166">
        <v>3039.6358226409402</v>
      </c>
      <c r="Q166">
        <v>2606.5923271700799</v>
      </c>
      <c r="R166">
        <v>38.2717500096404</v>
      </c>
      <c r="S166" s="1">
        <f>(Table2[[#This Row],[Close Price]]-Table2[[#This Row],[20D EMA]])/Table2[[#This Row],[20D EMA]]</f>
        <v>-4.187049085128787E-2</v>
      </c>
      <c r="T166" s="1">
        <f>(Table2[[#This Row],[Close Price]]-Table2[[#This Row],[50D EMA]])/Table2[[#This Row],[50D EMA]]</f>
        <v>-3.9243458625020634E-2</v>
      </c>
      <c r="U166" s="1">
        <f>(Table2[[#This Row],[Close Price]]-Table2[[#This Row],[200D EMA]])/Table2[[#This Row],[200D EMA]]</f>
        <v>0.12037082652297984</v>
      </c>
      <c r="V166">
        <v>0.44317204651686098</v>
      </c>
      <c r="W166">
        <v>2910</v>
      </c>
      <c r="X166">
        <v>2991.45</v>
      </c>
      <c r="Y166">
        <v>2882</v>
      </c>
      <c r="Z166">
        <v>3096.9</v>
      </c>
      <c r="AA166">
        <v>2836.05</v>
      </c>
      <c r="AB166">
        <v>3228.15</v>
      </c>
      <c r="AC166" s="1">
        <f>(Table2[[#This Row],[Close Price]]/Table2[[#This Row],[Day Low]])-1</f>
        <v>3.5567010309278668E-3</v>
      </c>
      <c r="AD166" s="1">
        <f>(Table2[[#This Row],[Day High]]/Table2[[#This Row],[Close Price]])-1</f>
        <v>2.4346396835995598E-2</v>
      </c>
      <c r="AE166" s="1">
        <f>(Table2[[#This Row],[Close Price]]/Table2[[#This Row],[Current Week Low]])-1</f>
        <v>1.3306731436502295E-2</v>
      </c>
      <c r="AF166" s="1">
        <f>(Table2[[#This Row],[Current Week High]]/Table2[[#This Row],[Close Price]])-1</f>
        <v>6.0455082438748864E-2</v>
      </c>
      <c r="AG166" s="1">
        <f>(Table2[[#This Row],[Close Price]]/Table2[[#This Row],[Current Month Low]])-1</f>
        <v>2.9724440683344788E-2</v>
      </c>
      <c r="AH166" s="1">
        <f>(Table2[[#This Row],[Current Month High]]/Table2[[#This Row],[Close Price]])-1</f>
        <v>0.10539832554317119</v>
      </c>
      <c r="AI166">
        <v>25.1562312736487</v>
      </c>
      <c r="AJ166">
        <v>68.3198847262247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</v>
      </c>
      <c r="AM166">
        <v>0</v>
      </c>
      <c r="AN166">
        <v>-11.06</v>
      </c>
      <c r="AO166" t="s">
        <v>3108</v>
      </c>
      <c r="AP166">
        <v>0.150322675471668</v>
      </c>
      <c r="AQ166">
        <f>(Table2[[#This Row],[Sharpe Ratio]]-AVERAGE(Table2[Sharpe Ratio]))/_xlfn.STDEV.P(Table2[Sharpe Ratio])</f>
        <v>0.99018443792553357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0.41696480237465811</v>
      </c>
      <c r="AS166">
        <f>_xlfn.RANK.AVG(Table2[[#This Row],[1Y Return vs Nifty Z-Score]],Table2[1Y Return vs Nifty Z-Score])</f>
        <v>402</v>
      </c>
      <c r="AT166">
        <f>_xlfn.RANK.AVG(Table2[[#This Row],[6M Return vs Nifty Z-Score]],Table2[6M Return vs Nifty Z-Score])</f>
        <v>112</v>
      </c>
      <c r="AU166">
        <f>_xlfn.RANK.AVG(Table2[[#This Row],[Sharpe Ratio Z-Score]],Table2[Sharpe Ratio Z-Score])</f>
        <v>115</v>
      </c>
      <c r="AV166">
        <f>(Table2[[#This Row],[Rank 1Y]]+Table2[[#This Row],[Rank 6M]]+Table2[[#This Row],[Rank Sharpe]])/3</f>
        <v>209.66666666666666</v>
      </c>
    </row>
    <row r="167" spans="1:48" x14ac:dyDescent="0.3">
      <c r="A167" t="s">
        <v>1517</v>
      </c>
      <c r="B167" t="s">
        <v>1518</v>
      </c>
      <c r="C167" t="s">
        <v>3078</v>
      </c>
      <c r="D167" t="s">
        <v>390</v>
      </c>
      <c r="E167">
        <v>6500.1638000000003</v>
      </c>
      <c r="F167">
        <v>132.5</v>
      </c>
      <c r="G167">
        <v>75.595931267962897</v>
      </c>
      <c r="H167">
        <f>(Table2[[#This Row],[1Y Return vs Nifty]]-AVERAGE(Table2[1Y Return vs Nifty]))/_xlfn.STDEV.P(Table2[1Y Return vs Nifty])</f>
        <v>0.67400963725242158</v>
      </c>
      <c r="I167">
        <v>-14.9342861278549</v>
      </c>
      <c r="J167">
        <f>(Table2[[#This Row],[1M Return vs Nifty]]-AVERAGE(Table2[1M Return vs Nifty]))/_xlfn.STDEV.P(Table2[1M Return vs Nifty])</f>
        <v>-1.1814771196201979</v>
      </c>
      <c r="K167">
        <v>14.725715000124</v>
      </c>
      <c r="L167">
        <f>(Table2[[#This Row],[6M Return vs Nifty]]-AVERAGE(Table2[6M Return vs Nifty]))/_xlfn.STDEV.P(Table2[6M Return vs Nifty])</f>
        <v>0.29841921967071894</v>
      </c>
      <c r="M167">
        <v>-4.7834130982544698</v>
      </c>
      <c r="N167">
        <f>(Table2[[#This Row],[1W Return vs Nifty]]-AVERAGE(Table2[1W Return vs Nifty]))/_xlfn.STDEV.P(Table2[1W Return vs Nifty])</f>
        <v>-0.48491627243425195</v>
      </c>
      <c r="O167">
        <v>138.66999999999999</v>
      </c>
      <c r="P167">
        <v>133.69166387924699</v>
      </c>
      <c r="Q167">
        <v>109.102133191704</v>
      </c>
      <c r="R167">
        <v>37.523142046762501</v>
      </c>
      <c r="S167" s="1">
        <f>(Table2[[#This Row],[Close Price]]-Table2[[#This Row],[20D EMA]])/Table2[[#This Row],[20D EMA]]</f>
        <v>-4.4494122737434111E-2</v>
      </c>
      <c r="T167" s="1">
        <f>(Table2[[#This Row],[Close Price]]-Table2[[#This Row],[50D EMA]])/Table2[[#This Row],[50D EMA]]</f>
        <v>-8.9135241844496994E-3</v>
      </c>
      <c r="U167" s="1">
        <f>(Table2[[#This Row],[Close Price]]-Table2[[#This Row],[200D EMA]])/Table2[[#This Row],[200D EMA]]</f>
        <v>0.21445838063664138</v>
      </c>
      <c r="V167">
        <v>0.29127632373263201</v>
      </c>
      <c r="W167">
        <v>130.49</v>
      </c>
      <c r="X167">
        <v>134.29</v>
      </c>
      <c r="Y167">
        <v>130.49</v>
      </c>
      <c r="Z167">
        <v>140.4</v>
      </c>
      <c r="AA167">
        <v>128.61000000000001</v>
      </c>
      <c r="AB167">
        <v>149.35</v>
      </c>
      <c r="AC167" s="1">
        <f>(Table2[[#This Row],[Close Price]]/Table2[[#This Row],[Day Low]])-1</f>
        <v>1.5403479193807801E-2</v>
      </c>
      <c r="AD167" s="1">
        <f>(Table2[[#This Row],[Day High]]/Table2[[#This Row],[Close Price]])-1</f>
        <v>1.3509433962264117E-2</v>
      </c>
      <c r="AE167" s="1">
        <f>(Table2[[#This Row],[Close Price]]/Table2[[#This Row],[Current Week Low]])-1</f>
        <v>1.5403479193807801E-2</v>
      </c>
      <c r="AF167" s="1">
        <f>(Table2[[#This Row],[Current Week High]]/Table2[[#This Row],[Close Price]])-1</f>
        <v>5.9622641509434082E-2</v>
      </c>
      <c r="AG167" s="1">
        <f>(Table2[[#This Row],[Close Price]]/Table2[[#This Row],[Current Month Low]])-1</f>
        <v>3.0246481611072129E-2</v>
      </c>
      <c r="AH167" s="1">
        <f>(Table2[[#This Row],[Current Month High]]/Table2[[#This Row],[Close Price]])-1</f>
        <v>0.12716981132075467</v>
      </c>
      <c r="AI167">
        <v>28.264150943396199</v>
      </c>
      <c r="AJ167">
        <v>103.689469638739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0.23</v>
      </c>
      <c r="AM167" t="s">
        <v>3109</v>
      </c>
      <c r="AN167">
        <v>-11.25</v>
      </c>
      <c r="AO167" t="s">
        <v>3108</v>
      </c>
      <c r="AP167">
        <v>8.7632484542763997E-2</v>
      </c>
      <c r="AQ167">
        <f>(Table2[[#This Row],[Sharpe Ratio]]-AVERAGE(Table2[Sharpe Ratio]))/_xlfn.STDEV.P(Table2[Sharpe Ratio])</f>
        <v>0.27774203312814072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-0.41622250200316857</v>
      </c>
      <c r="AS167">
        <f>_xlfn.RANK.AVG(Table2[[#This Row],[1Y Return vs Nifty Z-Score]],Table2[1Y Return vs Nifty Z-Score])</f>
        <v>133</v>
      </c>
      <c r="AT167">
        <f>_xlfn.RANK.AVG(Table2[[#This Row],[6M Return vs Nifty Z-Score]],Table2[6M Return vs Nifty Z-Score])</f>
        <v>234</v>
      </c>
      <c r="AU167">
        <f>_xlfn.RANK.AVG(Table2[[#This Row],[Sharpe Ratio Z-Score]],Table2[Sharpe Ratio Z-Score])</f>
        <v>262</v>
      </c>
      <c r="AV167">
        <f>(Table2[[#This Row],[Rank 1Y]]+Table2[[#This Row],[Rank 6M]]+Table2[[#This Row],[Rank Sharpe]])/3</f>
        <v>209.66666666666666</v>
      </c>
    </row>
    <row r="168" spans="1:48" x14ac:dyDescent="0.3">
      <c r="A168" t="s">
        <v>287</v>
      </c>
      <c r="B168" t="s">
        <v>288</v>
      </c>
      <c r="C168" t="s">
        <v>3068</v>
      </c>
      <c r="D168" t="s">
        <v>51</v>
      </c>
      <c r="E168">
        <v>95127.273794744993</v>
      </c>
      <c r="F168">
        <v>2086.0500000000002</v>
      </c>
      <c r="G168">
        <v>61.372793218736</v>
      </c>
      <c r="H168">
        <f>(Table2[[#This Row],[1Y Return vs Nifty]]-AVERAGE(Table2[1Y Return vs Nifty]))/_xlfn.STDEV.P(Table2[1Y Return vs Nifty])</f>
        <v>0.45455332198940901</v>
      </c>
      <c r="I168">
        <v>13.653493105245101</v>
      </c>
      <c r="J168">
        <f>(Table2[[#This Row],[1M Return vs Nifty]]-AVERAGE(Table2[1M Return vs Nifty]))/_xlfn.STDEV.P(Table2[1M Return vs Nifty])</f>
        <v>1.5516332546388527</v>
      </c>
      <c r="K168">
        <v>17.3721787256212</v>
      </c>
      <c r="L168">
        <f>(Table2[[#This Row],[6M Return vs Nifty]]-AVERAGE(Table2[6M Return vs Nifty]))/_xlfn.STDEV.P(Table2[6M Return vs Nifty])</f>
        <v>0.38737852337152534</v>
      </c>
      <c r="M168">
        <v>-0.98431638989221104</v>
      </c>
      <c r="N168">
        <f>(Table2[[#This Row],[1W Return vs Nifty]]-AVERAGE(Table2[1W Return vs Nifty]))/_xlfn.STDEV.P(Table2[1W Return vs Nifty])</f>
        <v>0.35830633332407519</v>
      </c>
      <c r="O168">
        <v>1962.15</v>
      </c>
      <c r="P168">
        <v>1832.1747394614399</v>
      </c>
      <c r="Q168">
        <v>1557.20428560244</v>
      </c>
      <c r="R168">
        <v>72.917355172176897</v>
      </c>
      <c r="S168" s="1">
        <f>(Table2[[#This Row],[Close Price]]-Table2[[#This Row],[20D EMA]])/Table2[[#This Row],[20D EMA]]</f>
        <v>6.3145019493922525E-2</v>
      </c>
      <c r="T168" s="1">
        <f>(Table2[[#This Row],[Close Price]]-Table2[[#This Row],[50D EMA]])/Table2[[#This Row],[50D EMA]]</f>
        <v>0.13856498240620096</v>
      </c>
      <c r="U168" s="1">
        <f>(Table2[[#This Row],[Close Price]]-Table2[[#This Row],[200D EMA]])/Table2[[#This Row],[200D EMA]]</f>
        <v>0.33961229062053611</v>
      </c>
      <c r="V168">
        <v>1.56369715294814</v>
      </c>
      <c r="W168">
        <v>2079</v>
      </c>
      <c r="X168">
        <v>2112.5</v>
      </c>
      <c r="Y168">
        <v>2068.35</v>
      </c>
      <c r="Z168">
        <v>2131.5500000000002</v>
      </c>
      <c r="AA168">
        <v>1900.05</v>
      </c>
      <c r="AB168">
        <v>2131.5500000000002</v>
      </c>
      <c r="AC168" s="1">
        <f>(Table2[[#This Row],[Close Price]]/Table2[[#This Row],[Day Low]])-1</f>
        <v>3.3910533910535001E-3</v>
      </c>
      <c r="AD168" s="1">
        <f>(Table2[[#This Row],[Day High]]/Table2[[#This Row],[Close Price]])-1</f>
        <v>1.2679465976366711E-2</v>
      </c>
      <c r="AE168" s="1">
        <f>(Table2[[#This Row],[Close Price]]/Table2[[#This Row],[Current Week Low]])-1</f>
        <v>8.5575458698963214E-3</v>
      </c>
      <c r="AF168" s="1">
        <f>(Table2[[#This Row],[Current Week High]]/Table2[[#This Row],[Close Price]])-1</f>
        <v>2.1811557728721676E-2</v>
      </c>
      <c r="AG168" s="1">
        <f>(Table2[[#This Row],[Close Price]]/Table2[[#This Row],[Current Month Low]])-1</f>
        <v>9.7892160732612421E-2</v>
      </c>
      <c r="AH168" s="1">
        <f>(Table2[[#This Row],[Current Month High]]/Table2[[#This Row],[Close Price]])-1</f>
        <v>2.1811557728721676E-2</v>
      </c>
      <c r="AI168">
        <v>2.18115577287216</v>
      </c>
      <c r="AJ168">
        <v>96.038906117846096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0.13</v>
      </c>
      <c r="AM168" t="s">
        <v>3109</v>
      </c>
      <c r="AN168">
        <v>12</v>
      </c>
      <c r="AO168" t="s">
        <v>3109</v>
      </c>
      <c r="AP168">
        <v>9.3475106702046007E-2</v>
      </c>
      <c r="AQ168">
        <f>(Table2[[#This Row],[Sharpe Ratio]]-AVERAGE(Table2[Sharpe Ratio]))/_xlfn.STDEV.P(Table2[Sharpe Ratio])</f>
        <v>0.34414048749242998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3.0960119208162924</v>
      </c>
      <c r="AS168">
        <f>_xlfn.RANK.AVG(Table2[[#This Row],[1Y Return vs Nifty Z-Score]],Table2[1Y Return vs Nifty Z-Score])</f>
        <v>171</v>
      </c>
      <c r="AT168">
        <f>_xlfn.RANK.AVG(Table2[[#This Row],[6M Return vs Nifty Z-Score]],Table2[6M Return vs Nifty Z-Score])</f>
        <v>213</v>
      </c>
      <c r="AU168">
        <f>_xlfn.RANK.AVG(Table2[[#This Row],[Sharpe Ratio Z-Score]],Table2[Sharpe Ratio Z-Score])</f>
        <v>247</v>
      </c>
      <c r="AV168">
        <f>(Table2[[#This Row],[Rank 1Y]]+Table2[[#This Row],[Rank 6M]]+Table2[[#This Row],[Rank Sharpe]])/3</f>
        <v>210.33333333333334</v>
      </c>
    </row>
    <row r="169" spans="1:48" x14ac:dyDescent="0.3">
      <c r="A169" t="s">
        <v>314</v>
      </c>
      <c r="B169" t="s">
        <v>315</v>
      </c>
      <c r="C169" t="s">
        <v>3068</v>
      </c>
      <c r="D169" t="s">
        <v>51</v>
      </c>
      <c r="E169">
        <v>88051.924467474993</v>
      </c>
      <c r="F169">
        <v>1502.75</v>
      </c>
      <c r="G169">
        <v>45.9102093299039</v>
      </c>
      <c r="H169">
        <f>(Table2[[#This Row],[1Y Return vs Nifty]]-AVERAGE(Table2[1Y Return vs Nifty]))/_xlfn.STDEV.P(Table2[1Y Return vs Nifty])</f>
        <v>0.21597294170035153</v>
      </c>
      <c r="I169">
        <v>10.606959555050301</v>
      </c>
      <c r="J169">
        <f>(Table2[[#This Row],[1M Return vs Nifty]]-AVERAGE(Table2[1M Return vs Nifty]))/_xlfn.STDEV.P(Table2[1M Return vs Nifty])</f>
        <v>1.2603719998322913</v>
      </c>
      <c r="K169">
        <v>33.960856049683002</v>
      </c>
      <c r="L169">
        <f>(Table2[[#This Row],[6M Return vs Nifty]]-AVERAGE(Table2[6M Return vs Nifty]))/_xlfn.STDEV.P(Table2[6M Return vs Nifty])</f>
        <v>0.94499704269910256</v>
      </c>
      <c r="M169">
        <v>1.4211787326521801</v>
      </c>
      <c r="N169">
        <f>(Table2[[#This Row],[1W Return vs Nifty]]-AVERAGE(Table2[1W Return vs Nifty]))/_xlfn.STDEV.P(Table2[1W Return vs Nifty])</f>
        <v>0.89221426488742595</v>
      </c>
      <c r="O169">
        <v>1429.65</v>
      </c>
      <c r="P169">
        <v>1346.4915941500799</v>
      </c>
      <c r="Q169">
        <v>1142.1380216370501</v>
      </c>
      <c r="R169">
        <v>67.636580508507095</v>
      </c>
      <c r="S169" s="1">
        <f>(Table2[[#This Row],[Close Price]]-Table2[[#This Row],[20D EMA]])/Table2[[#This Row],[20D EMA]]</f>
        <v>5.1131395796173824E-2</v>
      </c>
      <c r="T169" s="1">
        <f>(Table2[[#This Row],[Close Price]]-Table2[[#This Row],[50D EMA]])/Table2[[#This Row],[50D EMA]]</f>
        <v>0.11604855650699558</v>
      </c>
      <c r="U169" s="1">
        <f>(Table2[[#This Row],[Close Price]]-Table2[[#This Row],[200D EMA]])/Table2[[#This Row],[200D EMA]]</f>
        <v>0.31573415080436362</v>
      </c>
      <c r="V169">
        <v>1.4235113636358201</v>
      </c>
      <c r="W169">
        <v>1421.45</v>
      </c>
      <c r="X169">
        <v>1527</v>
      </c>
      <c r="Y169">
        <v>1421.45</v>
      </c>
      <c r="Z169">
        <v>1533.2</v>
      </c>
      <c r="AA169">
        <v>1395</v>
      </c>
      <c r="AB169">
        <v>1533.2</v>
      </c>
      <c r="AC169" s="1">
        <f>(Table2[[#This Row],[Close Price]]/Table2[[#This Row],[Day Low]])-1</f>
        <v>5.7195117661542838E-2</v>
      </c>
      <c r="AD169" s="1">
        <f>(Table2[[#This Row],[Day High]]/Table2[[#This Row],[Close Price]])-1</f>
        <v>1.6137082016303372E-2</v>
      </c>
      <c r="AE169" s="1">
        <f>(Table2[[#This Row],[Close Price]]/Table2[[#This Row],[Current Week Low]])-1</f>
        <v>5.7195117661542838E-2</v>
      </c>
      <c r="AF169" s="1">
        <f>(Table2[[#This Row],[Current Week High]]/Table2[[#This Row],[Close Price]])-1</f>
        <v>2.0262851439028395E-2</v>
      </c>
      <c r="AG169" s="1">
        <f>(Table2[[#This Row],[Close Price]]/Table2[[#This Row],[Current Month Low]])-1</f>
        <v>7.7240143369175618E-2</v>
      </c>
      <c r="AH169" s="1">
        <f>(Table2[[#This Row],[Current Month High]]/Table2[[#This Row],[Close Price]])-1</f>
        <v>2.0262851439028395E-2</v>
      </c>
      <c r="AI169">
        <v>2.0262851439028302</v>
      </c>
      <c r="AJ169">
        <v>84.205687668546204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7.0000000000000007E-2</v>
      </c>
      <c r="AM169" t="s">
        <v>3109</v>
      </c>
      <c r="AN169">
        <v>7.38</v>
      </c>
      <c r="AO169" t="s">
        <v>3109</v>
      </c>
      <c r="AP169">
        <v>8.3689535586789002E-2</v>
      </c>
      <c r="AQ169">
        <f>(Table2[[#This Row],[Sharpe Ratio]]-AVERAGE(Table2[Sharpe Ratio]))/_xlfn.STDEV.P(Table2[Sharpe Ratio])</f>
        <v>0.2329324067007148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3.546488655819886</v>
      </c>
      <c r="AS169">
        <f>_xlfn.RANK.AVG(Table2[[#This Row],[1Y Return vs Nifty Z-Score]],Table2[1Y Return vs Nifty Z-Score])</f>
        <v>239</v>
      </c>
      <c r="AT169">
        <f>_xlfn.RANK.AVG(Table2[[#This Row],[6M Return vs Nifty Z-Score]],Table2[6M Return vs Nifty Z-Score])</f>
        <v>111</v>
      </c>
      <c r="AU169">
        <f>_xlfn.RANK.AVG(Table2[[#This Row],[Sharpe Ratio Z-Score]],Table2[Sharpe Ratio Z-Score])</f>
        <v>282</v>
      </c>
      <c r="AV169">
        <f>(Table2[[#This Row],[Rank 1Y]]+Table2[[#This Row],[Rank 6M]]+Table2[[#This Row],[Rank Sharpe]])/3</f>
        <v>210.66666666666666</v>
      </c>
    </row>
    <row r="170" spans="1:48" x14ac:dyDescent="0.3">
      <c r="A170" t="s">
        <v>478</v>
      </c>
      <c r="B170" t="s">
        <v>479</v>
      </c>
      <c r="C170" t="s">
        <v>3064</v>
      </c>
      <c r="D170" t="s">
        <v>251</v>
      </c>
      <c r="E170">
        <v>43462.526101154901</v>
      </c>
      <c r="F170">
        <v>686.85</v>
      </c>
      <c r="G170">
        <v>92.663692467780606</v>
      </c>
      <c r="H170">
        <f>(Table2[[#This Row],[1Y Return vs Nifty]]-AVERAGE(Table2[1Y Return vs Nifty]))/_xlfn.STDEV.P(Table2[1Y Return vs Nifty])</f>
        <v>0.93735714676384085</v>
      </c>
      <c r="I170">
        <v>-4.62586995035202</v>
      </c>
      <c r="J170">
        <f>(Table2[[#This Row],[1M Return vs Nifty]]-AVERAGE(Table2[1M Return vs Nifty]))/_xlfn.STDEV.P(Table2[1M Return vs Nifty])</f>
        <v>-0.19594973859537201</v>
      </c>
      <c r="K170">
        <v>27.539139654258499</v>
      </c>
      <c r="L170">
        <f>(Table2[[#This Row],[6M Return vs Nifty]]-AVERAGE(Table2[6M Return vs Nifty]))/_xlfn.STDEV.P(Table2[6M Return vs Nifty])</f>
        <v>0.72913486646855974</v>
      </c>
      <c r="M170">
        <v>-1.9643680527641401</v>
      </c>
      <c r="N170">
        <f>(Table2[[#This Row],[1W Return vs Nifty]]-AVERAGE(Table2[1W Return vs Nifty]))/_xlfn.STDEV.P(Table2[1W Return vs Nifty])</f>
        <v>0.14078048958189246</v>
      </c>
      <c r="O170">
        <v>645.63</v>
      </c>
      <c r="P170">
        <v>634.93744161734196</v>
      </c>
      <c r="Q170">
        <v>537.69793564582505</v>
      </c>
      <c r="R170">
        <v>67.979064467958096</v>
      </c>
      <c r="S170" s="1">
        <f>(Table2[[#This Row],[Close Price]]-Table2[[#This Row],[20D EMA]])/Table2[[#This Row],[20D EMA]]</f>
        <v>6.3844616885832484E-2</v>
      </c>
      <c r="T170" s="1">
        <f>(Table2[[#This Row],[Close Price]]-Table2[[#This Row],[50D EMA]])/Table2[[#This Row],[50D EMA]]</f>
        <v>8.1760115217688209E-2</v>
      </c>
      <c r="U170" s="1">
        <f>(Table2[[#This Row],[Close Price]]-Table2[[#This Row],[200D EMA]])/Table2[[#This Row],[200D EMA]]</f>
        <v>0.2773900632053376</v>
      </c>
      <c r="V170">
        <v>1.0923406289455699</v>
      </c>
      <c r="W170">
        <v>645.9</v>
      </c>
      <c r="X170">
        <v>691.2</v>
      </c>
      <c r="Y170">
        <v>635</v>
      </c>
      <c r="Z170">
        <v>691.2</v>
      </c>
      <c r="AA170">
        <v>597</v>
      </c>
      <c r="AB170">
        <v>691.2</v>
      </c>
      <c r="AC170" s="1">
        <f>(Table2[[#This Row],[Close Price]]/Table2[[#This Row],[Day Low]])-1</f>
        <v>6.339990710636334E-2</v>
      </c>
      <c r="AD170" s="1">
        <f>(Table2[[#This Row],[Day High]]/Table2[[#This Row],[Close Price]])-1</f>
        <v>6.3332605372352635E-3</v>
      </c>
      <c r="AE170" s="1">
        <f>(Table2[[#This Row],[Close Price]]/Table2[[#This Row],[Current Week Low]])-1</f>
        <v>8.1653543307086629E-2</v>
      </c>
      <c r="AF170" s="1">
        <f>(Table2[[#This Row],[Current Week High]]/Table2[[#This Row],[Close Price]])-1</f>
        <v>6.3332605372352635E-3</v>
      </c>
      <c r="AG170" s="1">
        <f>(Table2[[#This Row],[Close Price]]/Table2[[#This Row],[Current Month Low]])-1</f>
        <v>0.15050251256281411</v>
      </c>
      <c r="AH170" s="1">
        <f>(Table2[[#This Row],[Current Month High]]/Table2[[#This Row],[Close Price]])-1</f>
        <v>6.3332605372352635E-3</v>
      </c>
      <c r="AI170">
        <v>0.63332605372352602</v>
      </c>
      <c r="AJ170">
        <v>122.641815235008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0.08</v>
      </c>
      <c r="AM170" t="s">
        <v>3109</v>
      </c>
      <c r="AN170">
        <v>6.21</v>
      </c>
      <c r="AO170" t="s">
        <v>3109</v>
      </c>
      <c r="AP170">
        <v>5.2219453347422999E-2</v>
      </c>
      <c r="AQ170">
        <f>(Table2[[#This Row],[Sharpe Ratio]]-AVERAGE(Table2[Sharpe Ratio]))/_xlfn.STDEV.P(Table2[Sharpe Ratio])</f>
        <v>-0.12470920736315884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1.4866135568557624</v>
      </c>
      <c r="AS170">
        <f>_xlfn.RANK.AVG(Table2[[#This Row],[1Y Return vs Nifty Z-Score]],Table2[1Y Return vs Nifty Z-Score])</f>
        <v>102</v>
      </c>
      <c r="AT170">
        <f>_xlfn.RANK.AVG(Table2[[#This Row],[6M Return vs Nifty Z-Score]],Table2[6M Return vs Nifty Z-Score])</f>
        <v>147</v>
      </c>
      <c r="AU170">
        <f>_xlfn.RANK.AVG(Table2[[#This Row],[Sharpe Ratio Z-Score]],Table2[Sharpe Ratio Z-Score])</f>
        <v>383</v>
      </c>
      <c r="AV170">
        <f>(Table2[[#This Row],[Rank 1Y]]+Table2[[#This Row],[Rank 6M]]+Table2[[#This Row],[Rank Sharpe]])/3</f>
        <v>210.66666666666666</v>
      </c>
    </row>
    <row r="171" spans="1:48" x14ac:dyDescent="0.3">
      <c r="A171" t="s">
        <v>732</v>
      </c>
      <c r="B171" t="s">
        <v>733</v>
      </c>
      <c r="C171" t="s">
        <v>3075</v>
      </c>
      <c r="D171" t="s">
        <v>530</v>
      </c>
      <c r="E171">
        <v>22409.437526124999</v>
      </c>
      <c r="F171">
        <v>1465.25</v>
      </c>
      <c r="G171">
        <v>16.851957133725101</v>
      </c>
      <c r="H171">
        <f>(Table2[[#This Row],[1Y Return vs Nifty]]-AVERAGE(Table2[1Y Return vs Nifty]))/_xlfn.STDEV.P(Table2[1Y Return vs Nifty])</f>
        <v>-0.2323821915259176</v>
      </c>
      <c r="I171">
        <v>-7.3395695793712497</v>
      </c>
      <c r="J171">
        <f>(Table2[[#This Row],[1M Return vs Nifty]]-AVERAGE(Table2[1M Return vs Nifty]))/_xlfn.STDEV.P(Table2[1M Return vs Nifty])</f>
        <v>-0.45539068880768852</v>
      </c>
      <c r="K171">
        <v>35.319636980524898</v>
      </c>
      <c r="L171">
        <f>(Table2[[#This Row],[6M Return vs Nifty]]-AVERAGE(Table2[6M Return vs Nifty]))/_xlfn.STDEV.P(Table2[6M Return vs Nifty])</f>
        <v>0.99067165532464274</v>
      </c>
      <c r="M171">
        <v>-2.0116344024764299</v>
      </c>
      <c r="N171">
        <f>(Table2[[#This Row],[1W Return vs Nifty]]-AVERAGE(Table2[1W Return vs Nifty]))/_xlfn.STDEV.P(Table2[1W Return vs Nifty])</f>
        <v>0.13028956038776229</v>
      </c>
      <c r="O171">
        <v>1506.81</v>
      </c>
      <c r="P171">
        <v>1483.2193590586</v>
      </c>
      <c r="Q171">
        <v>1223.73539426563</v>
      </c>
      <c r="R171">
        <v>40.513330787727</v>
      </c>
      <c r="S171" s="1">
        <f>(Table2[[#This Row],[Close Price]]-Table2[[#This Row],[20D EMA]])/Table2[[#This Row],[20D EMA]]</f>
        <v>-2.7581446897750841E-2</v>
      </c>
      <c r="T171" s="1">
        <f>(Table2[[#This Row],[Close Price]]-Table2[[#This Row],[50D EMA]])/Table2[[#This Row],[50D EMA]]</f>
        <v>-1.2115105529640072E-2</v>
      </c>
      <c r="U171" s="1">
        <f>(Table2[[#This Row],[Close Price]]-Table2[[#This Row],[200D EMA]])/Table2[[#This Row],[200D EMA]]</f>
        <v>0.19735851955095582</v>
      </c>
      <c r="V171">
        <v>0.24487421947784599</v>
      </c>
      <c r="W171">
        <v>1452.6</v>
      </c>
      <c r="X171">
        <v>1508.8</v>
      </c>
      <c r="Y171">
        <v>1420.25</v>
      </c>
      <c r="Z171">
        <v>1508.8</v>
      </c>
      <c r="AA171">
        <v>1420.25</v>
      </c>
      <c r="AB171">
        <v>1548.85</v>
      </c>
      <c r="AC171" s="1">
        <f>(Table2[[#This Row],[Close Price]]/Table2[[#This Row],[Day Low]])-1</f>
        <v>8.7085226490430934E-3</v>
      </c>
      <c r="AD171" s="1">
        <f>(Table2[[#This Row],[Day High]]/Table2[[#This Row],[Close Price]])-1</f>
        <v>2.9721890462378386E-2</v>
      </c>
      <c r="AE171" s="1">
        <f>(Table2[[#This Row],[Close Price]]/Table2[[#This Row],[Current Week Low]])-1</f>
        <v>3.1684562577011022E-2</v>
      </c>
      <c r="AF171" s="1">
        <f>(Table2[[#This Row],[Current Week High]]/Table2[[#This Row],[Close Price]])-1</f>
        <v>2.9721890462378386E-2</v>
      </c>
      <c r="AG171" s="1">
        <f>(Table2[[#This Row],[Close Price]]/Table2[[#This Row],[Current Month Low]])-1</f>
        <v>3.1684562577011022E-2</v>
      </c>
      <c r="AH171" s="1">
        <f>(Table2[[#This Row],[Current Month High]]/Table2[[#This Row],[Close Price]])-1</f>
        <v>5.7055110049479607E-2</v>
      </c>
      <c r="AI171">
        <v>16.021156799181</v>
      </c>
      <c r="AJ171">
        <v>76.270676691729307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-0.08</v>
      </c>
      <c r="AM171" t="s">
        <v>3108</v>
      </c>
      <c r="AN171">
        <v>-7.17</v>
      </c>
      <c r="AO171" t="s">
        <v>3108</v>
      </c>
      <c r="AP171">
        <v>0.12714817049320301</v>
      </c>
      <c r="AQ171">
        <f>(Table2[[#This Row],[Sharpe Ratio]]-AVERAGE(Table2[Sharpe Ratio]))/_xlfn.STDEV.P(Table2[Sharpe Ratio])</f>
        <v>0.72681787591312785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1.1600062112919267</v>
      </c>
      <c r="AS171">
        <f>_xlfn.RANK.AVG(Table2[[#This Row],[1Y Return vs Nifty Z-Score]],Table2[1Y Return vs Nifty Z-Score])</f>
        <v>361</v>
      </c>
      <c r="AT171">
        <f>_xlfn.RANK.AVG(Table2[[#This Row],[6M Return vs Nifty Z-Score]],Table2[6M Return vs Nifty Z-Score])</f>
        <v>108</v>
      </c>
      <c r="AU171">
        <f>_xlfn.RANK.AVG(Table2[[#This Row],[Sharpe Ratio Z-Score]],Table2[Sharpe Ratio Z-Score])</f>
        <v>166</v>
      </c>
      <c r="AV171">
        <f>(Table2[[#This Row],[Rank 1Y]]+Table2[[#This Row],[Rank 6M]]+Table2[[#This Row],[Rank Sharpe]])/3</f>
        <v>211.66666666666666</v>
      </c>
    </row>
    <row r="172" spans="1:48" x14ac:dyDescent="0.3">
      <c r="A172" t="s">
        <v>611</v>
      </c>
      <c r="B172" t="s">
        <v>612</v>
      </c>
      <c r="C172" t="s">
        <v>3064</v>
      </c>
      <c r="D172" t="s">
        <v>251</v>
      </c>
      <c r="E172">
        <v>30494.79680512</v>
      </c>
      <c r="F172">
        <v>6027.2</v>
      </c>
      <c r="G172">
        <v>113.98219513623199</v>
      </c>
      <c r="H172">
        <f>(Table2[[#This Row],[1Y Return vs Nifty]]-AVERAGE(Table2[1Y Return vs Nifty]))/_xlfn.STDEV.P(Table2[1Y Return vs Nifty])</f>
        <v>1.2662915933220211</v>
      </c>
      <c r="I172">
        <v>-9.4081884737883996</v>
      </c>
      <c r="J172">
        <f>(Table2[[#This Row],[1M Return vs Nifty]]-AVERAGE(Table2[1M Return vs Nifty]))/_xlfn.STDEV.P(Table2[1M Return vs Nifty])</f>
        <v>-0.65315924279783766</v>
      </c>
      <c r="K172">
        <v>-4.1325271041943896</v>
      </c>
      <c r="L172">
        <f>(Table2[[#This Row],[6M Return vs Nifty]]-AVERAGE(Table2[6M Return vs Nifty]))/_xlfn.STDEV.P(Table2[6M Return vs Nifty])</f>
        <v>-0.33548936953777758</v>
      </c>
      <c r="M172">
        <v>-4.0493291173358701</v>
      </c>
      <c r="N172">
        <f>(Table2[[#This Row],[1W Return vs Nifty]]-AVERAGE(Table2[1W Return vs Nifty]))/_xlfn.STDEV.P(Table2[1W Return vs Nifty])</f>
        <v>-0.32198380328358667</v>
      </c>
      <c r="O172">
        <v>6152.63</v>
      </c>
      <c r="P172">
        <v>6324.7543012453598</v>
      </c>
      <c r="Q172">
        <v>5689.1822427834904</v>
      </c>
      <c r="R172">
        <v>42.781098825709201</v>
      </c>
      <c r="S172" s="1">
        <f>(Table2[[#This Row],[Close Price]]-Table2[[#This Row],[20D EMA]])/Table2[[#This Row],[20D EMA]]</f>
        <v>-2.0386403863063486E-2</v>
      </c>
      <c r="T172" s="1">
        <f>(Table2[[#This Row],[Close Price]]-Table2[[#This Row],[50D EMA]])/Table2[[#This Row],[50D EMA]]</f>
        <v>-4.7045985831697966E-2</v>
      </c>
      <c r="U172" s="1">
        <f>(Table2[[#This Row],[Close Price]]-Table2[[#This Row],[200D EMA]])/Table2[[#This Row],[200D EMA]]</f>
        <v>5.9414120130405729E-2</v>
      </c>
      <c r="V172">
        <v>0.62216104420566798</v>
      </c>
      <c r="W172">
        <v>5900</v>
      </c>
      <c r="X172">
        <v>6108.75</v>
      </c>
      <c r="Y172">
        <v>5850.1</v>
      </c>
      <c r="Z172">
        <v>6108.75</v>
      </c>
      <c r="AA172">
        <v>5850.1</v>
      </c>
      <c r="AB172">
        <v>6401</v>
      </c>
      <c r="AC172" s="1">
        <f>(Table2[[#This Row],[Close Price]]/Table2[[#This Row],[Day Low]])-1</f>
        <v>2.155932203389832E-2</v>
      </c>
      <c r="AD172" s="1">
        <f>(Table2[[#This Row],[Day High]]/Table2[[#This Row],[Close Price]])-1</f>
        <v>1.3530329174409328E-2</v>
      </c>
      <c r="AE172" s="1">
        <f>(Table2[[#This Row],[Close Price]]/Table2[[#This Row],[Current Week Low]])-1</f>
        <v>3.0272986786550549E-2</v>
      </c>
      <c r="AF172" s="1">
        <f>(Table2[[#This Row],[Current Week High]]/Table2[[#This Row],[Close Price]])-1</f>
        <v>1.3530329174409328E-2</v>
      </c>
      <c r="AG172" s="1">
        <f>(Table2[[#This Row],[Close Price]]/Table2[[#This Row],[Current Month Low]])-1</f>
        <v>3.0272986786550549E-2</v>
      </c>
      <c r="AH172" s="1">
        <f>(Table2[[#This Row],[Current Month High]]/Table2[[#This Row],[Close Price]])-1</f>
        <v>6.2018847889567352E-2</v>
      </c>
      <c r="AI172">
        <v>61.880309264666799</v>
      </c>
      <c r="AJ172">
        <v>151.02873802582201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-0.12</v>
      </c>
      <c r="AM172" t="s">
        <v>3108</v>
      </c>
      <c r="AN172">
        <v>-5.22</v>
      </c>
      <c r="AO172" t="s">
        <v>3108</v>
      </c>
      <c r="AP172">
        <v>0.13959746662633801</v>
      </c>
      <c r="AQ172">
        <f>(Table2[[#This Row],[Sharpe Ratio]]-AVERAGE(Table2[Sharpe Ratio]))/_xlfn.STDEV.P(Table2[Sharpe Ratio])</f>
        <v>0.86829784819753586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80</v>
      </c>
      <c r="AT172">
        <f>_xlfn.RANK.AVG(Table2[[#This Row],[6M Return vs Nifty Z-Score]],Table2[6M Return vs Nifty Z-Score])</f>
        <v>426</v>
      </c>
      <c r="AU172">
        <f>_xlfn.RANK.AVG(Table2[[#This Row],[Sharpe Ratio Z-Score]],Table2[Sharpe Ratio Z-Score])</f>
        <v>137</v>
      </c>
      <c r="AV172">
        <f>(Table2[[#This Row],[Rank 1Y]]+Table2[[#This Row],[Rank 6M]]+Table2[[#This Row],[Rank Sharpe]])/3</f>
        <v>214.33333333333334</v>
      </c>
    </row>
    <row r="173" spans="1:48" x14ac:dyDescent="0.3">
      <c r="A173" t="s">
        <v>311</v>
      </c>
      <c r="B173" t="s">
        <v>312</v>
      </c>
      <c r="C173" t="s">
        <v>3072</v>
      </c>
      <c r="D173" t="s">
        <v>313</v>
      </c>
      <c r="E173">
        <v>88708.296386639995</v>
      </c>
      <c r="F173">
        <v>623.20000000000005</v>
      </c>
      <c r="G173">
        <v>36.552134418234701</v>
      </c>
      <c r="H173">
        <f>(Table2[[#This Row],[1Y Return vs Nifty]]-AVERAGE(Table2[1Y Return vs Nifty]))/_xlfn.STDEV.P(Table2[1Y Return vs Nifty])</f>
        <v>7.1582257242234104E-2</v>
      </c>
      <c r="I173">
        <v>3.5948416956558802</v>
      </c>
      <c r="J173">
        <f>(Table2[[#This Row],[1M Return vs Nifty]]-AVERAGE(Table2[1M Return vs Nifty]))/_xlfn.STDEV.P(Table2[1M Return vs Nifty])</f>
        <v>0.58998442230237147</v>
      </c>
      <c r="K173">
        <v>4.5887074100085696</v>
      </c>
      <c r="L173">
        <f>(Table2[[#This Row],[6M Return vs Nifty]]-AVERAGE(Table2[6M Return vs Nifty]))/_xlfn.STDEV.P(Table2[6M Return vs Nifty])</f>
        <v>-4.2330259771715596E-2</v>
      </c>
      <c r="M173">
        <v>-1.97221773858018</v>
      </c>
      <c r="N173">
        <f>(Table2[[#This Row],[1W Return vs Nifty]]-AVERAGE(Table2[1W Return vs Nifty]))/_xlfn.STDEV.P(Table2[1W Return vs Nifty])</f>
        <v>0.13903822476572808</v>
      </c>
      <c r="O173">
        <v>617.79</v>
      </c>
      <c r="P173">
        <v>609.83261929428397</v>
      </c>
      <c r="Q173">
        <v>544.29666402351597</v>
      </c>
      <c r="R173">
        <v>54.796980598875002</v>
      </c>
      <c r="S173" s="1">
        <f>(Table2[[#This Row],[Close Price]]-Table2[[#This Row],[20D EMA]])/Table2[[#This Row],[20D EMA]]</f>
        <v>8.7570209941890964E-3</v>
      </c>
      <c r="T173" s="1">
        <f>(Table2[[#This Row],[Close Price]]-Table2[[#This Row],[50D EMA]])/Table2[[#This Row],[50D EMA]]</f>
        <v>2.1919753523819689E-2</v>
      </c>
      <c r="U173" s="1">
        <f>(Table2[[#This Row],[Close Price]]-Table2[[#This Row],[200D EMA]])/Table2[[#This Row],[200D EMA]]</f>
        <v>0.14496384268317894</v>
      </c>
      <c r="V173">
        <v>0.58796273710044</v>
      </c>
      <c r="W173">
        <v>611.15</v>
      </c>
      <c r="X173">
        <v>625.6</v>
      </c>
      <c r="Y173">
        <v>599.54999999999995</v>
      </c>
      <c r="Z173">
        <v>625.6</v>
      </c>
      <c r="AA173">
        <v>595</v>
      </c>
      <c r="AB173">
        <v>642.35</v>
      </c>
      <c r="AC173" s="1">
        <f>(Table2[[#This Row],[Close Price]]/Table2[[#This Row],[Day Low]])-1</f>
        <v>1.9716927104638904E-2</v>
      </c>
      <c r="AD173" s="1">
        <f>(Table2[[#This Row],[Day High]]/Table2[[#This Row],[Close Price]])-1</f>
        <v>3.8510911424902705E-3</v>
      </c>
      <c r="AE173" s="1">
        <f>(Table2[[#This Row],[Close Price]]/Table2[[#This Row],[Current Week Low]])-1</f>
        <v>3.9446251355183204E-2</v>
      </c>
      <c r="AF173" s="1">
        <f>(Table2[[#This Row],[Current Week High]]/Table2[[#This Row],[Close Price]])-1</f>
        <v>3.8510911424902705E-3</v>
      </c>
      <c r="AG173" s="1">
        <f>(Table2[[#This Row],[Close Price]]/Table2[[#This Row],[Current Month Low]])-1</f>
        <v>4.7394957983193375E-2</v>
      </c>
      <c r="AH173" s="1">
        <f>(Table2[[#This Row],[Current Month High]]/Table2[[#This Row],[Close Price]])-1</f>
        <v>3.0728498074454436E-2</v>
      </c>
      <c r="AI173">
        <v>6.3783697047496704</v>
      </c>
      <c r="AJ173">
        <v>67.707212055974097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</v>
      </c>
      <c r="AM173" t="s">
        <v>3110</v>
      </c>
      <c r="AN173">
        <v>-3.56</v>
      </c>
      <c r="AO173" t="s">
        <v>3108</v>
      </c>
      <c r="AP173">
        <v>0.20510040990567399</v>
      </c>
      <c r="AQ173">
        <f>(Table2[[#This Row],[Sharpe Ratio]]-AVERAGE(Table2[Sharpe Ratio]))/_xlfn.STDEV.P(Table2[Sharpe Ratio])</f>
        <v>1.6127057649665526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2.370980409505171</v>
      </c>
      <c r="AS173">
        <f>_xlfn.RANK.AVG(Table2[[#This Row],[1Y Return vs Nifty Z-Score]],Table2[1Y Return vs Nifty Z-Score])</f>
        <v>283</v>
      </c>
      <c r="AT173">
        <f>_xlfn.RANK.AVG(Table2[[#This Row],[6M Return vs Nifty Z-Score]],Table2[6M Return vs Nifty Z-Score])</f>
        <v>325</v>
      </c>
      <c r="AU173">
        <f>_xlfn.RANK.AVG(Table2[[#This Row],[Sharpe Ratio Z-Score]],Table2[Sharpe Ratio Z-Score])</f>
        <v>37</v>
      </c>
      <c r="AV173">
        <f>(Table2[[#This Row],[Rank 1Y]]+Table2[[#This Row],[Rank 6M]]+Table2[[#This Row],[Rank Sharpe]])/3</f>
        <v>215</v>
      </c>
    </row>
    <row r="174" spans="1:48" x14ac:dyDescent="0.3">
      <c r="A174" t="s">
        <v>825</v>
      </c>
      <c r="B174" t="s">
        <v>826</v>
      </c>
      <c r="C174" t="s">
        <v>3065</v>
      </c>
      <c r="D174" t="s">
        <v>659</v>
      </c>
      <c r="E174">
        <v>18989.756978551999</v>
      </c>
      <c r="F174">
        <v>131.71</v>
      </c>
      <c r="G174">
        <v>65.778901155808597</v>
      </c>
      <c r="H174">
        <f>(Table2[[#This Row],[1Y Return vs Nifty]]-AVERAGE(Table2[1Y Return vs Nifty]))/_xlfn.STDEV.P(Table2[1Y Return vs Nifty])</f>
        <v>0.52253749040389086</v>
      </c>
      <c r="I174">
        <v>6.9396461773711398</v>
      </c>
      <c r="J174">
        <f>(Table2[[#This Row],[1M Return vs Nifty]]-AVERAGE(Table2[1M Return vs Nifty]))/_xlfn.STDEV.P(Table2[1M Return vs Nifty])</f>
        <v>0.9097616164070299</v>
      </c>
      <c r="K174">
        <v>19.8405648301095</v>
      </c>
      <c r="L174">
        <f>(Table2[[#This Row],[6M Return vs Nifty]]-AVERAGE(Table2[6M Return vs Nifty]))/_xlfn.STDEV.P(Table2[6M Return vs Nifty])</f>
        <v>0.47035185378389305</v>
      </c>
      <c r="M174">
        <v>-5.0310099523179703</v>
      </c>
      <c r="N174">
        <f>(Table2[[#This Row],[1W Return vs Nifty]]-AVERAGE(Table2[1W Return vs Nifty]))/_xlfn.STDEV.P(Table2[1W Return vs Nifty])</f>
        <v>-0.53987124738959902</v>
      </c>
      <c r="O174">
        <v>129.69999999999999</v>
      </c>
      <c r="P174">
        <v>121.85777744705101</v>
      </c>
      <c r="Q174">
        <v>101.686065534779</v>
      </c>
      <c r="R174">
        <v>50.4197607605931</v>
      </c>
      <c r="S174" s="1">
        <f>(Table2[[#This Row],[Close Price]]-Table2[[#This Row],[20D EMA]])/Table2[[#This Row],[20D EMA]]</f>
        <v>1.5497301464919195E-2</v>
      </c>
      <c r="T174" s="1">
        <f>(Table2[[#This Row],[Close Price]]-Table2[[#This Row],[50D EMA]])/Table2[[#This Row],[50D EMA]]</f>
        <v>8.0850174353704563E-2</v>
      </c>
      <c r="U174" s="1">
        <f>(Table2[[#This Row],[Close Price]]-Table2[[#This Row],[200D EMA]])/Table2[[#This Row],[200D EMA]]</f>
        <v>0.29526104985301177</v>
      </c>
      <c r="V174">
        <v>1.4661580604630899</v>
      </c>
      <c r="W174">
        <v>130.81</v>
      </c>
      <c r="X174">
        <v>134.25</v>
      </c>
      <c r="Y174">
        <v>130.5</v>
      </c>
      <c r="Z174">
        <v>146.19999999999999</v>
      </c>
      <c r="AA174">
        <v>122.27</v>
      </c>
      <c r="AB174">
        <v>146.19999999999999</v>
      </c>
      <c r="AC174" s="1">
        <f>(Table2[[#This Row],[Close Price]]/Table2[[#This Row],[Day Low]])-1</f>
        <v>6.8802079351732992E-3</v>
      </c>
      <c r="AD174" s="1">
        <f>(Table2[[#This Row],[Day High]]/Table2[[#This Row],[Close Price]])-1</f>
        <v>1.9284792346822455E-2</v>
      </c>
      <c r="AE174" s="1">
        <f>(Table2[[#This Row],[Close Price]]/Table2[[#This Row],[Current Week Low]])-1</f>
        <v>9.2720306513409678E-3</v>
      </c>
      <c r="AF174" s="1">
        <f>(Table2[[#This Row],[Current Week High]]/Table2[[#This Row],[Close Price]])-1</f>
        <v>0.11001442563207031</v>
      </c>
      <c r="AG174" s="1">
        <f>(Table2[[#This Row],[Close Price]]/Table2[[#This Row],[Current Month Low]])-1</f>
        <v>7.7206183037539899E-2</v>
      </c>
      <c r="AH174" s="1">
        <f>(Table2[[#This Row],[Current Month High]]/Table2[[#This Row],[Close Price]])-1</f>
        <v>0.11001442563207031</v>
      </c>
      <c r="AI174">
        <v>11.001442563207</v>
      </c>
      <c r="AJ174">
        <v>114.162601626016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0.15</v>
      </c>
      <c r="AM174" t="s">
        <v>3109</v>
      </c>
      <c r="AN174">
        <v>-2.2999999999999998</v>
      </c>
      <c r="AO174" t="s">
        <v>3108</v>
      </c>
      <c r="AP174">
        <v>7.9660113848791E-2</v>
      </c>
      <c r="AQ174">
        <f>(Table2[[#This Row],[Sharpe Ratio]]-AVERAGE(Table2[Sharpe Ratio]))/_xlfn.STDEV.P(Table2[Sharpe Ratio])</f>
        <v>0.18714006071443698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1.5499197739196517</v>
      </c>
      <c r="AS174">
        <f>_xlfn.RANK.AVG(Table2[[#This Row],[1Y Return vs Nifty Z-Score]],Table2[1Y Return vs Nifty Z-Score])</f>
        <v>158</v>
      </c>
      <c r="AT174">
        <f>_xlfn.RANK.AVG(Table2[[#This Row],[6M Return vs Nifty Z-Score]],Table2[6M Return vs Nifty Z-Score])</f>
        <v>198</v>
      </c>
      <c r="AU174">
        <f>_xlfn.RANK.AVG(Table2[[#This Row],[Sharpe Ratio Z-Score]],Table2[Sharpe Ratio Z-Score])</f>
        <v>292</v>
      </c>
      <c r="AV174">
        <f>(Table2[[#This Row],[Rank 1Y]]+Table2[[#This Row],[Rank 6M]]+Table2[[#This Row],[Rank Sharpe]])/3</f>
        <v>216</v>
      </c>
    </row>
    <row r="175" spans="1:48" x14ac:dyDescent="0.3">
      <c r="A175" t="s">
        <v>1025</v>
      </c>
      <c r="B175" t="s">
        <v>1026</v>
      </c>
      <c r="C175" t="s">
        <v>3063</v>
      </c>
      <c r="D175" t="s">
        <v>21</v>
      </c>
      <c r="E175">
        <v>13020.731723999999</v>
      </c>
      <c r="F175">
        <v>2310</v>
      </c>
      <c r="G175">
        <v>153.53189452235699</v>
      </c>
      <c r="H175">
        <f>(Table2[[#This Row],[1Y Return vs Nifty]]-AVERAGE(Table2[1Y Return vs Nifty]))/_xlfn.STDEV.P(Table2[1Y Return vs Nifty])</f>
        <v>1.8765248109846024</v>
      </c>
      <c r="I175">
        <v>-7.6467068458564498</v>
      </c>
      <c r="J175">
        <f>(Table2[[#This Row],[1M Return vs Nifty]]-AVERAGE(Table2[1M Return vs Nifty]))/_xlfn.STDEV.P(Table2[1M Return vs Nifty])</f>
        <v>-0.48475428653620084</v>
      </c>
      <c r="K175">
        <v>47.1349985114107</v>
      </c>
      <c r="L175">
        <f>(Table2[[#This Row],[6M Return vs Nifty]]-AVERAGE(Table2[6M Return vs Nifty]))/_xlfn.STDEV.P(Table2[6M Return vs Nifty])</f>
        <v>1.3878380040012799</v>
      </c>
      <c r="M175">
        <v>-4.1268155684591301</v>
      </c>
      <c r="N175">
        <f>(Table2[[#This Row],[1W Return vs Nifty]]-AVERAGE(Table2[1W Return vs Nifty]))/_xlfn.STDEV.P(Table2[1W Return vs Nifty])</f>
        <v>-0.33918218812156758</v>
      </c>
      <c r="O175">
        <v>2330.75</v>
      </c>
      <c r="P175">
        <v>2334.2045386035102</v>
      </c>
      <c r="Q175">
        <v>1765.2757070202199</v>
      </c>
      <c r="R175">
        <v>50.167530009186699</v>
      </c>
      <c r="S175" s="1">
        <f>(Table2[[#This Row],[Close Price]]-Table2[[#This Row],[20D EMA]])/Table2[[#This Row],[20D EMA]]</f>
        <v>-8.9027137187600563E-3</v>
      </c>
      <c r="T175" s="1">
        <f>(Table2[[#This Row],[Close Price]]-Table2[[#This Row],[50D EMA]])/Table2[[#This Row],[50D EMA]]</f>
        <v>-1.0369501988026756E-2</v>
      </c>
      <c r="U175" s="1">
        <f>(Table2[[#This Row],[Close Price]]-Table2[[#This Row],[200D EMA]])/Table2[[#This Row],[200D EMA]]</f>
        <v>0.30857745949456988</v>
      </c>
      <c r="V175">
        <v>1.1319704114615701</v>
      </c>
      <c r="W175">
        <v>2200.5</v>
      </c>
      <c r="X175">
        <v>2334.1999999999998</v>
      </c>
      <c r="Y175">
        <v>2199</v>
      </c>
      <c r="Z175">
        <v>2449</v>
      </c>
      <c r="AA175">
        <v>2108</v>
      </c>
      <c r="AB175">
        <v>2449</v>
      </c>
      <c r="AC175" s="1">
        <f>(Table2[[#This Row],[Close Price]]/Table2[[#This Row],[Day Low]])-1</f>
        <v>4.9761417859577328E-2</v>
      </c>
      <c r="AD175" s="1">
        <f>(Table2[[#This Row],[Day High]]/Table2[[#This Row],[Close Price]])-1</f>
        <v>1.0476190476190306E-2</v>
      </c>
      <c r="AE175" s="1">
        <f>(Table2[[#This Row],[Close Price]]/Table2[[#This Row],[Current Week Low]])-1</f>
        <v>5.0477489768076422E-2</v>
      </c>
      <c r="AF175" s="1">
        <f>(Table2[[#This Row],[Current Week High]]/Table2[[#This Row],[Close Price]])-1</f>
        <v>6.0173160173160101E-2</v>
      </c>
      <c r="AG175" s="1">
        <f>(Table2[[#This Row],[Close Price]]/Table2[[#This Row],[Current Month Low]])-1</f>
        <v>9.5825426944971648E-2</v>
      </c>
      <c r="AH175" s="1">
        <f>(Table2[[#This Row],[Current Month High]]/Table2[[#This Row],[Close Price]])-1</f>
        <v>6.0173160173160101E-2</v>
      </c>
      <c r="AI175">
        <v>19.9978354978354</v>
      </c>
      <c r="AJ175">
        <v>212.75385865150199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-0.02</v>
      </c>
      <c r="AM175" t="s">
        <v>3108</v>
      </c>
      <c r="AN175">
        <v>-0.86</v>
      </c>
      <c r="AO175" t="s">
        <v>3108</v>
      </c>
      <c r="AQ175">
        <f>(Table2[[#This Row],[Sharpe Ratio]]-AVERAGE(Table2[Sharpe Ratio]))/_xlfn.STDEV.P(Table2[Sharpe Ratio])</f>
        <v>-0.71815696001452767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36</v>
      </c>
      <c r="AT175">
        <f>_xlfn.RANK.AVG(Table2[[#This Row],[6M Return vs Nifty Z-Score]],Table2[6M Return vs Nifty Z-Score])</f>
        <v>68</v>
      </c>
      <c r="AU175">
        <f>_xlfn.RANK.AVG(Table2[[#This Row],[Sharpe Ratio Z-Score]],Table2[Sharpe Ratio Z-Score])</f>
        <v>544.5</v>
      </c>
      <c r="AV175">
        <f>(Table2[[#This Row],[Rank 1Y]]+Table2[[#This Row],[Rank 6M]]+Table2[[#This Row],[Rank Sharpe]])/3</f>
        <v>216.16666666666666</v>
      </c>
    </row>
    <row r="176" spans="1:48" x14ac:dyDescent="0.3">
      <c r="A176" t="s">
        <v>90</v>
      </c>
      <c r="B176" t="s">
        <v>91</v>
      </c>
      <c r="C176" t="s">
        <v>3070</v>
      </c>
      <c r="D176" t="s">
        <v>92</v>
      </c>
      <c r="E176">
        <v>314918.44531133998</v>
      </c>
      <c r="F176">
        <v>338.6</v>
      </c>
      <c r="G176">
        <v>55.927970182148002</v>
      </c>
      <c r="H176">
        <f>(Table2[[#This Row],[1Y Return vs Nifty]]-AVERAGE(Table2[1Y Return vs Nifty]))/_xlfn.STDEV.P(Table2[1Y Return vs Nifty])</f>
        <v>0.37054226924330153</v>
      </c>
      <c r="I176">
        <v>-2.4777603956476599</v>
      </c>
      <c r="J176">
        <f>(Table2[[#This Row],[1M Return vs Nifty]]-AVERAGE(Table2[1M Return vs Nifty]))/_xlfn.STDEV.P(Table2[1M Return vs Nifty])</f>
        <v>9.4184525165065987E-3</v>
      </c>
      <c r="K176">
        <v>11.9843898215297</v>
      </c>
      <c r="L176">
        <f>(Table2[[#This Row],[6M Return vs Nifty]]-AVERAGE(Table2[6M Return vs Nifty]))/_xlfn.STDEV.P(Table2[6M Return vs Nifty])</f>
        <v>0.20627120465894269</v>
      </c>
      <c r="M176">
        <v>-4.9618399777948001</v>
      </c>
      <c r="N176">
        <f>(Table2[[#This Row],[1W Return vs Nifty]]-AVERAGE(Table2[1W Return vs Nifty]))/_xlfn.STDEV.P(Table2[1W Return vs Nifty])</f>
        <v>-0.52451873319082032</v>
      </c>
      <c r="O176">
        <v>341.74</v>
      </c>
      <c r="P176">
        <v>333.94078995557499</v>
      </c>
      <c r="Q176">
        <v>286.72908973182001</v>
      </c>
      <c r="R176">
        <v>45.233629678074898</v>
      </c>
      <c r="S176" s="1">
        <f>(Table2[[#This Row],[Close Price]]-Table2[[#This Row],[20D EMA]])/Table2[[#This Row],[20D EMA]]</f>
        <v>-9.1882717855679349E-3</v>
      </c>
      <c r="T176" s="1">
        <f>(Table2[[#This Row],[Close Price]]-Table2[[#This Row],[50D EMA]])/Table2[[#This Row],[50D EMA]]</f>
        <v>1.395220405702719E-2</v>
      </c>
      <c r="U176" s="1">
        <f>(Table2[[#This Row],[Close Price]]-Table2[[#This Row],[200D EMA]])/Table2[[#This Row],[200D EMA]]</f>
        <v>0.18090564273298981</v>
      </c>
      <c r="V176">
        <v>0.69294702148496301</v>
      </c>
      <c r="W176">
        <v>330.6</v>
      </c>
      <c r="X176">
        <v>339.55</v>
      </c>
      <c r="Y176">
        <v>330.6</v>
      </c>
      <c r="Z176">
        <v>343.8</v>
      </c>
      <c r="AA176">
        <v>330.6</v>
      </c>
      <c r="AB176">
        <v>362.5</v>
      </c>
      <c r="AC176" s="1">
        <f>(Table2[[#This Row],[Close Price]]/Table2[[#This Row],[Day Low]])-1</f>
        <v>2.4198427102238407E-2</v>
      </c>
      <c r="AD176" s="1">
        <f>(Table2[[#This Row],[Day High]]/Table2[[#This Row],[Close Price]])-1</f>
        <v>2.8056704075605232E-3</v>
      </c>
      <c r="AE176" s="1">
        <f>(Table2[[#This Row],[Close Price]]/Table2[[#This Row],[Current Week Low]])-1</f>
        <v>2.4198427102238407E-2</v>
      </c>
      <c r="AF176" s="1">
        <f>(Table2[[#This Row],[Current Week High]]/Table2[[#This Row],[Close Price]])-1</f>
        <v>1.5357353809805074E-2</v>
      </c>
      <c r="AG176" s="1">
        <f>(Table2[[#This Row],[Close Price]]/Table2[[#This Row],[Current Month Low]])-1</f>
        <v>2.4198427102238407E-2</v>
      </c>
      <c r="AH176" s="1">
        <f>(Table2[[#This Row],[Current Month High]]/Table2[[#This Row],[Close Price]])-1</f>
        <v>7.0584760779681011E-2</v>
      </c>
      <c r="AI176">
        <v>7.0584760779681002</v>
      </c>
      <c r="AJ176">
        <v>88.032764126058595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0.03</v>
      </c>
      <c r="AM176" t="s">
        <v>3109</v>
      </c>
      <c r="AN176">
        <v>-3.2</v>
      </c>
      <c r="AO176" t="s">
        <v>3108</v>
      </c>
      <c r="AP176">
        <v>0.11322475031986</v>
      </c>
      <c r="AQ176">
        <f>(Table2[[#This Row],[Sharpe Ratio]]-AVERAGE(Table2[Sharpe Ratio]))/_xlfn.STDEV.P(Table2[Sharpe Ratio])</f>
        <v>0.56858522732300421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0.63029842055093477</v>
      </c>
      <c r="AS176">
        <f>_xlfn.RANK.AVG(Table2[[#This Row],[1Y Return vs Nifty Z-Score]],Table2[1Y Return vs Nifty Z-Score])</f>
        <v>194</v>
      </c>
      <c r="AT176">
        <f>_xlfn.RANK.AVG(Table2[[#This Row],[6M Return vs Nifty Z-Score]],Table2[6M Return vs Nifty Z-Score])</f>
        <v>258</v>
      </c>
      <c r="AU176">
        <f>_xlfn.RANK.AVG(Table2[[#This Row],[Sharpe Ratio Z-Score]],Table2[Sharpe Ratio Z-Score])</f>
        <v>203</v>
      </c>
      <c r="AV176">
        <f>(Table2[[#This Row],[Rank 1Y]]+Table2[[#This Row],[Rank 6M]]+Table2[[#This Row],[Rank Sharpe]])/3</f>
        <v>218.33333333333334</v>
      </c>
    </row>
    <row r="177" spans="1:48" x14ac:dyDescent="0.3">
      <c r="A177" t="s">
        <v>213</v>
      </c>
      <c r="B177" t="s">
        <v>214</v>
      </c>
      <c r="C177" t="s">
        <v>3068</v>
      </c>
      <c r="D177" t="s">
        <v>51</v>
      </c>
      <c r="E177">
        <v>119495.31748245</v>
      </c>
      <c r="F177">
        <v>1187.55</v>
      </c>
      <c r="G177">
        <v>51.971547771147101</v>
      </c>
      <c r="H177">
        <f>(Table2[[#This Row],[1Y Return vs Nifty]]-AVERAGE(Table2[1Y Return vs Nifty]))/_xlfn.STDEV.P(Table2[1Y Return vs Nifty])</f>
        <v>0.30949653651279085</v>
      </c>
      <c r="I177">
        <v>-1.50765322505954</v>
      </c>
      <c r="J177">
        <f>(Table2[[#This Row],[1M Return vs Nifty]]-AVERAGE(Table2[1M Return vs Nifty]))/_xlfn.STDEV.P(Table2[1M Return vs Nifty])</f>
        <v>0.10216472533673264</v>
      </c>
      <c r="K177">
        <v>21.8036408811023</v>
      </c>
      <c r="L177">
        <f>(Table2[[#This Row],[6M Return vs Nifty]]-AVERAGE(Table2[6M Return vs Nifty]))/_xlfn.STDEV.P(Table2[6M Return vs Nifty])</f>
        <v>0.53633948736660497</v>
      </c>
      <c r="M177">
        <v>-10.8745759542348</v>
      </c>
      <c r="N177">
        <f>(Table2[[#This Row],[1W Return vs Nifty]]-AVERAGE(Table2[1W Return vs Nifty]))/_xlfn.STDEV.P(Table2[1W Return vs Nifty])</f>
        <v>-1.8368708579052335</v>
      </c>
      <c r="O177">
        <v>1210.3800000000001</v>
      </c>
      <c r="P177">
        <v>1156.9777200313899</v>
      </c>
      <c r="Q177">
        <v>947.70155127516102</v>
      </c>
      <c r="R177">
        <v>40.623166106853901</v>
      </c>
      <c r="S177" s="1">
        <f>(Table2[[#This Row],[Close Price]]-Table2[[#This Row],[20D EMA]])/Table2[[#This Row],[20D EMA]]</f>
        <v>-1.8861845040400661E-2</v>
      </c>
      <c r="T177" s="1">
        <f>(Table2[[#This Row],[Close Price]]-Table2[[#This Row],[50D EMA]])/Table2[[#This Row],[50D EMA]]</f>
        <v>2.6424259896535053E-2</v>
      </c>
      <c r="U177" s="1">
        <f>(Table2[[#This Row],[Close Price]]-Table2[[#This Row],[200D EMA]])/Table2[[#This Row],[200D EMA]]</f>
        <v>0.25308436859907596</v>
      </c>
      <c r="V177">
        <v>1.43302985378133</v>
      </c>
      <c r="W177">
        <v>1168.1500000000001</v>
      </c>
      <c r="X177">
        <v>1194.9000000000001</v>
      </c>
      <c r="Y177">
        <v>1157.2</v>
      </c>
      <c r="Z177">
        <v>1298</v>
      </c>
      <c r="AA177">
        <v>1157.2</v>
      </c>
      <c r="AB177">
        <v>1324.3</v>
      </c>
      <c r="AC177" s="1">
        <f>(Table2[[#This Row],[Close Price]]/Table2[[#This Row],[Day Low]])-1</f>
        <v>1.6607456234216444E-2</v>
      </c>
      <c r="AD177" s="1">
        <f>(Table2[[#This Row],[Day High]]/Table2[[#This Row],[Close Price]])-1</f>
        <v>6.1892130857650329E-3</v>
      </c>
      <c r="AE177" s="1">
        <f>(Table2[[#This Row],[Close Price]]/Table2[[#This Row],[Current Week Low]])-1</f>
        <v>2.6227099896301231E-2</v>
      </c>
      <c r="AF177" s="1">
        <f>(Table2[[#This Row],[Current Week High]]/Table2[[#This Row],[Close Price]])-1</f>
        <v>9.3006610247989618E-2</v>
      </c>
      <c r="AG177" s="1">
        <f>(Table2[[#This Row],[Close Price]]/Table2[[#This Row],[Current Month Low]])-1</f>
        <v>2.6227099896301231E-2</v>
      </c>
      <c r="AH177" s="1">
        <f>(Table2[[#This Row],[Current Month High]]/Table2[[#This Row],[Close Price]])-1</f>
        <v>0.11515304618752897</v>
      </c>
      <c r="AI177">
        <v>11.515304618752801</v>
      </c>
      <c r="AJ177">
        <v>109.167767503302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-0.02</v>
      </c>
      <c r="AM177" t="s">
        <v>3108</v>
      </c>
      <c r="AN177">
        <v>-2.61</v>
      </c>
      <c r="AO177" t="s">
        <v>3108</v>
      </c>
      <c r="AP177">
        <v>8.9600455857684003E-2</v>
      </c>
      <c r="AQ177">
        <f>(Table2[[#This Row],[Sharpe Ratio]]-AVERAGE(Table2[Sharpe Ratio]))/_xlfn.STDEV.P(Table2[Sharpe Ratio])</f>
        <v>0.30010703466026173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-0.58876307402884343</v>
      </c>
      <c r="AS177">
        <f>_xlfn.RANK.AVG(Table2[[#This Row],[1Y Return vs Nifty Z-Score]],Table2[1Y Return vs Nifty Z-Score])</f>
        <v>210</v>
      </c>
      <c r="AT177">
        <f>_xlfn.RANK.AVG(Table2[[#This Row],[6M Return vs Nifty Z-Score]],Table2[6M Return vs Nifty Z-Score])</f>
        <v>187</v>
      </c>
      <c r="AU177">
        <f>_xlfn.RANK.AVG(Table2[[#This Row],[Sharpe Ratio Z-Score]],Table2[Sharpe Ratio Z-Score])</f>
        <v>258</v>
      </c>
      <c r="AV177">
        <f>(Table2[[#This Row],[Rank 1Y]]+Table2[[#This Row],[Rank 6M]]+Table2[[#This Row],[Rank Sharpe]])/3</f>
        <v>218.33333333333334</v>
      </c>
    </row>
    <row r="178" spans="1:48" x14ac:dyDescent="0.3">
      <c r="A178" t="s">
        <v>453</v>
      </c>
      <c r="B178" t="s">
        <v>454</v>
      </c>
      <c r="C178" t="s">
        <v>3075</v>
      </c>
      <c r="D178" t="s">
        <v>256</v>
      </c>
      <c r="E178">
        <v>49294.5001443</v>
      </c>
      <c r="F178">
        <v>4377</v>
      </c>
      <c r="G178">
        <v>43.205379498744797</v>
      </c>
      <c r="H178">
        <f>(Table2[[#This Row],[1Y Return vs Nifty]]-AVERAGE(Table2[1Y Return vs Nifty]))/_xlfn.STDEV.P(Table2[1Y Return vs Nifty])</f>
        <v>0.174238692471721</v>
      </c>
      <c r="I178">
        <v>-16.189954529791699</v>
      </c>
      <c r="J178">
        <f>(Table2[[#This Row],[1M Return vs Nifty]]-AVERAGE(Table2[1M Return vs Nifty]))/_xlfn.STDEV.P(Table2[1M Return vs Nifty])</f>
        <v>-1.3015242316389302</v>
      </c>
      <c r="K178">
        <v>16.067758926834099</v>
      </c>
      <c r="L178">
        <f>(Table2[[#This Row],[6M Return vs Nifty]]-AVERAGE(Table2[6M Return vs Nifty]))/_xlfn.STDEV.P(Table2[6M Return vs Nifty])</f>
        <v>0.34353122785953205</v>
      </c>
      <c r="M178">
        <v>-1.07055425859041</v>
      </c>
      <c r="N178">
        <f>(Table2[[#This Row],[1W Return vs Nifty]]-AVERAGE(Table2[1W Return vs Nifty]))/_xlfn.STDEV.P(Table2[1W Return vs Nifty])</f>
        <v>0.33916554119875775</v>
      </c>
      <c r="O178">
        <v>4661.5600000000004</v>
      </c>
      <c r="P178">
        <v>4855.0750128740801</v>
      </c>
      <c r="Q178">
        <v>4186.1058029137903</v>
      </c>
      <c r="R178">
        <v>31.919673220689202</v>
      </c>
      <c r="S178" s="1">
        <f>(Table2[[#This Row],[Close Price]]-Table2[[#This Row],[20D EMA]])/Table2[[#This Row],[20D EMA]]</f>
        <v>-6.1043942371223445E-2</v>
      </c>
      <c r="T178" s="1">
        <f>(Table2[[#This Row],[Close Price]]-Table2[[#This Row],[50D EMA]])/Table2[[#This Row],[50D EMA]]</f>
        <v>-9.8469130055947776E-2</v>
      </c>
      <c r="U178" s="1">
        <f>(Table2[[#This Row],[Close Price]]-Table2[[#This Row],[200D EMA]])/Table2[[#This Row],[200D EMA]]</f>
        <v>4.5601856731221524E-2</v>
      </c>
      <c r="V178">
        <v>0.59690904970553404</v>
      </c>
      <c r="W178">
        <v>4310</v>
      </c>
      <c r="X178">
        <v>4435</v>
      </c>
      <c r="Y178">
        <v>4171.3500000000004</v>
      </c>
      <c r="Z178">
        <v>4435</v>
      </c>
      <c r="AA178">
        <v>4171.3500000000004</v>
      </c>
      <c r="AB178">
        <v>5215.05</v>
      </c>
      <c r="AC178" s="1">
        <f>(Table2[[#This Row],[Close Price]]/Table2[[#This Row],[Day Low]])-1</f>
        <v>1.5545243619489613E-2</v>
      </c>
      <c r="AD178" s="1">
        <f>(Table2[[#This Row],[Day High]]/Table2[[#This Row],[Close Price]])-1</f>
        <v>1.3251085218185965E-2</v>
      </c>
      <c r="AE178" s="1">
        <f>(Table2[[#This Row],[Close Price]]/Table2[[#This Row],[Current Week Low]])-1</f>
        <v>4.9300586141177272E-2</v>
      </c>
      <c r="AF178" s="1">
        <f>(Table2[[#This Row],[Current Week High]]/Table2[[#This Row],[Close Price]])-1</f>
        <v>1.3251085218185965E-2</v>
      </c>
      <c r="AG178" s="1">
        <f>(Table2[[#This Row],[Close Price]]/Table2[[#This Row],[Current Month Low]])-1</f>
        <v>4.9300586141177272E-2</v>
      </c>
      <c r="AH178" s="1">
        <f>(Table2[[#This Row],[Current Month High]]/Table2[[#This Row],[Close Price]])-1</f>
        <v>0.19146675805346125</v>
      </c>
      <c r="AI178">
        <v>33.423577793008903</v>
      </c>
      <c r="AJ178">
        <v>75.062493750624895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-0.22</v>
      </c>
      <c r="AM178" t="s">
        <v>3108</v>
      </c>
      <c r="AN178">
        <v>-13.48</v>
      </c>
      <c r="AO178" t="s">
        <v>3108</v>
      </c>
      <c r="AP178">
        <v>0.123030509216714</v>
      </c>
      <c r="AQ178">
        <f>(Table2[[#This Row],[Sharpe Ratio]]-AVERAGE(Table2[Sharpe Ratio]))/_xlfn.STDEV.P(Table2[Sharpe Ratio])</f>
        <v>0.68002273207172725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249</v>
      </c>
      <c r="AT178">
        <f>_xlfn.RANK.AVG(Table2[[#This Row],[6M Return vs Nifty Z-Score]],Table2[6M Return vs Nifty Z-Score])</f>
        <v>225</v>
      </c>
      <c r="AU178">
        <f>_xlfn.RANK.AVG(Table2[[#This Row],[Sharpe Ratio Z-Score]],Table2[Sharpe Ratio Z-Score])</f>
        <v>182</v>
      </c>
      <c r="AV178">
        <f>(Table2[[#This Row],[Rank 1Y]]+Table2[[#This Row],[Rank 6M]]+Table2[[#This Row],[Rank Sharpe]])/3</f>
        <v>218.66666666666666</v>
      </c>
    </row>
    <row r="179" spans="1:48" x14ac:dyDescent="0.3">
      <c r="A179" t="s">
        <v>921</v>
      </c>
      <c r="B179" t="s">
        <v>922</v>
      </c>
      <c r="C179" t="s">
        <v>3066</v>
      </c>
      <c r="D179" t="s">
        <v>222</v>
      </c>
      <c r="E179">
        <v>15934.8553815</v>
      </c>
      <c r="F179">
        <v>2283.85</v>
      </c>
      <c r="G179">
        <v>103.16632175435601</v>
      </c>
      <c r="H179">
        <f>(Table2[[#This Row],[1Y Return vs Nifty]]-AVERAGE(Table2[1Y Return vs Nifty]))/_xlfn.STDEV.P(Table2[1Y Return vs Nifty])</f>
        <v>1.0994077656798626</v>
      </c>
      <c r="I179">
        <v>-1.34224485804523</v>
      </c>
      <c r="J179">
        <f>(Table2[[#This Row],[1M Return vs Nifty]]-AVERAGE(Table2[1M Return vs Nifty]))/_xlfn.STDEV.P(Table2[1M Return vs Nifty])</f>
        <v>0.11797845190114604</v>
      </c>
      <c r="K179">
        <v>18.070237159350398</v>
      </c>
      <c r="L179">
        <f>(Table2[[#This Row],[6M Return vs Nifty]]-AVERAGE(Table2[6M Return vs Nifty]))/_xlfn.STDEV.P(Table2[6M Return vs Nifty])</f>
        <v>0.41084334233304659</v>
      </c>
      <c r="M179">
        <v>-1.1616886933172801</v>
      </c>
      <c r="N179">
        <f>(Table2[[#This Row],[1W Return vs Nifty]]-AVERAGE(Table2[1W Return vs Nifty]))/_xlfn.STDEV.P(Table2[1W Return vs Nifty])</f>
        <v>0.31893793937026121</v>
      </c>
      <c r="O179">
        <v>2220.33</v>
      </c>
      <c r="P179">
        <v>2069.9297411765301</v>
      </c>
      <c r="Q179">
        <v>1698.64910131696</v>
      </c>
      <c r="R179">
        <v>56.279870623970602</v>
      </c>
      <c r="S179" s="1">
        <f>(Table2[[#This Row],[Close Price]]-Table2[[#This Row],[20D EMA]])/Table2[[#This Row],[20D EMA]]</f>
        <v>2.8608360018555792E-2</v>
      </c>
      <c r="T179" s="1">
        <f>(Table2[[#This Row],[Close Price]]-Table2[[#This Row],[50D EMA]])/Table2[[#This Row],[50D EMA]]</f>
        <v>0.10334662794007654</v>
      </c>
      <c r="U179" s="1">
        <f>(Table2[[#This Row],[Close Price]]-Table2[[#This Row],[200D EMA]])/Table2[[#This Row],[200D EMA]]</f>
        <v>0.34450958601710885</v>
      </c>
      <c r="V179">
        <v>0.66793519060468498</v>
      </c>
      <c r="W179">
        <v>2240</v>
      </c>
      <c r="X179">
        <v>2299.6999999999998</v>
      </c>
      <c r="Y179">
        <v>2204.9</v>
      </c>
      <c r="Z179">
        <v>2387.6999999999998</v>
      </c>
      <c r="AA179">
        <v>2070</v>
      </c>
      <c r="AB179">
        <v>2412</v>
      </c>
      <c r="AC179" s="1">
        <f>(Table2[[#This Row],[Close Price]]/Table2[[#This Row],[Day Low]])-1</f>
        <v>1.9575892857142785E-2</v>
      </c>
      <c r="AD179" s="1">
        <f>(Table2[[#This Row],[Day High]]/Table2[[#This Row],[Close Price]])-1</f>
        <v>6.9400354664272967E-3</v>
      </c>
      <c r="AE179" s="1">
        <f>(Table2[[#This Row],[Close Price]]/Table2[[#This Row],[Current Week Low]])-1</f>
        <v>3.5806612544786454E-2</v>
      </c>
      <c r="AF179" s="1">
        <f>(Table2[[#This Row],[Current Week High]]/Table2[[#This Row],[Close Price]])-1</f>
        <v>4.5471462661733408E-2</v>
      </c>
      <c r="AG179" s="1">
        <f>(Table2[[#This Row],[Close Price]]/Table2[[#This Row],[Current Month Low]])-1</f>
        <v>0.10330917874396128</v>
      </c>
      <c r="AH179" s="1">
        <f>(Table2[[#This Row],[Current Month High]]/Table2[[#This Row],[Close Price]])-1</f>
        <v>5.6111390853164744E-2</v>
      </c>
      <c r="AI179">
        <v>5.61113908531647</v>
      </c>
      <c r="AJ179">
        <v>135.436317715581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0.34</v>
      </c>
      <c r="AM179" t="s">
        <v>3109</v>
      </c>
      <c r="AN179">
        <v>-0.42</v>
      </c>
      <c r="AO179" t="s">
        <v>3108</v>
      </c>
      <c r="AP179">
        <v>5.9830133685889998E-2</v>
      </c>
      <c r="AQ179">
        <f>(Table2[[#This Row],[Sharpe Ratio]]-AVERAGE(Table2[Sharpe Ratio]))/_xlfn.STDEV.P(Table2[Sharpe Ratio])</f>
        <v>-3.8217663436759461E-2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1.908949835847557</v>
      </c>
      <c r="AS179">
        <f>_xlfn.RANK.AVG(Table2[[#This Row],[1Y Return vs Nifty Z-Score]],Table2[1Y Return vs Nifty Z-Score])</f>
        <v>93</v>
      </c>
      <c r="AT179">
        <f>_xlfn.RANK.AVG(Table2[[#This Row],[6M Return vs Nifty Z-Score]],Table2[6M Return vs Nifty Z-Score])</f>
        <v>204</v>
      </c>
      <c r="AU179">
        <f>_xlfn.RANK.AVG(Table2[[#This Row],[Sharpe Ratio Z-Score]],Table2[Sharpe Ratio Z-Score])</f>
        <v>359</v>
      </c>
      <c r="AV179">
        <f>(Table2[[#This Row],[Rank 1Y]]+Table2[[#This Row],[Rank 6M]]+Table2[[#This Row],[Rank Sharpe]])/3</f>
        <v>218.66666666666666</v>
      </c>
    </row>
    <row r="180" spans="1:48" x14ac:dyDescent="0.3">
      <c r="A180" t="s">
        <v>1011</v>
      </c>
      <c r="B180" t="s">
        <v>1012</v>
      </c>
      <c r="C180" t="s">
        <v>3075</v>
      </c>
      <c r="D180" t="s">
        <v>133</v>
      </c>
      <c r="E180">
        <v>13226.972513680001</v>
      </c>
      <c r="F180">
        <v>988.6</v>
      </c>
      <c r="G180">
        <v>45.687790989991697</v>
      </c>
      <c r="H180">
        <f>(Table2[[#This Row],[1Y Return vs Nifty]]-AVERAGE(Table2[1Y Return vs Nifty]))/_xlfn.STDEV.P(Table2[1Y Return vs Nifty])</f>
        <v>0.21254113156428234</v>
      </c>
      <c r="I180">
        <v>-13.8027267296596</v>
      </c>
      <c r="J180">
        <f>(Table2[[#This Row],[1M Return vs Nifty]]-AVERAGE(Table2[1M Return vs Nifty]))/_xlfn.STDEV.P(Table2[1M Return vs Nifty])</f>
        <v>-1.0732953435864343</v>
      </c>
      <c r="K180">
        <v>17.245316271793399</v>
      </c>
      <c r="L180">
        <f>(Table2[[#This Row],[6M Return vs Nifty]]-AVERAGE(Table2[6M Return vs Nifty]))/_xlfn.STDEV.P(Table2[6M Return vs Nifty])</f>
        <v>0.38311411745899893</v>
      </c>
      <c r="M180">
        <v>-15.7436144520988</v>
      </c>
      <c r="N180">
        <f>(Table2[[#This Row],[1W Return vs Nifty]]-AVERAGE(Table2[1W Return vs Nifty]))/_xlfn.STDEV.P(Table2[1W Return vs Nifty])</f>
        <v>-2.9175707307643273</v>
      </c>
      <c r="O180">
        <v>1070.75</v>
      </c>
      <c r="P180">
        <v>1054.5472476825501</v>
      </c>
      <c r="Q180">
        <v>868.10784948959804</v>
      </c>
      <c r="R180">
        <v>31.061673196145499</v>
      </c>
      <c r="S180" s="1">
        <f>(Table2[[#This Row],[Close Price]]-Table2[[#This Row],[20D EMA]])/Table2[[#This Row],[20D EMA]]</f>
        <v>-7.6721923885127233E-2</v>
      </c>
      <c r="T180" s="1">
        <f>(Table2[[#This Row],[Close Price]]-Table2[[#This Row],[50D EMA]])/Table2[[#This Row],[50D EMA]]</f>
        <v>-6.2536076811612051E-2</v>
      </c>
      <c r="U180" s="1">
        <f>(Table2[[#This Row],[Close Price]]-Table2[[#This Row],[200D EMA]])/Table2[[#This Row],[200D EMA]]</f>
        <v>0.13879859579802792</v>
      </c>
      <c r="V180">
        <v>1.0660404810000601</v>
      </c>
      <c r="W180">
        <v>962.05</v>
      </c>
      <c r="X180">
        <v>1002.65</v>
      </c>
      <c r="Y180">
        <v>961.6</v>
      </c>
      <c r="Z180">
        <v>1107.95</v>
      </c>
      <c r="AA180">
        <v>961.6</v>
      </c>
      <c r="AB180">
        <v>1166.95</v>
      </c>
      <c r="AC180" s="1">
        <f>(Table2[[#This Row],[Close Price]]/Table2[[#This Row],[Day Low]])-1</f>
        <v>2.7597318226703527E-2</v>
      </c>
      <c r="AD180" s="1">
        <f>(Table2[[#This Row],[Day High]]/Table2[[#This Row],[Close Price]])-1</f>
        <v>1.4212016993728538E-2</v>
      </c>
      <c r="AE180" s="1">
        <f>(Table2[[#This Row],[Close Price]]/Table2[[#This Row],[Current Week Low]])-1</f>
        <v>2.8078202995008406E-2</v>
      </c>
      <c r="AF180" s="1">
        <f>(Table2[[#This Row],[Current Week High]]/Table2[[#This Row],[Close Price]])-1</f>
        <v>0.1207262795872952</v>
      </c>
      <c r="AG180" s="1">
        <f>(Table2[[#This Row],[Close Price]]/Table2[[#This Row],[Current Month Low]])-1</f>
        <v>2.8078202995008406E-2</v>
      </c>
      <c r="AH180" s="1">
        <f>(Table2[[#This Row],[Current Month High]]/Table2[[#This Row],[Close Price]])-1</f>
        <v>0.18040663564636872</v>
      </c>
      <c r="AI180">
        <v>23.8063928788185</v>
      </c>
      <c r="AJ180">
        <v>78.351073425942602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0.22</v>
      </c>
      <c r="AM180" t="s">
        <v>3109</v>
      </c>
      <c r="AN180">
        <v>-10.72</v>
      </c>
      <c r="AO180" t="s">
        <v>3108</v>
      </c>
      <c r="AP180">
        <v>0.113925517244198</v>
      </c>
      <c r="AQ180">
        <f>(Table2[[#This Row],[Sharpe Ratio]]-AVERAGE(Table2[Sharpe Ratio]))/_xlfn.STDEV.P(Table2[Sharpe Ratio])</f>
        <v>0.57654909001635657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-2.8186617353111236</v>
      </c>
      <c r="AS180">
        <f>_xlfn.RANK.AVG(Table2[[#This Row],[1Y Return vs Nifty Z-Score]],Table2[1Y Return vs Nifty Z-Score])</f>
        <v>242</v>
      </c>
      <c r="AT180">
        <f>_xlfn.RANK.AVG(Table2[[#This Row],[6M Return vs Nifty Z-Score]],Table2[6M Return vs Nifty Z-Score])</f>
        <v>215</v>
      </c>
      <c r="AU180">
        <f>_xlfn.RANK.AVG(Table2[[#This Row],[Sharpe Ratio Z-Score]],Table2[Sharpe Ratio Z-Score])</f>
        <v>201</v>
      </c>
      <c r="AV180">
        <f>(Table2[[#This Row],[Rank 1Y]]+Table2[[#This Row],[Rank 6M]]+Table2[[#This Row],[Rank Sharpe]])/3</f>
        <v>219.33333333333334</v>
      </c>
    </row>
    <row r="181" spans="1:48" x14ac:dyDescent="0.3">
      <c r="A181" t="s">
        <v>1144</v>
      </c>
      <c r="B181" t="s">
        <v>1145</v>
      </c>
      <c r="C181" t="s">
        <v>3078</v>
      </c>
      <c r="D181" t="s">
        <v>390</v>
      </c>
      <c r="E181">
        <v>10602.3419058</v>
      </c>
      <c r="F181">
        <v>192.18</v>
      </c>
      <c r="G181">
        <v>52.031014770219201</v>
      </c>
      <c r="H181">
        <f>(Table2[[#This Row],[1Y Return vs Nifty]]-AVERAGE(Table2[1Y Return vs Nifty]))/_xlfn.STDEV.P(Table2[1Y Return vs Nifty])</f>
        <v>0.31041408427552397</v>
      </c>
      <c r="I181">
        <v>-19.3515518857341</v>
      </c>
      <c r="J181">
        <f>(Table2[[#This Row],[1M Return vs Nifty]]-AVERAGE(Table2[1M Return vs Nifty]))/_xlfn.STDEV.P(Table2[1M Return vs Nifty])</f>
        <v>-1.6037860639519239</v>
      </c>
      <c r="K181">
        <v>17.591904322859801</v>
      </c>
      <c r="L181">
        <f>(Table2[[#This Row],[6M Return vs Nifty]]-AVERAGE(Table2[6M Return vs Nifty]))/_xlfn.STDEV.P(Table2[6M Return vs Nifty])</f>
        <v>0.39476446860374931</v>
      </c>
      <c r="M181">
        <v>-8.7501872892992196</v>
      </c>
      <c r="N181">
        <f>(Table2[[#This Row],[1W Return vs Nifty]]-AVERAGE(Table2[1W Return vs Nifty]))/_xlfn.STDEV.P(Table2[1W Return vs Nifty])</f>
        <v>-1.3653554732751187</v>
      </c>
      <c r="O181">
        <v>203.08</v>
      </c>
      <c r="P181">
        <v>196.802287675277</v>
      </c>
      <c r="Q181">
        <v>164.49507307933899</v>
      </c>
      <c r="R181">
        <v>37.822178285822098</v>
      </c>
      <c r="S181" s="1">
        <f>(Table2[[#This Row],[Close Price]]-Table2[[#This Row],[20D EMA]])/Table2[[#This Row],[20D EMA]]</f>
        <v>-5.3673429190466838E-2</v>
      </c>
      <c r="T181" s="1">
        <f>(Table2[[#This Row],[Close Price]]-Table2[[#This Row],[50D EMA]])/Table2[[#This Row],[50D EMA]]</f>
        <v>-2.3486961101304625E-2</v>
      </c>
      <c r="U181" s="1">
        <f>(Table2[[#This Row],[Close Price]]-Table2[[#This Row],[200D EMA]])/Table2[[#This Row],[200D EMA]]</f>
        <v>0.16830246889709619</v>
      </c>
      <c r="V181">
        <v>0.28981287981899101</v>
      </c>
      <c r="W181">
        <v>189.1</v>
      </c>
      <c r="X181">
        <v>194.15</v>
      </c>
      <c r="Y181">
        <v>185.21</v>
      </c>
      <c r="Z181">
        <v>205.4</v>
      </c>
      <c r="AA181">
        <v>185.21</v>
      </c>
      <c r="AB181">
        <v>221.4</v>
      </c>
      <c r="AC181" s="1">
        <f>(Table2[[#This Row],[Close Price]]/Table2[[#This Row],[Day Low]])-1</f>
        <v>1.6287678476996303E-2</v>
      </c>
      <c r="AD181" s="1">
        <f>(Table2[[#This Row],[Day High]]/Table2[[#This Row],[Close Price]])-1</f>
        <v>1.0250806535539558E-2</v>
      </c>
      <c r="AE181" s="1">
        <f>(Table2[[#This Row],[Close Price]]/Table2[[#This Row],[Current Week Low]])-1</f>
        <v>3.763295718373727E-2</v>
      </c>
      <c r="AF181" s="1">
        <f>(Table2[[#This Row],[Current Week High]]/Table2[[#This Row],[Close Price]])-1</f>
        <v>6.8789676345093032E-2</v>
      </c>
      <c r="AG181" s="1">
        <f>(Table2[[#This Row],[Close Price]]/Table2[[#This Row],[Current Month Low]])-1</f>
        <v>3.763295718373727E-2</v>
      </c>
      <c r="AH181" s="1">
        <f>(Table2[[#This Row],[Current Month High]]/Table2[[#This Row],[Close Price]])-1</f>
        <v>0.15204495785201377</v>
      </c>
      <c r="AI181">
        <v>27.484649807472099</v>
      </c>
      <c r="AJ181">
        <v>80.960451977401107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</v>
      </c>
      <c r="AM181" t="s">
        <v>3109</v>
      </c>
      <c r="AN181">
        <v>-12.6</v>
      </c>
      <c r="AO181" t="s">
        <v>3108</v>
      </c>
      <c r="AP181">
        <v>9.6687154609090997E-2</v>
      </c>
      <c r="AQ181">
        <f>(Table2[[#This Row],[Sharpe Ratio]]-AVERAGE(Table2[Sharpe Ratio]))/_xlfn.STDEV.P(Table2[Sharpe Ratio])</f>
        <v>0.38064379209736893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-1.8833191922504005</v>
      </c>
      <c r="AS181">
        <f>_xlfn.RANK.AVG(Table2[[#This Row],[1Y Return vs Nifty Z-Score]],Table2[1Y Return vs Nifty Z-Score])</f>
        <v>209</v>
      </c>
      <c r="AT181">
        <f>_xlfn.RANK.AVG(Table2[[#This Row],[6M Return vs Nifty Z-Score]],Table2[6M Return vs Nifty Z-Score])</f>
        <v>212</v>
      </c>
      <c r="AU181">
        <f>_xlfn.RANK.AVG(Table2[[#This Row],[Sharpe Ratio Z-Score]],Table2[Sharpe Ratio Z-Score])</f>
        <v>237</v>
      </c>
      <c r="AV181">
        <f>(Table2[[#This Row],[Rank 1Y]]+Table2[[#This Row],[Rank 6M]]+Table2[[#This Row],[Rank Sharpe]])/3</f>
        <v>219.33333333333334</v>
      </c>
    </row>
    <row r="182" spans="1:48" x14ac:dyDescent="0.3">
      <c r="A182" t="s">
        <v>373</v>
      </c>
      <c r="B182" t="s">
        <v>374</v>
      </c>
      <c r="C182" t="s">
        <v>3077</v>
      </c>
      <c r="D182" t="s">
        <v>139</v>
      </c>
      <c r="E182">
        <v>64217.609087755001</v>
      </c>
      <c r="F182">
        <v>1766.15</v>
      </c>
      <c r="G182">
        <v>37.423783486546903</v>
      </c>
      <c r="H182">
        <f>(Table2[[#This Row],[1Y Return vs Nifty]]-AVERAGE(Table2[1Y Return vs Nifty]))/_xlfn.STDEV.P(Table2[1Y Return vs Nifty])</f>
        <v>8.5031391467900383E-2</v>
      </c>
      <c r="I182">
        <v>-0.146270300231333</v>
      </c>
      <c r="J182">
        <f>(Table2[[#This Row],[1M Return vs Nifty]]-AVERAGE(Table2[1M Return vs Nifty]))/_xlfn.STDEV.P(Table2[1M Return vs Nifty])</f>
        <v>0.23231858460814497</v>
      </c>
      <c r="K182">
        <v>22.247076222609198</v>
      </c>
      <c r="L182">
        <f>(Table2[[#This Row],[6M Return vs Nifty]]-AVERAGE(Table2[6M Return vs Nifty]))/_xlfn.STDEV.P(Table2[6M Return vs Nifty])</f>
        <v>0.55124530256321114</v>
      </c>
      <c r="M182">
        <v>-4.1437261268988603</v>
      </c>
      <c r="N182">
        <f>(Table2[[#This Row],[1W Return vs Nifty]]-AVERAGE(Table2[1W Return vs Nifty]))/_xlfn.STDEV.P(Table2[1W Return vs Nifty])</f>
        <v>-0.34293554483949246</v>
      </c>
      <c r="O182">
        <v>1763.02</v>
      </c>
      <c r="P182">
        <v>1750.5399296608</v>
      </c>
      <c r="Q182">
        <v>1540.3784303316099</v>
      </c>
      <c r="R182">
        <v>50.817022940210997</v>
      </c>
      <c r="S182" s="1">
        <f>(Table2[[#This Row],[Close Price]]-Table2[[#This Row],[20D EMA]])/Table2[[#This Row],[20D EMA]]</f>
        <v>1.7753627298613228E-3</v>
      </c>
      <c r="T182" s="1">
        <f>(Table2[[#This Row],[Close Price]]-Table2[[#This Row],[50D EMA]])/Table2[[#This Row],[50D EMA]]</f>
        <v>8.9172889316639792E-3</v>
      </c>
      <c r="U182" s="1">
        <f>(Table2[[#This Row],[Close Price]]-Table2[[#This Row],[200D EMA]])/Table2[[#This Row],[200D EMA]]</f>
        <v>0.14656889841010462</v>
      </c>
      <c r="V182">
        <v>0.78194392703402804</v>
      </c>
      <c r="W182">
        <v>1724</v>
      </c>
      <c r="X182">
        <v>1770.45</v>
      </c>
      <c r="Y182">
        <v>1705</v>
      </c>
      <c r="Z182">
        <v>1827.75</v>
      </c>
      <c r="AA182">
        <v>1687</v>
      </c>
      <c r="AB182">
        <v>1870</v>
      </c>
      <c r="AC182" s="1">
        <f>(Table2[[#This Row],[Close Price]]/Table2[[#This Row],[Day Low]])-1</f>
        <v>2.4448955916473336E-2</v>
      </c>
      <c r="AD182" s="1">
        <f>(Table2[[#This Row],[Day High]]/Table2[[#This Row],[Close Price]])-1</f>
        <v>2.434674291537986E-3</v>
      </c>
      <c r="AE182" s="1">
        <f>(Table2[[#This Row],[Close Price]]/Table2[[#This Row],[Current Week Low]])-1</f>
        <v>3.5865102639296209E-2</v>
      </c>
      <c r="AF182" s="1">
        <f>(Table2[[#This Row],[Current Week High]]/Table2[[#This Row],[Close Price]])-1</f>
        <v>3.4878124734592175E-2</v>
      </c>
      <c r="AG182" s="1">
        <f>(Table2[[#This Row],[Close Price]]/Table2[[#This Row],[Current Month Low]])-1</f>
        <v>4.6917605216360458E-2</v>
      </c>
      <c r="AH182" s="1">
        <f>(Table2[[#This Row],[Current Month High]]/Table2[[#This Row],[Close Price]])-1</f>
        <v>5.8800215157262858E-2</v>
      </c>
      <c r="AI182">
        <v>10.582340118336401</v>
      </c>
      <c r="AJ182">
        <v>68.028731804775902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-7.0000000000000007E-2</v>
      </c>
      <c r="AM182" t="s">
        <v>3108</v>
      </c>
      <c r="AN182">
        <v>-3.34</v>
      </c>
      <c r="AO182" t="s">
        <v>3108</v>
      </c>
      <c r="AP182">
        <v>0.113976715823653</v>
      </c>
      <c r="AQ182">
        <f>(Table2[[#This Row],[Sharpe Ratio]]-AVERAGE(Table2[Sharpe Ratio]))/_xlfn.STDEV.P(Table2[Sharpe Ratio])</f>
        <v>0.57713093605205457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1.1027906698518186</v>
      </c>
      <c r="AS182">
        <f>_xlfn.RANK.AVG(Table2[[#This Row],[1Y Return vs Nifty Z-Score]],Table2[1Y Return vs Nifty Z-Score])</f>
        <v>279</v>
      </c>
      <c r="AT182">
        <f>_xlfn.RANK.AVG(Table2[[#This Row],[6M Return vs Nifty Z-Score]],Table2[6M Return vs Nifty Z-Score])</f>
        <v>183</v>
      </c>
      <c r="AU182">
        <f>_xlfn.RANK.AVG(Table2[[#This Row],[Sharpe Ratio Z-Score]],Table2[Sharpe Ratio Z-Score])</f>
        <v>200</v>
      </c>
      <c r="AV182">
        <f>(Table2[[#This Row],[Rank 1Y]]+Table2[[#This Row],[Rank 6M]]+Table2[[#This Row],[Rank Sharpe]])/3</f>
        <v>220.66666666666666</v>
      </c>
    </row>
    <row r="183" spans="1:48" x14ac:dyDescent="0.3">
      <c r="A183" t="s">
        <v>1620</v>
      </c>
      <c r="B183" t="s">
        <v>1621</v>
      </c>
      <c r="C183" t="s">
        <v>3066</v>
      </c>
      <c r="D183" t="s">
        <v>1622</v>
      </c>
      <c r="E183">
        <v>5300.3703654000001</v>
      </c>
      <c r="F183">
        <v>1036.5</v>
      </c>
      <c r="G183">
        <v>53.308985507710197</v>
      </c>
      <c r="H183">
        <f>(Table2[[#This Row],[1Y Return vs Nifty]]-AVERAGE(Table2[1Y Return vs Nifty]))/_xlfn.STDEV.P(Table2[1Y Return vs Nifty])</f>
        <v>0.33013257031517629</v>
      </c>
      <c r="I183">
        <v>8.4028177636453698</v>
      </c>
      <c r="J183">
        <f>(Table2[[#This Row],[1M Return vs Nifty]]-AVERAGE(Table2[1M Return vs Nifty]))/_xlfn.STDEV.P(Table2[1M Return vs Nifty])</f>
        <v>1.0496468942790853</v>
      </c>
      <c r="K183">
        <v>42.210861421521699</v>
      </c>
      <c r="L183">
        <f>(Table2[[#This Row],[6M Return vs Nifty]]-AVERAGE(Table2[6M Return vs Nifty]))/_xlfn.STDEV.P(Table2[6M Return vs Nifty])</f>
        <v>1.2223160651878007</v>
      </c>
      <c r="M183">
        <v>-6.8954252259586903</v>
      </c>
      <c r="N183">
        <f>(Table2[[#This Row],[1W Return vs Nifty]]-AVERAGE(Table2[1W Return vs Nifty]))/_xlfn.STDEV.P(Table2[1W Return vs Nifty])</f>
        <v>-0.95368464197745917</v>
      </c>
      <c r="O183">
        <v>1061.18</v>
      </c>
      <c r="P183">
        <v>1000.20756660636</v>
      </c>
      <c r="Q183">
        <v>810.71961257518399</v>
      </c>
      <c r="R183">
        <v>41.844007310281903</v>
      </c>
      <c r="S183" s="1">
        <f>(Table2[[#This Row],[Close Price]]-Table2[[#This Row],[20D EMA]])/Table2[[#This Row],[20D EMA]]</f>
        <v>-2.3257128856555967E-2</v>
      </c>
      <c r="T183" s="1">
        <f>(Table2[[#This Row],[Close Price]]-Table2[[#This Row],[50D EMA]])/Table2[[#This Row],[50D EMA]]</f>
        <v>3.6284901859698827E-2</v>
      </c>
      <c r="U183" s="1">
        <f>(Table2[[#This Row],[Close Price]]-Table2[[#This Row],[200D EMA]])/Table2[[#This Row],[200D EMA]]</f>
        <v>0.27849380220079201</v>
      </c>
      <c r="V183">
        <v>0.93786578111864005</v>
      </c>
      <c r="W183">
        <v>1032.1500000000001</v>
      </c>
      <c r="X183">
        <v>1060</v>
      </c>
      <c r="Y183">
        <v>1025</v>
      </c>
      <c r="Z183">
        <v>1180</v>
      </c>
      <c r="AA183">
        <v>1010</v>
      </c>
      <c r="AB183">
        <v>1180</v>
      </c>
      <c r="AC183" s="1">
        <f>(Table2[[#This Row],[Close Price]]/Table2[[#This Row],[Day Low]])-1</f>
        <v>4.2145037058565205E-3</v>
      </c>
      <c r="AD183" s="1">
        <f>(Table2[[#This Row],[Day High]]/Table2[[#This Row],[Close Price]])-1</f>
        <v>2.2672455378678347E-2</v>
      </c>
      <c r="AE183" s="1">
        <f>(Table2[[#This Row],[Close Price]]/Table2[[#This Row],[Current Week Low]])-1</f>
        <v>1.1219512195121961E-2</v>
      </c>
      <c r="AF183" s="1">
        <f>(Table2[[#This Row],[Current Week High]]/Table2[[#This Row],[Close Price]])-1</f>
        <v>0.13844669561022682</v>
      </c>
      <c r="AG183" s="1">
        <f>(Table2[[#This Row],[Close Price]]/Table2[[#This Row],[Current Month Low]])-1</f>
        <v>2.6237623762376261E-2</v>
      </c>
      <c r="AH183" s="1">
        <f>(Table2[[#This Row],[Current Month High]]/Table2[[#This Row],[Close Price]])-1</f>
        <v>0.13844669561022682</v>
      </c>
      <c r="AI183">
        <v>13.8446695610226</v>
      </c>
      <c r="AJ183">
        <v>93.738317757009298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0.08</v>
      </c>
      <c r="AM183" t="s">
        <v>3109</v>
      </c>
      <c r="AN183">
        <v>-7.17</v>
      </c>
      <c r="AO183" t="s">
        <v>3108</v>
      </c>
      <c r="AP183">
        <v>5.4156985396166001E-2</v>
      </c>
      <c r="AQ183">
        <f>(Table2[[#This Row],[Sharpe Ratio]]-AVERAGE(Table2[Sharpe Ratio]))/_xlfn.STDEV.P(Table2[Sharpe Ratio])</f>
        <v>-0.10269013274040086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1.545720755064202</v>
      </c>
      <c r="AS183">
        <f>_xlfn.RANK.AVG(Table2[[#This Row],[1Y Return vs Nifty Z-Score]],Table2[1Y Return vs Nifty Z-Score])</f>
        <v>204</v>
      </c>
      <c r="AT183">
        <f>_xlfn.RANK.AVG(Table2[[#This Row],[6M Return vs Nifty Z-Score]],Table2[6M Return vs Nifty Z-Score])</f>
        <v>83</v>
      </c>
      <c r="AU183">
        <f>_xlfn.RANK.AVG(Table2[[#This Row],[Sharpe Ratio Z-Score]],Table2[Sharpe Ratio Z-Score])</f>
        <v>376</v>
      </c>
      <c r="AV183">
        <f>(Table2[[#This Row],[Rank 1Y]]+Table2[[#This Row],[Rank 6M]]+Table2[[#This Row],[Rank Sharpe]])/3</f>
        <v>221</v>
      </c>
    </row>
    <row r="184" spans="1:48" x14ac:dyDescent="0.3">
      <c r="A184" t="s">
        <v>865</v>
      </c>
      <c r="B184" t="s">
        <v>866</v>
      </c>
      <c r="C184" t="s">
        <v>3064</v>
      </c>
      <c r="D184" t="s">
        <v>556</v>
      </c>
      <c r="E184">
        <v>17228.641435934998</v>
      </c>
      <c r="F184">
        <v>1005.45</v>
      </c>
      <c r="G184">
        <v>140.61926698331499</v>
      </c>
      <c r="H184">
        <f>(Table2[[#This Row],[1Y Return vs Nifty]]-AVERAGE(Table2[1Y Return vs Nifty]))/_xlfn.STDEV.P(Table2[1Y Return vs Nifty])</f>
        <v>1.6772890551145474</v>
      </c>
      <c r="I184">
        <v>30.8785294531116</v>
      </c>
      <c r="J184">
        <f>(Table2[[#This Row],[1M Return vs Nifty]]-AVERAGE(Table2[1M Return vs Nifty]))/_xlfn.STDEV.P(Table2[1M Return vs Nifty])</f>
        <v>3.1984182376722523</v>
      </c>
      <c r="K184">
        <v>42.865428565352602</v>
      </c>
      <c r="L184">
        <f>(Table2[[#This Row],[6M Return vs Nifty]]-AVERAGE(Table2[6M Return vs Nifty]))/_xlfn.STDEV.P(Table2[6M Return vs Nifty])</f>
        <v>1.2443189503131891</v>
      </c>
      <c r="M184">
        <v>5.31577713678492</v>
      </c>
      <c r="N184">
        <f>(Table2[[#This Row],[1W Return vs Nifty]]-AVERAGE(Table2[1W Return vs Nifty]))/_xlfn.STDEV.P(Table2[1W Return vs Nifty])</f>
        <v>1.7566338011120584</v>
      </c>
      <c r="O184">
        <v>892</v>
      </c>
      <c r="P184">
        <v>811.80939610854705</v>
      </c>
      <c r="Q184">
        <v>660.60886330161804</v>
      </c>
      <c r="R184">
        <v>68.216954395879597</v>
      </c>
      <c r="S184" s="1">
        <f>(Table2[[#This Row],[Close Price]]-Table2[[#This Row],[20D EMA]])/Table2[[#This Row],[20D EMA]]</f>
        <v>0.12718609865470856</v>
      </c>
      <c r="T184" s="1">
        <f>(Table2[[#This Row],[Close Price]]-Table2[[#This Row],[50D EMA]])/Table2[[#This Row],[50D EMA]]</f>
        <v>0.23852964109516331</v>
      </c>
      <c r="U184" s="1">
        <f>(Table2[[#This Row],[Close Price]]-Table2[[#This Row],[200D EMA]])/Table2[[#This Row],[200D EMA]]</f>
        <v>0.52200501061236271</v>
      </c>
      <c r="V184">
        <v>2.1914020484693801</v>
      </c>
      <c r="W184">
        <v>995.05</v>
      </c>
      <c r="X184">
        <v>1038.8</v>
      </c>
      <c r="Y184">
        <v>980.05</v>
      </c>
      <c r="Z184">
        <v>1059.8499999999999</v>
      </c>
      <c r="AA184">
        <v>810.6</v>
      </c>
      <c r="AB184">
        <v>1090.8</v>
      </c>
      <c r="AC184" s="1">
        <f>(Table2[[#This Row],[Close Price]]/Table2[[#This Row],[Day Low]])-1</f>
        <v>1.0451736093663788E-2</v>
      </c>
      <c r="AD184" s="1">
        <f>(Table2[[#This Row],[Day High]]/Table2[[#This Row],[Close Price]])-1</f>
        <v>3.3169227708985893E-2</v>
      </c>
      <c r="AE184" s="1">
        <f>(Table2[[#This Row],[Close Price]]/Table2[[#This Row],[Current Week Low]])-1</f>
        <v>2.5917045048722054E-2</v>
      </c>
      <c r="AF184" s="1">
        <f>(Table2[[#This Row],[Current Week High]]/Table2[[#This Row],[Close Price]])-1</f>
        <v>5.410512705753634E-2</v>
      </c>
      <c r="AG184" s="1">
        <f>(Table2[[#This Row],[Close Price]]/Table2[[#This Row],[Current Month Low]])-1</f>
        <v>0.24037749814951881</v>
      </c>
      <c r="AH184" s="1">
        <f>(Table2[[#This Row],[Current Month High]]/Table2[[#This Row],[Close Price]])-1</f>
        <v>8.4887363866925192E-2</v>
      </c>
      <c r="AI184">
        <v>8.4887363866925192</v>
      </c>
      <c r="AJ184">
        <v>168.12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0.28000000000000003</v>
      </c>
      <c r="AM184" t="s">
        <v>3109</v>
      </c>
      <c r="AN184">
        <v>22.32</v>
      </c>
      <c r="AO184" t="s">
        <v>3109</v>
      </c>
      <c r="AQ184">
        <f>(Table2[[#This Row],[Sharpe Ratio]]-AVERAGE(Table2[Sharpe Ratio]))/_xlfn.STDEV.P(Table2[Sharpe Ratio])</f>
        <v>-0.71815696001452767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7.1585030841975197</v>
      </c>
      <c r="AS184">
        <f>_xlfn.RANK.AVG(Table2[[#This Row],[1Y Return vs Nifty Z-Score]],Table2[1Y Return vs Nifty Z-Score])</f>
        <v>45</v>
      </c>
      <c r="AT184">
        <f>_xlfn.RANK.AVG(Table2[[#This Row],[6M Return vs Nifty Z-Score]],Table2[6M Return vs Nifty Z-Score])</f>
        <v>79</v>
      </c>
      <c r="AU184">
        <f>_xlfn.RANK.AVG(Table2[[#This Row],[Sharpe Ratio Z-Score]],Table2[Sharpe Ratio Z-Score])</f>
        <v>544.5</v>
      </c>
      <c r="AV184">
        <f>(Table2[[#This Row],[Rank 1Y]]+Table2[[#This Row],[Rank 6M]]+Table2[[#This Row],[Rank Sharpe]])/3</f>
        <v>222.83333333333334</v>
      </c>
    </row>
    <row r="185" spans="1:48" x14ac:dyDescent="0.3">
      <c r="A185" t="s">
        <v>1370</v>
      </c>
      <c r="B185" t="s">
        <v>1371</v>
      </c>
      <c r="C185" t="s">
        <v>3067</v>
      </c>
      <c r="D185" t="s">
        <v>46</v>
      </c>
      <c r="E185">
        <v>7974.3940816479999</v>
      </c>
      <c r="F185">
        <v>47.47</v>
      </c>
      <c r="G185">
        <v>59.822461028023</v>
      </c>
      <c r="H185">
        <f>(Table2[[#This Row],[1Y Return vs Nifty]]-AVERAGE(Table2[1Y Return vs Nifty]))/_xlfn.STDEV.P(Table2[1Y Return vs Nifty])</f>
        <v>0.43063242711867389</v>
      </c>
      <c r="I185">
        <v>-8.9000604481454602</v>
      </c>
      <c r="J185">
        <f>(Table2[[#This Row],[1M Return vs Nifty]]-AVERAGE(Table2[1M Return vs Nifty]))/_xlfn.STDEV.P(Table2[1M Return vs Nifty])</f>
        <v>-0.60458009409892377</v>
      </c>
      <c r="K185">
        <v>2.4649438424705701</v>
      </c>
      <c r="L185">
        <f>(Table2[[#This Row],[6M Return vs Nifty]]-AVERAGE(Table2[6M Return vs Nifty]))/_xlfn.STDEV.P(Table2[6M Return vs Nifty])</f>
        <v>-0.11371930862702385</v>
      </c>
      <c r="M185">
        <v>-4.1740056350964396</v>
      </c>
      <c r="N185">
        <f>(Table2[[#This Row],[1W Return vs Nifty]]-AVERAGE(Table2[1W Return vs Nifty]))/_xlfn.STDEV.P(Table2[1W Return vs Nifty])</f>
        <v>-0.3496561860243414</v>
      </c>
      <c r="O185">
        <v>49</v>
      </c>
      <c r="P185">
        <v>47.560703977862403</v>
      </c>
      <c r="Q185">
        <v>38.693202713892397</v>
      </c>
      <c r="R185">
        <v>44.258574160450898</v>
      </c>
      <c r="S185" s="1">
        <f>(Table2[[#This Row],[Close Price]]-Table2[[#This Row],[20D EMA]])/Table2[[#This Row],[20D EMA]]</f>
        <v>-3.1224489795918391E-2</v>
      </c>
      <c r="T185" s="1">
        <f>(Table2[[#This Row],[Close Price]]-Table2[[#This Row],[50D EMA]])/Table2[[#This Row],[50D EMA]]</f>
        <v>-1.9071201701434651E-3</v>
      </c>
      <c r="U185" s="1">
        <f>(Table2[[#This Row],[Close Price]]-Table2[[#This Row],[200D EMA]])/Table2[[#This Row],[200D EMA]]</f>
        <v>0.22683046815756047</v>
      </c>
      <c r="V185">
        <v>0.66359901824585898</v>
      </c>
      <c r="W185">
        <v>45.7</v>
      </c>
      <c r="X185">
        <v>47.92</v>
      </c>
      <c r="Y185">
        <v>45.6</v>
      </c>
      <c r="Z185">
        <v>49.79</v>
      </c>
      <c r="AA185">
        <v>45.55</v>
      </c>
      <c r="AB185">
        <v>56.04</v>
      </c>
      <c r="AC185" s="1">
        <f>(Table2[[#This Row],[Close Price]]/Table2[[#This Row],[Day Low]])-1</f>
        <v>3.8730853391684805E-2</v>
      </c>
      <c r="AD185" s="1">
        <f>(Table2[[#This Row],[Day High]]/Table2[[#This Row],[Close Price]])-1</f>
        <v>9.4796713713924952E-3</v>
      </c>
      <c r="AE185" s="1">
        <f>(Table2[[#This Row],[Close Price]]/Table2[[#This Row],[Current Week Low]])-1</f>
        <v>4.1008771929824439E-2</v>
      </c>
      <c r="AF185" s="1">
        <f>(Table2[[#This Row],[Current Week High]]/Table2[[#This Row],[Close Price]])-1</f>
        <v>4.8872972403623427E-2</v>
      </c>
      <c r="AG185" s="1">
        <f>(Table2[[#This Row],[Close Price]]/Table2[[#This Row],[Current Month Low]])-1</f>
        <v>4.2151481888035081E-2</v>
      </c>
      <c r="AH185" s="1">
        <f>(Table2[[#This Row],[Current Month High]]/Table2[[#This Row],[Close Price]])-1</f>
        <v>0.18053507478407416</v>
      </c>
      <c r="AI185">
        <v>21.1291341900147</v>
      </c>
      <c r="AJ185">
        <v>111.775651403124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0.23</v>
      </c>
      <c r="AM185" t="s">
        <v>3109</v>
      </c>
      <c r="AN185">
        <v>-13.31</v>
      </c>
      <c r="AO185" t="s">
        <v>3108</v>
      </c>
      <c r="AP185">
        <v>0.13685476344161299</v>
      </c>
      <c r="AQ185">
        <f>(Table2[[#This Row],[Sharpe Ratio]]-AVERAGE(Table2[Sharpe Ratio]))/_xlfn.STDEV.P(Table2[Sharpe Ratio])</f>
        <v>0.83712840966787838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0.19980524803626326</v>
      </c>
      <c r="AS185">
        <f>_xlfn.RANK.AVG(Table2[[#This Row],[1Y Return vs Nifty Z-Score]],Table2[1Y Return vs Nifty Z-Score])</f>
        <v>177</v>
      </c>
      <c r="AT185">
        <f>_xlfn.RANK.AVG(Table2[[#This Row],[6M Return vs Nifty Z-Score]],Table2[6M Return vs Nifty Z-Score])</f>
        <v>348</v>
      </c>
      <c r="AU185">
        <f>_xlfn.RANK.AVG(Table2[[#This Row],[Sharpe Ratio Z-Score]],Table2[Sharpe Ratio Z-Score])</f>
        <v>145</v>
      </c>
      <c r="AV185">
        <f>(Table2[[#This Row],[Rank 1Y]]+Table2[[#This Row],[Rank 6M]]+Table2[[#This Row],[Rank Sharpe]])/3</f>
        <v>223.33333333333334</v>
      </c>
    </row>
    <row r="186" spans="1:48" x14ac:dyDescent="0.3">
      <c r="A186" t="s">
        <v>58</v>
      </c>
      <c r="B186" t="s">
        <v>176</v>
      </c>
      <c r="C186" t="s">
        <v>3069</v>
      </c>
      <c r="D186" t="s">
        <v>60</v>
      </c>
      <c r="E186">
        <v>151860.11489632499</v>
      </c>
      <c r="F186">
        <v>749.95</v>
      </c>
      <c r="G186">
        <v>59.552842370032003</v>
      </c>
      <c r="H186">
        <f>(Table2[[#This Row],[1Y Return vs Nifty]]-AVERAGE(Table2[1Y Return vs Nifty]))/_xlfn.STDEV.P(Table2[1Y Return vs Nifty])</f>
        <v>0.42647233832504244</v>
      </c>
      <c r="I186">
        <v>4.2988001317960602</v>
      </c>
      <c r="J186">
        <f>(Table2[[#This Row],[1M Return vs Nifty]]-AVERAGE(Table2[1M Return vs Nifty]))/_xlfn.STDEV.P(Table2[1M Return vs Nifty])</f>
        <v>0.65728577121702336</v>
      </c>
      <c r="K186">
        <v>9.4883035297057798</v>
      </c>
      <c r="L186">
        <f>(Table2[[#This Row],[6M Return vs Nifty]]-AVERAGE(Table2[6M Return vs Nifty]))/_xlfn.STDEV.P(Table2[6M Return vs Nifty])</f>
        <v>0.12236674892865826</v>
      </c>
      <c r="M186">
        <v>-0.65056484183983398</v>
      </c>
      <c r="N186">
        <f>(Table2[[#This Row],[1W Return vs Nifty]]-AVERAGE(Table2[1W Return vs Nifty]))/_xlfn.STDEV.P(Table2[1W Return vs Nifty])</f>
        <v>0.43238363949139319</v>
      </c>
      <c r="O186">
        <v>725.69</v>
      </c>
      <c r="P186">
        <v>701.52349509283101</v>
      </c>
      <c r="Q186">
        <v>605.54067623006904</v>
      </c>
      <c r="R186">
        <v>39.2687657472623</v>
      </c>
      <c r="S186" s="1">
        <f>(Table2[[#This Row],[Close Price]]-Table2[[#This Row],[20D EMA]])/Table2[[#This Row],[20D EMA]]</f>
        <v>3.3430252587192864E-2</v>
      </c>
      <c r="T186" s="1">
        <f>(Table2[[#This Row],[Close Price]]-Table2[[#This Row],[50D EMA]])/Table2[[#This Row],[50D EMA]]</f>
        <v>6.9030481866841631E-2</v>
      </c>
      <c r="U186" s="1">
        <f>(Table2[[#This Row],[Close Price]]-Table2[[#This Row],[200D EMA]])/Table2[[#This Row],[200D EMA]]</f>
        <v>0.2384799724256082</v>
      </c>
      <c r="V186">
        <v>1.6849427645442201</v>
      </c>
      <c r="W186">
        <v>730</v>
      </c>
      <c r="X186">
        <v>753.95</v>
      </c>
      <c r="Y186">
        <v>717.05</v>
      </c>
      <c r="Z186">
        <v>753.95</v>
      </c>
      <c r="AA186">
        <v>695.5</v>
      </c>
      <c r="AB186">
        <v>802.8</v>
      </c>
      <c r="AC186" s="1">
        <f>(Table2[[#This Row],[Close Price]]/Table2[[#This Row],[Day Low]])-1</f>
        <v>2.73287671232878E-2</v>
      </c>
      <c r="AD186" s="1">
        <f>(Table2[[#This Row],[Day High]]/Table2[[#This Row],[Close Price]])-1</f>
        <v>5.3336889125941145E-3</v>
      </c>
      <c r="AE186" s="1">
        <f>(Table2[[#This Row],[Close Price]]/Table2[[#This Row],[Current Week Low]])-1</f>
        <v>4.5882434976640463E-2</v>
      </c>
      <c r="AF186" s="1">
        <f>(Table2[[#This Row],[Current Week High]]/Table2[[#This Row],[Close Price]])-1</f>
        <v>5.3336889125941145E-3</v>
      </c>
      <c r="AG186" s="1">
        <f>(Table2[[#This Row],[Close Price]]/Table2[[#This Row],[Current Month Low]])-1</f>
        <v>7.8289000718907431E-2</v>
      </c>
      <c r="AH186" s="1">
        <f>(Table2[[#This Row],[Current Month High]]/Table2[[#This Row],[Close Price]])-1</f>
        <v>7.0471364757650479E-2</v>
      </c>
      <c r="AI186">
        <v>7.2471498099873299</v>
      </c>
      <c r="AJ186">
        <v>90.802696857906099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</v>
      </c>
      <c r="AM186" t="s">
        <v>3109</v>
      </c>
      <c r="AN186">
        <v>-5.42</v>
      </c>
      <c r="AO186" t="s">
        <v>3108</v>
      </c>
      <c r="AP186">
        <v>0.108572439416318</v>
      </c>
      <c r="AQ186">
        <f>(Table2[[#This Row],[Sharpe Ratio]]-AVERAGE(Table2[Sharpe Ratio]))/_xlfn.STDEV.P(Table2[Sharpe Ratio])</f>
        <v>0.51571406009775966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2.1542225580598768</v>
      </c>
      <c r="AS186">
        <f>_xlfn.RANK.AVG(Table2[[#This Row],[1Y Return vs Nifty Z-Score]],Table2[1Y Return vs Nifty Z-Score])</f>
        <v>179</v>
      </c>
      <c r="AT186">
        <f>_xlfn.RANK.AVG(Table2[[#This Row],[6M Return vs Nifty Z-Score]],Table2[6M Return vs Nifty Z-Score])</f>
        <v>284</v>
      </c>
      <c r="AU186">
        <f>_xlfn.RANK.AVG(Table2[[#This Row],[Sharpe Ratio Z-Score]],Table2[Sharpe Ratio Z-Score])</f>
        <v>208</v>
      </c>
      <c r="AV186">
        <f>(Table2[[#This Row],[Rank 1Y]]+Table2[[#This Row],[Rank 6M]]+Table2[[#This Row],[Rank Sharpe]])/3</f>
        <v>223.66666666666666</v>
      </c>
    </row>
    <row r="187" spans="1:48" x14ac:dyDescent="0.3">
      <c r="A187" t="s">
        <v>344</v>
      </c>
      <c r="B187" t="s">
        <v>345</v>
      </c>
      <c r="C187" t="s">
        <v>3069</v>
      </c>
      <c r="D187" t="s">
        <v>133</v>
      </c>
      <c r="E187">
        <v>73772.518740400003</v>
      </c>
      <c r="F187">
        <v>1584.5</v>
      </c>
      <c r="G187">
        <v>38.947952225494902</v>
      </c>
      <c r="H187">
        <f>(Table2[[#This Row],[1Y Return vs Nifty]]-AVERAGE(Table2[1Y Return vs Nifty]))/_xlfn.STDEV.P(Table2[1Y Return vs Nifty])</f>
        <v>0.10854859661144335</v>
      </c>
      <c r="I187">
        <v>-4.26350131460093</v>
      </c>
      <c r="J187">
        <f>(Table2[[#This Row],[1M Return vs Nifty]]-AVERAGE(Table2[1M Return vs Nifty]))/_xlfn.STDEV.P(Table2[1M Return vs Nifty])</f>
        <v>-0.1613057926770165</v>
      </c>
      <c r="K187">
        <v>28.400422062993901</v>
      </c>
      <c r="L187">
        <f>(Table2[[#This Row],[6M Return vs Nifty]]-AVERAGE(Table2[6M Return vs Nifty]))/_xlfn.STDEV.P(Table2[6M Return vs Nifty])</f>
        <v>0.75808636224485637</v>
      </c>
      <c r="M187">
        <v>-4.3288656893955801</v>
      </c>
      <c r="N187">
        <f>(Table2[[#This Row],[1W Return vs Nifty]]-AVERAGE(Table2[1W Return vs Nifty]))/_xlfn.STDEV.P(Table2[1W Return vs Nifty])</f>
        <v>-0.38402790870951864</v>
      </c>
      <c r="O187">
        <v>1614.62</v>
      </c>
      <c r="P187">
        <v>1597.00937104119</v>
      </c>
      <c r="Q187">
        <v>1361.59116250906</v>
      </c>
      <c r="R187">
        <v>44.581132007255803</v>
      </c>
      <c r="S187" s="1">
        <f>(Table2[[#This Row],[Close Price]]-Table2[[#This Row],[20D EMA]])/Table2[[#This Row],[20D EMA]]</f>
        <v>-1.8654544103256426E-2</v>
      </c>
      <c r="T187" s="1">
        <f>(Table2[[#This Row],[Close Price]]-Table2[[#This Row],[50D EMA]])/Table2[[#This Row],[50D EMA]]</f>
        <v>-7.8329978947051133E-3</v>
      </c>
      <c r="U187" s="1">
        <f>(Table2[[#This Row],[Close Price]]-Table2[[#This Row],[200D EMA]])/Table2[[#This Row],[200D EMA]]</f>
        <v>0.16371201843009664</v>
      </c>
      <c r="V187">
        <v>1.1461542257441499</v>
      </c>
      <c r="W187">
        <v>1575.8</v>
      </c>
      <c r="X187">
        <v>1601.8</v>
      </c>
      <c r="Y187">
        <v>1553.25</v>
      </c>
      <c r="Z187">
        <v>1629.95</v>
      </c>
      <c r="AA187">
        <v>1510.4</v>
      </c>
      <c r="AB187">
        <v>1771.2</v>
      </c>
      <c r="AC187" s="1">
        <f>(Table2[[#This Row],[Close Price]]/Table2[[#This Row],[Day Low]])-1</f>
        <v>5.5210052037060198E-3</v>
      </c>
      <c r="AD187" s="1">
        <f>(Table2[[#This Row],[Day High]]/Table2[[#This Row],[Close Price]])-1</f>
        <v>1.0918270747869885E-2</v>
      </c>
      <c r="AE187" s="1">
        <f>(Table2[[#This Row],[Close Price]]/Table2[[#This Row],[Current Week Low]])-1</f>
        <v>2.0119105102205159E-2</v>
      </c>
      <c r="AF187" s="1">
        <f>(Table2[[#This Row],[Current Week High]]/Table2[[#This Row],[Close Price]])-1</f>
        <v>2.8684127485011146E-2</v>
      </c>
      <c r="AG187" s="1">
        <f>(Table2[[#This Row],[Close Price]]/Table2[[#This Row],[Current Month Low]])-1</f>
        <v>4.9059851694915224E-2</v>
      </c>
      <c r="AH187" s="1">
        <f>(Table2[[#This Row],[Current Month High]]/Table2[[#This Row],[Close Price]])-1</f>
        <v>0.11782896812874721</v>
      </c>
      <c r="AI187">
        <v>13.884506153360601</v>
      </c>
      <c r="AJ187">
        <v>69.311321258748706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-0.06</v>
      </c>
      <c r="AM187" t="s">
        <v>3108</v>
      </c>
      <c r="AN187">
        <v>-9.14</v>
      </c>
      <c r="AO187" t="s">
        <v>3108</v>
      </c>
      <c r="AP187">
        <v>8.6202188870847005E-2</v>
      </c>
      <c r="AQ187">
        <f>(Table2[[#This Row],[Sharpe Ratio]]-AVERAGE(Table2[Sharpe Ratio]))/_xlfn.STDEV.P(Table2[Sharpe Ratio])</f>
        <v>0.26148744412509428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0.58278870159485885</v>
      </c>
      <c r="AS187">
        <f>_xlfn.RANK.AVG(Table2[[#This Row],[1Y Return vs Nifty Z-Score]],Table2[1Y Return vs Nifty Z-Score])</f>
        <v>266</v>
      </c>
      <c r="AT187">
        <f>_xlfn.RANK.AVG(Table2[[#This Row],[6M Return vs Nifty Z-Score]],Table2[6M Return vs Nifty Z-Score])</f>
        <v>140</v>
      </c>
      <c r="AU187">
        <f>_xlfn.RANK.AVG(Table2[[#This Row],[Sharpe Ratio Z-Score]],Table2[Sharpe Ratio Z-Score])</f>
        <v>270</v>
      </c>
      <c r="AV187">
        <f>(Table2[[#This Row],[Rank 1Y]]+Table2[[#This Row],[Rank 6M]]+Table2[[#This Row],[Rank Sharpe]])/3</f>
        <v>225.33333333333334</v>
      </c>
    </row>
    <row r="188" spans="1:48" x14ac:dyDescent="0.3">
      <c r="A188" t="s">
        <v>1254</v>
      </c>
      <c r="B188" t="s">
        <v>1255</v>
      </c>
      <c r="C188" t="s">
        <v>3072</v>
      </c>
      <c r="D188" t="s">
        <v>871</v>
      </c>
      <c r="E188">
        <v>8914.3583822700002</v>
      </c>
      <c r="F188">
        <v>191.55</v>
      </c>
      <c r="G188">
        <v>62.455118818149202</v>
      </c>
      <c r="H188">
        <f>(Table2[[#This Row],[1Y Return vs Nifty]]-AVERAGE(Table2[1Y Return vs Nifty]))/_xlfn.STDEV.P(Table2[1Y Return vs Nifty])</f>
        <v>0.47125309577631702</v>
      </c>
      <c r="I188">
        <v>-23.634437225102001</v>
      </c>
      <c r="J188">
        <f>(Table2[[#This Row],[1M Return vs Nifty]]-AVERAGE(Table2[1M Return vs Nifty]))/_xlfn.STDEV.P(Table2[1M Return vs Nifty])</f>
        <v>-2.013247682405841</v>
      </c>
      <c r="K188">
        <v>3.5623244622469001</v>
      </c>
      <c r="L188">
        <f>(Table2[[#This Row],[6M Return vs Nifty]]-AVERAGE(Table2[6M Return vs Nifty]))/_xlfn.STDEV.P(Table2[6M Return vs Nifty])</f>
        <v>-7.6831511945918418E-2</v>
      </c>
      <c r="M188">
        <v>-9.4567053564178405</v>
      </c>
      <c r="N188">
        <f>(Table2[[#This Row],[1W Return vs Nifty]]-AVERAGE(Table2[1W Return vs Nifty]))/_xlfn.STDEV.P(Table2[1W Return vs Nifty])</f>
        <v>-1.5221695928682788</v>
      </c>
      <c r="O188">
        <v>220.44</v>
      </c>
      <c r="P188">
        <v>225.63328994623299</v>
      </c>
      <c r="Q188">
        <v>187.87835980659301</v>
      </c>
      <c r="R188">
        <v>18.409711193832301</v>
      </c>
      <c r="S188" s="1">
        <f>(Table2[[#This Row],[Close Price]]-Table2[[#This Row],[20D EMA]])/Table2[[#This Row],[20D EMA]]</f>
        <v>-0.13105606967882411</v>
      </c>
      <c r="T188" s="1">
        <f>(Table2[[#This Row],[Close Price]]-Table2[[#This Row],[50D EMA]])/Table2[[#This Row],[50D EMA]]</f>
        <v>-0.15105612276608127</v>
      </c>
      <c r="U188" s="1">
        <f>(Table2[[#This Row],[Close Price]]-Table2[[#This Row],[200D EMA]])/Table2[[#This Row],[200D EMA]]</f>
        <v>1.9542645556341266E-2</v>
      </c>
      <c r="V188">
        <v>1.61035565501112</v>
      </c>
      <c r="W188">
        <v>190.15</v>
      </c>
      <c r="X188">
        <v>197</v>
      </c>
      <c r="Y188">
        <v>190.15</v>
      </c>
      <c r="Z188">
        <v>210.95</v>
      </c>
      <c r="AA188">
        <v>190.15</v>
      </c>
      <c r="AB188">
        <v>249.05</v>
      </c>
      <c r="AC188" s="1">
        <f>(Table2[[#This Row],[Close Price]]/Table2[[#This Row],[Day Low]])-1</f>
        <v>7.3626084669997649E-3</v>
      </c>
      <c r="AD188" s="1">
        <f>(Table2[[#This Row],[Day High]]/Table2[[#This Row],[Close Price]])-1</f>
        <v>2.8452101279039299E-2</v>
      </c>
      <c r="AE188" s="1">
        <f>(Table2[[#This Row],[Close Price]]/Table2[[#This Row],[Current Week Low]])-1</f>
        <v>7.3626084669997649E-3</v>
      </c>
      <c r="AF188" s="1">
        <f>(Table2[[#This Row],[Current Week High]]/Table2[[#This Row],[Close Price]])-1</f>
        <v>0.10127903941529603</v>
      </c>
      <c r="AG188" s="1">
        <f>(Table2[[#This Row],[Close Price]]/Table2[[#This Row],[Current Month Low]])-1</f>
        <v>7.3626084669997649E-3</v>
      </c>
      <c r="AH188" s="1">
        <f>(Table2[[#This Row],[Current Month High]]/Table2[[#This Row],[Close Price]])-1</f>
        <v>0.30018271991647083</v>
      </c>
      <c r="AI188">
        <v>37.823022709475303</v>
      </c>
      <c r="AJ188">
        <v>92.9974811083123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-0.15</v>
      </c>
      <c r="AM188" t="s">
        <v>3108</v>
      </c>
      <c r="AN188">
        <v>-26.86</v>
      </c>
      <c r="AO188" t="s">
        <v>3108</v>
      </c>
      <c r="AP188">
        <v>0.12599478466907299</v>
      </c>
      <c r="AQ188">
        <f>(Table2[[#This Row],[Sharpe Ratio]]-AVERAGE(Table2[Sharpe Ratio]))/_xlfn.STDEV.P(Table2[Sharpe Ratio])</f>
        <v>0.71371022768257275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167</v>
      </c>
      <c r="AT188">
        <f>_xlfn.RANK.AVG(Table2[[#This Row],[6M Return vs Nifty Z-Score]],Table2[6M Return vs Nifty Z-Score])</f>
        <v>337</v>
      </c>
      <c r="AU188">
        <f>_xlfn.RANK.AVG(Table2[[#This Row],[Sharpe Ratio Z-Score]],Table2[Sharpe Ratio Z-Score])</f>
        <v>172</v>
      </c>
      <c r="AV188">
        <f>(Table2[[#This Row],[Rank 1Y]]+Table2[[#This Row],[Rank 6M]]+Table2[[#This Row],[Rank Sharpe]])/3</f>
        <v>225.33333333333334</v>
      </c>
    </row>
    <row r="189" spans="1:48" x14ac:dyDescent="0.3">
      <c r="A189" t="s">
        <v>996</v>
      </c>
      <c r="B189" t="s">
        <v>997</v>
      </c>
      <c r="C189" t="s">
        <v>3075</v>
      </c>
      <c r="D189" t="s">
        <v>153</v>
      </c>
      <c r="E189">
        <v>13588.537761150001</v>
      </c>
      <c r="F189">
        <v>605.54999999999995</v>
      </c>
      <c r="G189">
        <v>20.145620445002098</v>
      </c>
      <c r="H189">
        <f>(Table2[[#This Row],[1Y Return vs Nifty]]-AVERAGE(Table2[1Y Return vs Nifty]))/_xlfn.STDEV.P(Table2[1Y Return vs Nifty])</f>
        <v>-0.18156251927721073</v>
      </c>
      <c r="I189">
        <v>-10.3822383987269</v>
      </c>
      <c r="J189">
        <f>(Table2[[#This Row],[1M Return vs Nifty]]-AVERAGE(Table2[1M Return vs Nifty]))/_xlfn.STDEV.P(Table2[1M Return vs Nifty])</f>
        <v>-0.74628245930194737</v>
      </c>
      <c r="K189">
        <v>7.3673231174854301</v>
      </c>
      <c r="L189">
        <f>(Table2[[#This Row],[6M Return vs Nifty]]-AVERAGE(Table2[6M Return vs Nifty]))/_xlfn.STDEV.P(Table2[6M Return vs Nifty])</f>
        <v>5.1071254183600576E-2</v>
      </c>
      <c r="M189">
        <v>1.463704977293</v>
      </c>
      <c r="N189">
        <f>(Table2[[#This Row],[1W Return vs Nifty]]-AVERAGE(Table2[1W Return vs Nifty]))/_xlfn.STDEV.P(Table2[1W Return vs Nifty])</f>
        <v>0.9016531114269779</v>
      </c>
      <c r="O189">
        <v>608.16999999999996</v>
      </c>
      <c r="P189">
        <v>609.41571357564601</v>
      </c>
      <c r="Q189">
        <v>528.68665781332402</v>
      </c>
      <c r="R189">
        <v>51.865148458042498</v>
      </c>
      <c r="S189" s="1">
        <f>(Table2[[#This Row],[Close Price]]-Table2[[#This Row],[20D EMA]])/Table2[[#This Row],[20D EMA]]</f>
        <v>-4.3080059851686283E-3</v>
      </c>
      <c r="T189" s="1">
        <f>(Table2[[#This Row],[Close Price]]-Table2[[#This Row],[50D EMA]])/Table2[[#This Row],[50D EMA]]</f>
        <v>-6.3433112890454021E-3</v>
      </c>
      <c r="U189" s="1">
        <f>(Table2[[#This Row],[Close Price]]-Table2[[#This Row],[200D EMA]])/Table2[[#This Row],[200D EMA]]</f>
        <v>0.14538543965642481</v>
      </c>
      <c r="V189">
        <v>0.47287392572908898</v>
      </c>
      <c r="W189">
        <v>593.45000000000005</v>
      </c>
      <c r="X189">
        <v>611.15</v>
      </c>
      <c r="Y189">
        <v>565.70000000000005</v>
      </c>
      <c r="Z189">
        <v>613.65</v>
      </c>
      <c r="AA189">
        <v>562</v>
      </c>
      <c r="AB189">
        <v>642</v>
      </c>
      <c r="AC189" s="1">
        <f>(Table2[[#This Row],[Close Price]]/Table2[[#This Row],[Day Low]])-1</f>
        <v>2.0389249304911816E-2</v>
      </c>
      <c r="AD189" s="1">
        <f>(Table2[[#This Row],[Day High]]/Table2[[#This Row],[Close Price]])-1</f>
        <v>9.2477912641399929E-3</v>
      </c>
      <c r="AE189" s="1">
        <f>(Table2[[#This Row],[Close Price]]/Table2[[#This Row],[Current Week Low]])-1</f>
        <v>7.0443698073183514E-2</v>
      </c>
      <c r="AF189" s="1">
        <f>(Table2[[#This Row],[Current Week High]]/Table2[[#This Row],[Close Price]])-1</f>
        <v>1.3376269507059835E-2</v>
      </c>
      <c r="AG189" s="1">
        <f>(Table2[[#This Row],[Close Price]]/Table2[[#This Row],[Current Month Low]])-1</f>
        <v>7.7491103202846912E-2</v>
      </c>
      <c r="AH189" s="1">
        <f>(Table2[[#This Row],[Current Month High]]/Table2[[#This Row],[Close Price]])-1</f>
        <v>6.0193212781768812E-2</v>
      </c>
      <c r="AI189">
        <v>18.363471224506601</v>
      </c>
      <c r="AJ189">
        <v>74.976522430109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0.02</v>
      </c>
      <c r="AM189" t="s">
        <v>3109</v>
      </c>
      <c r="AN189">
        <v>-4.24</v>
      </c>
      <c r="AO189" t="s">
        <v>3108</v>
      </c>
      <c r="AP189">
        <v>0.19580345641552399</v>
      </c>
      <c r="AQ189">
        <f>(Table2[[#This Row],[Sharpe Ratio]]-AVERAGE(Table2[Sharpe Ratio]))/_xlfn.STDEV.P(Table2[Sharpe Ratio])</f>
        <v>1.5070505770708318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341</v>
      </c>
      <c r="AT189">
        <f>_xlfn.RANK.AVG(Table2[[#This Row],[6M Return vs Nifty Z-Score]],Table2[6M Return vs Nifty Z-Score])</f>
        <v>299</v>
      </c>
      <c r="AU189">
        <f>_xlfn.RANK.AVG(Table2[[#This Row],[Sharpe Ratio Z-Score]],Table2[Sharpe Ratio Z-Score])</f>
        <v>46</v>
      </c>
      <c r="AV189">
        <f>(Table2[[#This Row],[Rank 1Y]]+Table2[[#This Row],[Rank 6M]]+Table2[[#This Row],[Rank Sharpe]])/3</f>
        <v>228.66666666666666</v>
      </c>
    </row>
    <row r="190" spans="1:48" x14ac:dyDescent="0.3">
      <c r="A190" t="s">
        <v>457</v>
      </c>
      <c r="B190" t="s">
        <v>458</v>
      </c>
      <c r="C190" t="s">
        <v>3068</v>
      </c>
      <c r="D190" t="s">
        <v>51</v>
      </c>
      <c r="E190">
        <v>49226.852389890002</v>
      </c>
      <c r="F190">
        <v>2905.85</v>
      </c>
      <c r="G190">
        <v>79.086338121732297</v>
      </c>
      <c r="H190">
        <f>(Table2[[#This Row],[1Y Return vs Nifty]]-AVERAGE(Table2[1Y Return vs Nifty]))/_xlfn.STDEV.P(Table2[1Y Return vs Nifty])</f>
        <v>0.72786496961619862</v>
      </c>
      <c r="I190">
        <v>10.8265840045263</v>
      </c>
      <c r="J190">
        <f>(Table2[[#This Row],[1M Return vs Nifty]]-AVERAGE(Table2[1M Return vs Nifty]))/_xlfn.STDEV.P(Table2[1M Return vs Nifty])</f>
        <v>1.2813690089531951</v>
      </c>
      <c r="K190">
        <v>17.281116458445599</v>
      </c>
      <c r="L190">
        <f>(Table2[[#This Row],[6M Return vs Nifty]]-AVERAGE(Table2[6M Return vs Nifty]))/_xlfn.STDEV.P(Table2[6M Return vs Nifty])</f>
        <v>0.38431751943509829</v>
      </c>
      <c r="M190">
        <v>-3.5982376211904898</v>
      </c>
      <c r="N190">
        <f>(Table2[[#This Row],[1W Return vs Nifty]]-AVERAGE(Table2[1W Return vs Nifty]))/_xlfn.STDEV.P(Table2[1W Return vs Nifty])</f>
        <v>-0.22186249129437366</v>
      </c>
      <c r="O190">
        <v>2774.65</v>
      </c>
      <c r="P190">
        <v>2640.0555755678001</v>
      </c>
      <c r="Q190">
        <v>2215.3488154188199</v>
      </c>
      <c r="R190">
        <v>69.647402857266698</v>
      </c>
      <c r="S190" s="1">
        <f>(Table2[[#This Row],[Close Price]]-Table2[[#This Row],[20D EMA]])/Table2[[#This Row],[20D EMA]]</f>
        <v>4.7285243183824918E-2</v>
      </c>
      <c r="T190" s="1">
        <f>(Table2[[#This Row],[Close Price]]-Table2[[#This Row],[50D EMA]])/Table2[[#This Row],[50D EMA]]</f>
        <v>0.10067758682505577</v>
      </c>
      <c r="U190" s="1">
        <f>(Table2[[#This Row],[Close Price]]-Table2[[#This Row],[200D EMA]])/Table2[[#This Row],[200D EMA]]</f>
        <v>0.31168959929709228</v>
      </c>
      <c r="V190">
        <v>0.73995644456242504</v>
      </c>
      <c r="W190">
        <v>2829.05</v>
      </c>
      <c r="X190">
        <v>2966.95</v>
      </c>
      <c r="Y190">
        <v>2812.95</v>
      </c>
      <c r="Z190">
        <v>2966.95</v>
      </c>
      <c r="AA190">
        <v>2702.1</v>
      </c>
      <c r="AB190">
        <v>2966.95</v>
      </c>
      <c r="AC190" s="1">
        <f>(Table2[[#This Row],[Close Price]]/Table2[[#This Row],[Day Low]])-1</f>
        <v>2.7146922111662919E-2</v>
      </c>
      <c r="AD190" s="1">
        <f>(Table2[[#This Row],[Day High]]/Table2[[#This Row],[Close Price]])-1</f>
        <v>2.10265498907376E-2</v>
      </c>
      <c r="AE190" s="1">
        <f>(Table2[[#This Row],[Close Price]]/Table2[[#This Row],[Current Week Low]])-1</f>
        <v>3.3025826978794637E-2</v>
      </c>
      <c r="AF190" s="1">
        <f>(Table2[[#This Row],[Current Week High]]/Table2[[#This Row],[Close Price]])-1</f>
        <v>2.10265498907376E-2</v>
      </c>
      <c r="AG190" s="1">
        <f>(Table2[[#This Row],[Close Price]]/Table2[[#This Row],[Current Month Low]])-1</f>
        <v>7.5404315162281188E-2</v>
      </c>
      <c r="AH190" s="1">
        <f>(Table2[[#This Row],[Current Month High]]/Table2[[#This Row],[Close Price]])-1</f>
        <v>2.10265498907376E-2</v>
      </c>
      <c r="AI190">
        <v>2.10265498907376</v>
      </c>
      <c r="AJ190">
        <v>109.801090213349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0.02</v>
      </c>
      <c r="AM190" t="s">
        <v>3109</v>
      </c>
      <c r="AN190">
        <v>7.79</v>
      </c>
      <c r="AO190" t="s">
        <v>3109</v>
      </c>
      <c r="AP190">
        <v>6.1816438497629002E-2</v>
      </c>
      <c r="AQ190">
        <f>(Table2[[#This Row],[Sharpe Ratio]]-AVERAGE(Table2[Sharpe Ratio]))/_xlfn.STDEV.P(Table2[Sharpe Ratio])</f>
        <v>-1.5644310959003517E-2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2.1560446957511146</v>
      </c>
      <c r="AS190">
        <f>_xlfn.RANK.AVG(Table2[[#This Row],[1Y Return vs Nifty Z-Score]],Table2[1Y Return vs Nifty Z-Score])</f>
        <v>124</v>
      </c>
      <c r="AT190">
        <f>_xlfn.RANK.AVG(Table2[[#This Row],[6M Return vs Nifty Z-Score]],Table2[6M Return vs Nifty Z-Score])</f>
        <v>214</v>
      </c>
      <c r="AU190">
        <f>_xlfn.RANK.AVG(Table2[[#This Row],[Sharpe Ratio Z-Score]],Table2[Sharpe Ratio Z-Score])</f>
        <v>351</v>
      </c>
      <c r="AV190">
        <f>(Table2[[#This Row],[Rank 1Y]]+Table2[[#This Row],[Rank 6M]]+Table2[[#This Row],[Rank Sharpe]])/3</f>
        <v>229.66666666666666</v>
      </c>
    </row>
    <row r="191" spans="1:48" x14ac:dyDescent="0.3">
      <c r="A191" t="s">
        <v>777</v>
      </c>
      <c r="B191" t="s">
        <v>778</v>
      </c>
      <c r="C191" t="s">
        <v>3066</v>
      </c>
      <c r="D191" t="s">
        <v>40</v>
      </c>
      <c r="E191">
        <v>20414.964563179899</v>
      </c>
      <c r="F191">
        <v>555.95000000000005</v>
      </c>
      <c r="G191">
        <v>44.799170771890097</v>
      </c>
      <c r="H191">
        <f>(Table2[[#This Row],[1Y Return vs Nifty]]-AVERAGE(Table2[1Y Return vs Nifty]))/_xlfn.STDEV.P(Table2[1Y Return vs Nifty])</f>
        <v>0.19883014049762443</v>
      </c>
      <c r="I191">
        <v>6.9783094371882504</v>
      </c>
      <c r="J191">
        <f>(Table2[[#This Row],[1M Return vs Nifty]]-AVERAGE(Table2[1M Return vs Nifty]))/_xlfn.STDEV.P(Table2[1M Return vs Nifty])</f>
        <v>0.91345798455256488</v>
      </c>
      <c r="K191">
        <v>6.4413228151186903</v>
      </c>
      <c r="L191">
        <f>(Table2[[#This Row],[6M Return vs Nifty]]-AVERAGE(Table2[6M Return vs Nifty]))/_xlfn.STDEV.P(Table2[6M Return vs Nifty])</f>
        <v>1.9944304914796623E-2</v>
      </c>
      <c r="M191">
        <v>-2.1880393630995401</v>
      </c>
      <c r="N191">
        <f>(Table2[[#This Row],[1W Return vs Nifty]]-AVERAGE(Table2[1W Return vs Nifty]))/_xlfn.STDEV.P(Table2[1W Return vs Nifty])</f>
        <v>9.1135871502217275E-2</v>
      </c>
      <c r="O191">
        <v>530.26</v>
      </c>
      <c r="P191">
        <v>499.30454676482901</v>
      </c>
      <c r="Q191">
        <v>441.48947880269202</v>
      </c>
      <c r="R191">
        <v>63.517890248162999</v>
      </c>
      <c r="S191" s="1">
        <f>(Table2[[#This Row],[Close Price]]-Table2[[#This Row],[20D EMA]])/Table2[[#This Row],[20D EMA]]</f>
        <v>4.8447931203560619E-2</v>
      </c>
      <c r="T191" s="1">
        <f>(Table2[[#This Row],[Close Price]]-Table2[[#This Row],[50D EMA]])/Table2[[#This Row],[50D EMA]]</f>
        <v>0.11344870300540419</v>
      </c>
      <c r="U191" s="1">
        <f>(Table2[[#This Row],[Close Price]]-Table2[[#This Row],[200D EMA]])/Table2[[#This Row],[200D EMA]]</f>
        <v>0.25925990695796869</v>
      </c>
      <c r="V191">
        <v>0.75347224211733499</v>
      </c>
      <c r="W191">
        <v>538</v>
      </c>
      <c r="X191">
        <v>566.1</v>
      </c>
      <c r="Y191">
        <v>536</v>
      </c>
      <c r="Z191">
        <v>593.45000000000005</v>
      </c>
      <c r="AA191">
        <v>499.6</v>
      </c>
      <c r="AB191">
        <v>593.45000000000005</v>
      </c>
      <c r="AC191" s="1">
        <f>(Table2[[#This Row],[Close Price]]/Table2[[#This Row],[Day Low]])-1</f>
        <v>3.3364312267658125E-2</v>
      </c>
      <c r="AD191" s="1">
        <f>(Table2[[#This Row],[Day High]]/Table2[[#This Row],[Close Price]])-1</f>
        <v>1.8257037503372597E-2</v>
      </c>
      <c r="AE191" s="1">
        <f>(Table2[[#This Row],[Close Price]]/Table2[[#This Row],[Current Week Low]])-1</f>
        <v>3.7220149253731405E-2</v>
      </c>
      <c r="AF191" s="1">
        <f>(Table2[[#This Row],[Current Week High]]/Table2[[#This Row],[Close Price]])-1</f>
        <v>6.7452109002608118E-2</v>
      </c>
      <c r="AG191" s="1">
        <f>(Table2[[#This Row],[Close Price]]/Table2[[#This Row],[Current Month Low]])-1</f>
        <v>0.11279023218574857</v>
      </c>
      <c r="AH191" s="1">
        <f>(Table2[[#This Row],[Current Month High]]/Table2[[#This Row],[Close Price]])-1</f>
        <v>6.7452109002608118E-2</v>
      </c>
      <c r="AI191">
        <v>6.74521090026081</v>
      </c>
      <c r="AJ191">
        <v>75.933544303797404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0.19</v>
      </c>
      <c r="AM191" t="s">
        <v>3109</v>
      </c>
      <c r="AN191">
        <v>3.84</v>
      </c>
      <c r="AO191" t="s">
        <v>3109</v>
      </c>
      <c r="AP191">
        <v>0.14110732718283001</v>
      </c>
      <c r="AQ191">
        <f>(Table2[[#This Row],[Sharpe Ratio]]-AVERAGE(Table2[Sharpe Ratio]))/_xlfn.STDEV.P(Table2[Sharpe Ratio])</f>
        <v>0.88545665198863943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2.108824953455843</v>
      </c>
      <c r="AS191">
        <f>_xlfn.RANK.AVG(Table2[[#This Row],[1Y Return vs Nifty Z-Score]],Table2[1Y Return vs Nifty Z-Score])</f>
        <v>247</v>
      </c>
      <c r="AT191">
        <f>_xlfn.RANK.AVG(Table2[[#This Row],[6M Return vs Nifty Z-Score]],Table2[6M Return vs Nifty Z-Score])</f>
        <v>309</v>
      </c>
      <c r="AU191">
        <f>_xlfn.RANK.AVG(Table2[[#This Row],[Sharpe Ratio Z-Score]],Table2[Sharpe Ratio Z-Score])</f>
        <v>133</v>
      </c>
      <c r="AV191">
        <f>(Table2[[#This Row],[Rank 1Y]]+Table2[[#This Row],[Rank 6M]]+Table2[[#This Row],[Rank Sharpe]])/3</f>
        <v>229.66666666666666</v>
      </c>
    </row>
    <row r="192" spans="1:48" x14ac:dyDescent="0.3">
      <c r="A192" t="s">
        <v>544</v>
      </c>
      <c r="B192" t="s">
        <v>545</v>
      </c>
      <c r="C192" t="s">
        <v>3070</v>
      </c>
      <c r="D192" t="s">
        <v>156</v>
      </c>
      <c r="E192">
        <v>36288.280057529999</v>
      </c>
      <c r="F192">
        <v>261.7</v>
      </c>
      <c r="G192">
        <v>76.789871305483601</v>
      </c>
      <c r="H192">
        <f>(Table2[[#This Row],[1Y Return vs Nifty]]-AVERAGE(Table2[1Y Return vs Nifty]))/_xlfn.STDEV.P(Table2[1Y Return vs Nifty])</f>
        <v>0.69243156920389548</v>
      </c>
      <c r="I192">
        <v>-14.024100850734101</v>
      </c>
      <c r="J192">
        <f>(Table2[[#This Row],[1M Return vs Nifty]]-AVERAGE(Table2[1M Return vs Nifty]))/_xlfn.STDEV.P(Table2[1M Return vs Nifty])</f>
        <v>-1.094459628575758</v>
      </c>
      <c r="K192">
        <v>-8.1710296357094006</v>
      </c>
      <c r="L192">
        <f>(Table2[[#This Row],[6M Return vs Nifty]]-AVERAGE(Table2[6M Return vs Nifty]))/_xlfn.STDEV.P(Table2[6M Return vs Nifty])</f>
        <v>-0.47124122955241765</v>
      </c>
      <c r="M192">
        <v>-3.5869485200829798</v>
      </c>
      <c r="N192">
        <f>(Table2[[#This Row],[1W Return vs Nifty]]-AVERAGE(Table2[1W Return vs Nifty]))/_xlfn.STDEV.P(Table2[1W Return vs Nifty])</f>
        <v>-0.21935683640235923</v>
      </c>
      <c r="O192">
        <v>268.11</v>
      </c>
      <c r="P192">
        <v>260.77416589314299</v>
      </c>
      <c r="Q192">
        <v>222.903861217393</v>
      </c>
      <c r="R192">
        <v>42.735983580687602</v>
      </c>
      <c r="S192" s="1">
        <f>(Table2[[#This Row],[Close Price]]-Table2[[#This Row],[20D EMA]])/Table2[[#This Row],[20D EMA]]</f>
        <v>-2.3908097422699729E-2</v>
      </c>
      <c r="T192" s="1">
        <f>(Table2[[#This Row],[Close Price]]-Table2[[#This Row],[50D EMA]])/Table2[[#This Row],[50D EMA]]</f>
        <v>3.5503290891029972E-3</v>
      </c>
      <c r="U192" s="1">
        <f>(Table2[[#This Row],[Close Price]]-Table2[[#This Row],[200D EMA]])/Table2[[#This Row],[200D EMA]]</f>
        <v>0.17404875164890035</v>
      </c>
      <c r="V192">
        <v>0.50253143371602205</v>
      </c>
      <c r="W192">
        <v>258.95</v>
      </c>
      <c r="X192">
        <v>264.75</v>
      </c>
      <c r="Y192">
        <v>256.05</v>
      </c>
      <c r="Z192">
        <v>270.89999999999998</v>
      </c>
      <c r="AA192">
        <v>253.3</v>
      </c>
      <c r="AB192">
        <v>293.5</v>
      </c>
      <c r="AC192" s="1">
        <f>(Table2[[#This Row],[Close Price]]/Table2[[#This Row],[Day Low]])-1</f>
        <v>1.0619810774280758E-2</v>
      </c>
      <c r="AD192" s="1">
        <f>(Table2[[#This Row],[Day High]]/Table2[[#This Row],[Close Price]])-1</f>
        <v>1.1654566297287117E-2</v>
      </c>
      <c r="AE192" s="1">
        <f>(Table2[[#This Row],[Close Price]]/Table2[[#This Row],[Current Week Low]])-1</f>
        <v>2.206600273384085E-2</v>
      </c>
      <c r="AF192" s="1">
        <f>(Table2[[#This Row],[Current Week High]]/Table2[[#This Row],[Close Price]])-1</f>
        <v>3.515475735575091E-2</v>
      </c>
      <c r="AG192" s="1">
        <f>(Table2[[#This Row],[Close Price]]/Table2[[#This Row],[Current Month Low]])-1</f>
        <v>3.3162258191867355E-2</v>
      </c>
      <c r="AH192" s="1">
        <f>(Table2[[#This Row],[Current Month High]]/Table2[[#This Row],[Close Price]])-1</f>
        <v>0.12151318303400838</v>
      </c>
      <c r="AI192">
        <v>19.144058081773</v>
      </c>
      <c r="AJ192">
        <v>124.058219178082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0.12</v>
      </c>
      <c r="AM192" t="s">
        <v>3109</v>
      </c>
      <c r="AN192">
        <v>-10.9</v>
      </c>
      <c r="AO192" t="s">
        <v>3108</v>
      </c>
      <c r="AP192">
        <v>0.16970332991690201</v>
      </c>
      <c r="AQ192">
        <f>(Table2[[#This Row],[Sharpe Ratio]]-AVERAGE(Table2[Sharpe Ratio]))/_xlfn.STDEV.P(Table2[Sharpe Ratio])</f>
        <v>1.210435801893603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0.11780967656696376</v>
      </c>
      <c r="AS192">
        <f>_xlfn.RANK.AVG(Table2[[#This Row],[1Y Return vs Nifty Z-Score]],Table2[1Y Return vs Nifty Z-Score])</f>
        <v>131</v>
      </c>
      <c r="AT192">
        <f>_xlfn.RANK.AVG(Table2[[#This Row],[6M Return vs Nifty Z-Score]],Table2[6M Return vs Nifty Z-Score])</f>
        <v>470</v>
      </c>
      <c r="AU192">
        <f>_xlfn.RANK.AVG(Table2[[#This Row],[Sharpe Ratio Z-Score]],Table2[Sharpe Ratio Z-Score])</f>
        <v>89</v>
      </c>
      <c r="AV192">
        <f>(Table2[[#This Row],[Rank 1Y]]+Table2[[#This Row],[Rank 6M]]+Table2[[#This Row],[Rank Sharpe]])/3</f>
        <v>230</v>
      </c>
    </row>
    <row r="193" spans="1:48" x14ac:dyDescent="0.3">
      <c r="A193" t="s">
        <v>335</v>
      </c>
      <c r="B193" t="s">
        <v>336</v>
      </c>
      <c r="C193" t="s">
        <v>3063</v>
      </c>
      <c r="D193" t="s">
        <v>298</v>
      </c>
      <c r="E193">
        <v>74311.777481865007</v>
      </c>
      <c r="F193">
        <v>4857.1499999999996</v>
      </c>
      <c r="G193">
        <v>69.289994858182595</v>
      </c>
      <c r="H193">
        <f>(Table2[[#This Row],[1Y Return vs Nifty]]-AVERAGE(Table2[1Y Return vs Nifty]))/_xlfn.STDEV.P(Table2[1Y Return vs Nifty])</f>
        <v>0.57671201108978465</v>
      </c>
      <c r="I193">
        <v>-0.54070323061558401</v>
      </c>
      <c r="J193">
        <f>(Table2[[#This Row],[1M Return vs Nifty]]-AVERAGE(Table2[1M Return vs Nifty]))/_xlfn.STDEV.P(Table2[1M Return vs Nifty])</f>
        <v>0.19460915901084594</v>
      </c>
      <c r="K193">
        <v>-1.8206591198956099</v>
      </c>
      <c r="L193">
        <f>(Table2[[#This Row],[6M Return vs Nifty]]-AVERAGE(Table2[6M Return vs Nifty]))/_xlfn.STDEV.P(Table2[6M Return vs Nifty])</f>
        <v>-0.25777730261996346</v>
      </c>
      <c r="M193">
        <v>0.86732782904280104</v>
      </c>
      <c r="N193">
        <f>(Table2[[#This Row],[1W Return vs Nifty]]-AVERAGE(Table2[1W Return vs Nifty]))/_xlfn.STDEV.P(Table2[1W Return vs Nifty])</f>
        <v>0.76928514831212547</v>
      </c>
      <c r="O193">
        <v>4682.0600000000004</v>
      </c>
      <c r="P193">
        <v>4455.3051378564696</v>
      </c>
      <c r="Q193">
        <v>3859.0235574448502</v>
      </c>
      <c r="R193">
        <v>65.731192432577203</v>
      </c>
      <c r="S193" s="1">
        <f>(Table2[[#This Row],[Close Price]]-Table2[[#This Row],[20D EMA]])/Table2[[#This Row],[20D EMA]]</f>
        <v>3.7395932559599665E-2</v>
      </c>
      <c r="T193" s="1">
        <f>(Table2[[#This Row],[Close Price]]-Table2[[#This Row],[50D EMA]])/Table2[[#This Row],[50D EMA]]</f>
        <v>9.0194689187296617E-2</v>
      </c>
      <c r="U193" s="1">
        <f>(Table2[[#This Row],[Close Price]]-Table2[[#This Row],[200D EMA]])/Table2[[#This Row],[200D EMA]]</f>
        <v>0.25864740852114215</v>
      </c>
      <c r="V193">
        <v>0.62225850571492003</v>
      </c>
      <c r="W193">
        <v>4825.05</v>
      </c>
      <c r="X193">
        <v>4938.8</v>
      </c>
      <c r="Y193">
        <v>4600</v>
      </c>
      <c r="Z193">
        <v>4938.8</v>
      </c>
      <c r="AA193">
        <v>4409.1000000000004</v>
      </c>
      <c r="AB193">
        <v>4938.8</v>
      </c>
      <c r="AC193" s="1">
        <f>(Table2[[#This Row],[Close Price]]/Table2[[#This Row],[Day Low]])-1</f>
        <v>6.6527808001988209E-3</v>
      </c>
      <c r="AD193" s="1">
        <f>(Table2[[#This Row],[Day High]]/Table2[[#This Row],[Close Price]])-1</f>
        <v>1.6810269396662747E-2</v>
      </c>
      <c r="AE193" s="1">
        <f>(Table2[[#This Row],[Close Price]]/Table2[[#This Row],[Current Week Low]])-1</f>
        <v>5.5902173913043418E-2</v>
      </c>
      <c r="AF193" s="1">
        <f>(Table2[[#This Row],[Current Week High]]/Table2[[#This Row],[Close Price]])-1</f>
        <v>1.6810269396662747E-2</v>
      </c>
      <c r="AG193" s="1">
        <f>(Table2[[#This Row],[Close Price]]/Table2[[#This Row],[Current Month Low]])-1</f>
        <v>0.10161937810437482</v>
      </c>
      <c r="AH193" s="1">
        <f>(Table2[[#This Row],[Current Month High]]/Table2[[#This Row],[Close Price]])-1</f>
        <v>1.6810269396662747E-2</v>
      </c>
      <c r="AI193">
        <v>2.2163202701172602</v>
      </c>
      <c r="AJ193">
        <v>104.167717528373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0.09</v>
      </c>
      <c r="AM193" t="s">
        <v>3109</v>
      </c>
      <c r="AN193">
        <v>1.69</v>
      </c>
      <c r="AO193" t="s">
        <v>3109</v>
      </c>
      <c r="AP193">
        <v>0.134337177797449</v>
      </c>
      <c r="AQ193">
        <f>(Table2[[#This Row],[Sharpe Ratio]]-AVERAGE(Table2[Sharpe Ratio]))/_xlfn.STDEV.P(Table2[Sharpe Ratio])</f>
        <v>0.80851731845831865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2.0913463342511109</v>
      </c>
      <c r="AS193">
        <f>_xlfn.RANK.AVG(Table2[[#This Row],[1Y Return vs Nifty Z-Score]],Table2[1Y Return vs Nifty Z-Score])</f>
        <v>147</v>
      </c>
      <c r="AT193">
        <f>_xlfn.RANK.AVG(Table2[[#This Row],[6M Return vs Nifty Z-Score]],Table2[6M Return vs Nifty Z-Score])</f>
        <v>395</v>
      </c>
      <c r="AU193">
        <f>_xlfn.RANK.AVG(Table2[[#This Row],[Sharpe Ratio Z-Score]],Table2[Sharpe Ratio Z-Score])</f>
        <v>152</v>
      </c>
      <c r="AV193">
        <f>(Table2[[#This Row],[Rank 1Y]]+Table2[[#This Row],[Rank 6M]]+Table2[[#This Row],[Rank Sharpe]])/3</f>
        <v>231.33333333333334</v>
      </c>
    </row>
    <row r="194" spans="1:48" x14ac:dyDescent="0.3">
      <c r="A194" t="s">
        <v>1461</v>
      </c>
      <c r="B194" t="s">
        <v>1462</v>
      </c>
      <c r="C194" t="s">
        <v>3073</v>
      </c>
      <c r="D194" t="s">
        <v>80</v>
      </c>
      <c r="E194">
        <v>6953.2457144</v>
      </c>
      <c r="F194">
        <v>339.4</v>
      </c>
      <c r="G194">
        <v>60.610323118106699</v>
      </c>
      <c r="H194">
        <f>(Table2[[#This Row],[1Y Return vs Nifty]]-AVERAGE(Table2[1Y Return vs Nifty]))/_xlfn.STDEV.P(Table2[1Y Return vs Nifty])</f>
        <v>0.44278876776774623</v>
      </c>
      <c r="I194">
        <v>3.8341532370689499</v>
      </c>
      <c r="J194">
        <f>(Table2[[#This Row],[1M Return vs Nifty]]-AVERAGE(Table2[1M Return vs Nifty]))/_xlfn.STDEV.P(Table2[1M Return vs Nifty])</f>
        <v>0.61286359914163735</v>
      </c>
      <c r="K194">
        <v>14.709159162159199</v>
      </c>
      <c r="L194">
        <f>(Table2[[#This Row],[6M Return vs Nifty]]-AVERAGE(Table2[6M Return vs Nifty]))/_xlfn.STDEV.P(Table2[6M Return vs Nifty])</f>
        <v>0.29786270502691625</v>
      </c>
      <c r="M194">
        <v>-10.198407865271299</v>
      </c>
      <c r="N194">
        <f>(Table2[[#This Row],[1W Return vs Nifty]]-AVERAGE(Table2[1W Return vs Nifty]))/_xlfn.STDEV.P(Table2[1W Return vs Nifty])</f>
        <v>-1.6867930205468318</v>
      </c>
      <c r="O194">
        <v>333.31</v>
      </c>
      <c r="P194">
        <v>303.989267523075</v>
      </c>
      <c r="Q194">
        <v>247.54875363838099</v>
      </c>
      <c r="R194">
        <v>51.166082284512399</v>
      </c>
      <c r="S194" s="1">
        <f>(Table2[[#This Row],[Close Price]]-Table2[[#This Row],[20D EMA]])/Table2[[#This Row],[20D EMA]]</f>
        <v>1.8271278989529193E-2</v>
      </c>
      <c r="T194" s="1">
        <f>(Table2[[#This Row],[Close Price]]-Table2[[#This Row],[50D EMA]])/Table2[[#This Row],[50D EMA]]</f>
        <v>0.11648678509426996</v>
      </c>
      <c r="U194" s="1">
        <f>(Table2[[#This Row],[Close Price]]-Table2[[#This Row],[200D EMA]])/Table2[[#This Row],[200D EMA]]</f>
        <v>0.37104305722255915</v>
      </c>
      <c r="V194">
        <v>1.3901847510404399</v>
      </c>
      <c r="W194">
        <v>323.05</v>
      </c>
      <c r="X194">
        <v>344.15</v>
      </c>
      <c r="Y194">
        <v>317.5</v>
      </c>
      <c r="Z194">
        <v>348.7</v>
      </c>
      <c r="AA194">
        <v>317.5</v>
      </c>
      <c r="AB194">
        <v>369.6</v>
      </c>
      <c r="AC194" s="1">
        <f>(Table2[[#This Row],[Close Price]]/Table2[[#This Row],[Day Low]])-1</f>
        <v>5.0611360470515399E-2</v>
      </c>
      <c r="AD194" s="1">
        <f>(Table2[[#This Row],[Day High]]/Table2[[#This Row],[Close Price]])-1</f>
        <v>1.3995285798467982E-2</v>
      </c>
      <c r="AE194" s="1">
        <f>(Table2[[#This Row],[Close Price]]/Table2[[#This Row],[Current Week Low]])-1</f>
        <v>6.8976377952755907E-2</v>
      </c>
      <c r="AF194" s="1">
        <f>(Table2[[#This Row],[Current Week High]]/Table2[[#This Row],[Close Price]])-1</f>
        <v>2.7401296405421327E-2</v>
      </c>
      <c r="AG194" s="1">
        <f>(Table2[[#This Row],[Close Price]]/Table2[[#This Row],[Current Month Low]])-1</f>
        <v>6.8976377952755907E-2</v>
      </c>
      <c r="AH194" s="1">
        <f>(Table2[[#This Row],[Current Month High]]/Table2[[#This Row],[Close Price]])-1</f>
        <v>8.8980553918680094E-2</v>
      </c>
      <c r="AI194">
        <v>8.8980553918680094</v>
      </c>
      <c r="AJ194">
        <v>110.87294190742401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0.51</v>
      </c>
      <c r="AM194" t="s">
        <v>3109</v>
      </c>
      <c r="AN194">
        <v>-2.19</v>
      </c>
      <c r="AO194" t="s">
        <v>3108</v>
      </c>
      <c r="AP194">
        <v>8.1400117763755997E-2</v>
      </c>
      <c r="AQ194">
        <f>(Table2[[#This Row],[Sharpe Ratio]]-AVERAGE(Table2[Sharpe Ratio]))/_xlfn.STDEV.P(Table2[Sharpe Ratio])</f>
        <v>0.20691432771165211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-0.12636362089887987</v>
      </c>
      <c r="AS194">
        <f>_xlfn.RANK.AVG(Table2[[#This Row],[1Y Return vs Nifty Z-Score]],Table2[1Y Return vs Nifty Z-Score])</f>
        <v>174</v>
      </c>
      <c r="AT194">
        <f>_xlfn.RANK.AVG(Table2[[#This Row],[6M Return vs Nifty Z-Score]],Table2[6M Return vs Nifty Z-Score])</f>
        <v>235</v>
      </c>
      <c r="AU194">
        <f>_xlfn.RANK.AVG(Table2[[#This Row],[Sharpe Ratio Z-Score]],Table2[Sharpe Ratio Z-Score])</f>
        <v>285</v>
      </c>
      <c r="AV194">
        <f>(Table2[[#This Row],[Rank 1Y]]+Table2[[#This Row],[Rank 6M]]+Table2[[#This Row],[Rank Sharpe]])/3</f>
        <v>231.33333333333334</v>
      </c>
    </row>
    <row r="195" spans="1:48" x14ac:dyDescent="0.3">
      <c r="A195" t="s">
        <v>154</v>
      </c>
      <c r="B195" t="s">
        <v>155</v>
      </c>
      <c r="C195" t="s">
        <v>3071</v>
      </c>
      <c r="D195" t="s">
        <v>156</v>
      </c>
      <c r="E195">
        <v>167492.70873218001</v>
      </c>
      <c r="F195">
        <v>429.05</v>
      </c>
      <c r="G195">
        <v>51.596072855871299</v>
      </c>
      <c r="H195">
        <f>(Table2[[#This Row],[1Y Return vs Nifty]]-AVERAGE(Table2[1Y Return vs Nifty]))/_xlfn.STDEV.P(Table2[1Y Return vs Nifty])</f>
        <v>0.3037031355702613</v>
      </c>
      <c r="I195">
        <v>-8.8736669146384397</v>
      </c>
      <c r="J195">
        <f>(Table2[[#This Row],[1M Return vs Nifty]]-AVERAGE(Table2[1M Return vs Nifty]))/_xlfn.STDEV.P(Table2[1M Return vs Nifty])</f>
        <v>-0.60205676272529018</v>
      </c>
      <c r="K195">
        <v>49.468649194301904</v>
      </c>
      <c r="L195">
        <f>(Table2[[#This Row],[6M Return vs Nifty]]-AVERAGE(Table2[6M Return vs Nifty]))/_xlfn.STDEV.P(Table2[6M Return vs Nifty])</f>
        <v>1.4662822833733351</v>
      </c>
      <c r="M195">
        <v>-3.1958042775561202</v>
      </c>
      <c r="N195">
        <f>(Table2[[#This Row],[1W Return vs Nifty]]-AVERAGE(Table2[1W Return vs Nifty]))/_xlfn.STDEV.P(Table2[1W Return vs Nifty])</f>
        <v>-0.13254102392649111</v>
      </c>
      <c r="O195">
        <v>433.61</v>
      </c>
      <c r="P195">
        <v>434.061199359363</v>
      </c>
      <c r="Q195">
        <v>363.77609253722397</v>
      </c>
      <c r="R195">
        <v>48.561385756471601</v>
      </c>
      <c r="S195" s="1">
        <f>(Table2[[#This Row],[Close Price]]-Table2[[#This Row],[20D EMA]])/Table2[[#This Row],[20D EMA]]</f>
        <v>-1.0516362630013151E-2</v>
      </c>
      <c r="T195" s="1">
        <f>(Table2[[#This Row],[Close Price]]-Table2[[#This Row],[50D EMA]])/Table2[[#This Row],[50D EMA]]</f>
        <v>-1.1544914327194161E-2</v>
      </c>
      <c r="U195" s="1">
        <f>(Table2[[#This Row],[Close Price]]-Table2[[#This Row],[200D EMA]])/Table2[[#This Row],[200D EMA]]</f>
        <v>0.17943429709058403</v>
      </c>
      <c r="V195">
        <v>0.69618193990349297</v>
      </c>
      <c r="W195">
        <v>421.55</v>
      </c>
      <c r="X195">
        <v>430.85</v>
      </c>
      <c r="Y195">
        <v>405.2</v>
      </c>
      <c r="Z195">
        <v>436</v>
      </c>
      <c r="AA195">
        <v>404.25</v>
      </c>
      <c r="AB195">
        <v>462.25</v>
      </c>
      <c r="AC195" s="1">
        <f>(Table2[[#This Row],[Close Price]]/Table2[[#This Row],[Day Low]])-1</f>
        <v>1.7791483809749709E-2</v>
      </c>
      <c r="AD195" s="1">
        <f>(Table2[[#This Row],[Day High]]/Table2[[#This Row],[Close Price]])-1</f>
        <v>4.195315231324992E-3</v>
      </c>
      <c r="AE195" s="1">
        <f>(Table2[[#This Row],[Close Price]]/Table2[[#This Row],[Current Week Low]])-1</f>
        <v>5.8859822309970333E-2</v>
      </c>
      <c r="AF195" s="1">
        <f>(Table2[[#This Row],[Current Week High]]/Table2[[#This Row],[Close Price]])-1</f>
        <v>1.6198578254282614E-2</v>
      </c>
      <c r="AG195" s="1">
        <f>(Table2[[#This Row],[Close Price]]/Table2[[#This Row],[Current Month Low]])-1</f>
        <v>6.1348175633890056E-2</v>
      </c>
      <c r="AH195" s="1">
        <f>(Table2[[#This Row],[Current Month High]]/Table2[[#This Row],[Close Price]])-1</f>
        <v>7.7380258711105876E-2</v>
      </c>
      <c r="AI195">
        <v>18.1097774152196</v>
      </c>
      <c r="AJ195">
        <v>106.274038461538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0.03</v>
      </c>
      <c r="AM195" t="s">
        <v>3109</v>
      </c>
      <c r="AN195">
        <v>-4.0599999999999996</v>
      </c>
      <c r="AO195" t="s">
        <v>3108</v>
      </c>
      <c r="AP195">
        <v>3.6676501371198003E-2</v>
      </c>
      <c r="AQ195">
        <f>(Table2[[#This Row],[Sharpe Ratio]]-AVERAGE(Table2[Sharpe Ratio]))/_xlfn.STDEV.P(Table2[Sharpe Ratio])</f>
        <v>-0.30134701815161802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212</v>
      </c>
      <c r="AT195">
        <f>_xlfn.RANK.AVG(Table2[[#This Row],[6M Return vs Nifty Z-Score]],Table2[6M Return vs Nifty Z-Score])</f>
        <v>65</v>
      </c>
      <c r="AU195">
        <f>_xlfn.RANK.AVG(Table2[[#This Row],[Sharpe Ratio Z-Score]],Table2[Sharpe Ratio Z-Score])</f>
        <v>421</v>
      </c>
      <c r="AV195">
        <f>(Table2[[#This Row],[Rank 1Y]]+Table2[[#This Row],[Rank 6M]]+Table2[[#This Row],[Rank Sharpe]])/3</f>
        <v>232.66666666666666</v>
      </c>
    </row>
    <row r="196" spans="1:48" x14ac:dyDescent="0.3">
      <c r="A196" t="s">
        <v>1294</v>
      </c>
      <c r="B196" t="s">
        <v>1295</v>
      </c>
      <c r="C196" t="s">
        <v>3066</v>
      </c>
      <c r="D196" t="s">
        <v>116</v>
      </c>
      <c r="E196">
        <v>8590.5861650699899</v>
      </c>
      <c r="F196">
        <v>1460.55</v>
      </c>
      <c r="G196">
        <v>4.9244347696522599</v>
      </c>
      <c r="H196">
        <f>(Table2[[#This Row],[1Y Return vs Nifty]]-AVERAGE(Table2[1Y Return vs Nifty]))/_xlfn.STDEV.P(Table2[1Y Return vs Nifty])</f>
        <v>-0.41641823892819124</v>
      </c>
      <c r="I196">
        <v>-0.39428799190784503</v>
      </c>
      <c r="J196">
        <f>(Table2[[#This Row],[1M Return vs Nifty]]-AVERAGE(Table2[1M Return vs Nifty]))/_xlfn.STDEV.P(Table2[1M Return vs Nifty])</f>
        <v>0.20860706366090029</v>
      </c>
      <c r="K196">
        <v>30.0786900344483</v>
      </c>
      <c r="L196">
        <f>(Table2[[#This Row],[6M Return vs Nifty]]-AVERAGE(Table2[6M Return vs Nifty]))/_xlfn.STDEV.P(Table2[6M Return vs Nifty])</f>
        <v>0.81450034167164753</v>
      </c>
      <c r="M196">
        <v>5.50924846957294</v>
      </c>
      <c r="N196">
        <f>(Table2[[#This Row],[1W Return vs Nifty]]-AVERAGE(Table2[1W Return vs Nifty]))/_xlfn.STDEV.P(Table2[1W Return vs Nifty])</f>
        <v>1.7995754301087517</v>
      </c>
      <c r="O196">
        <v>1406.05</v>
      </c>
      <c r="P196">
        <v>1380.2373922070799</v>
      </c>
      <c r="Q196">
        <v>1213.38046336052</v>
      </c>
      <c r="R196">
        <v>63.530610520962398</v>
      </c>
      <c r="S196" s="1">
        <f>(Table2[[#This Row],[Close Price]]-Table2[[#This Row],[20D EMA]])/Table2[[#This Row],[20D EMA]]</f>
        <v>3.8761068240816474E-2</v>
      </c>
      <c r="T196" s="1">
        <f>(Table2[[#This Row],[Close Price]]-Table2[[#This Row],[50D EMA]])/Table2[[#This Row],[50D EMA]]</f>
        <v>5.818753226537033E-2</v>
      </c>
      <c r="U196" s="1">
        <f>(Table2[[#This Row],[Close Price]]-Table2[[#This Row],[200D EMA]])/Table2[[#This Row],[200D EMA]]</f>
        <v>0.20370324403850307</v>
      </c>
      <c r="V196">
        <v>1.0059322915561</v>
      </c>
      <c r="W196">
        <v>1442.45</v>
      </c>
      <c r="X196">
        <v>1495</v>
      </c>
      <c r="Y196">
        <v>1400.9</v>
      </c>
      <c r="Z196">
        <v>1495</v>
      </c>
      <c r="AA196">
        <v>1314.2</v>
      </c>
      <c r="AB196">
        <v>1495</v>
      </c>
      <c r="AC196" s="1">
        <f>(Table2[[#This Row],[Close Price]]/Table2[[#This Row],[Day Low]])-1</f>
        <v>1.2548095254601543E-2</v>
      </c>
      <c r="AD196" s="1">
        <f>(Table2[[#This Row],[Day High]]/Table2[[#This Row],[Close Price]])-1</f>
        <v>2.3587004895416097E-2</v>
      </c>
      <c r="AE196" s="1">
        <f>(Table2[[#This Row],[Close Price]]/Table2[[#This Row],[Current Week Low]])-1</f>
        <v>4.2579770147762153E-2</v>
      </c>
      <c r="AF196" s="1">
        <f>(Table2[[#This Row],[Current Week High]]/Table2[[#This Row],[Close Price]])-1</f>
        <v>2.3587004895416097E-2</v>
      </c>
      <c r="AG196" s="1">
        <f>(Table2[[#This Row],[Close Price]]/Table2[[#This Row],[Current Month Low]])-1</f>
        <v>0.11136052351240289</v>
      </c>
      <c r="AH196" s="1">
        <f>(Table2[[#This Row],[Current Month High]]/Table2[[#This Row],[Close Price]])-1</f>
        <v>2.3587004895416097E-2</v>
      </c>
      <c r="AI196">
        <v>7.2164595529081499</v>
      </c>
      <c r="AJ196">
        <v>59.101307189542403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0.08</v>
      </c>
      <c r="AM196" t="s">
        <v>3109</v>
      </c>
      <c r="AN196">
        <v>3.35</v>
      </c>
      <c r="AO196" t="s">
        <v>3109</v>
      </c>
      <c r="AP196">
        <v>0.14048168699553101</v>
      </c>
      <c r="AQ196">
        <f>(Table2[[#This Row],[Sharpe Ratio]]-AVERAGE(Table2[Sharpe Ratio]))/_xlfn.STDEV.P(Table2[Sharpe Ratio])</f>
        <v>0.87834656677478706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3.2846111632878952</v>
      </c>
      <c r="AS196">
        <f>_xlfn.RANK.AVG(Table2[[#This Row],[1Y Return vs Nifty Z-Score]],Table2[1Y Return vs Nifty Z-Score])</f>
        <v>434</v>
      </c>
      <c r="AT196">
        <f>_xlfn.RANK.AVG(Table2[[#This Row],[6M Return vs Nifty Z-Score]],Table2[6M Return vs Nifty Z-Score])</f>
        <v>130</v>
      </c>
      <c r="AU196">
        <f>_xlfn.RANK.AVG(Table2[[#This Row],[Sharpe Ratio Z-Score]],Table2[Sharpe Ratio Z-Score])</f>
        <v>135</v>
      </c>
      <c r="AV196">
        <f>(Table2[[#This Row],[Rank 1Y]]+Table2[[#This Row],[Rank 6M]]+Table2[[#This Row],[Rank Sharpe]])/3</f>
        <v>233</v>
      </c>
    </row>
    <row r="197" spans="1:48" x14ac:dyDescent="0.3">
      <c r="A197" t="s">
        <v>197</v>
      </c>
      <c r="B197" t="s">
        <v>198</v>
      </c>
      <c r="C197" t="s">
        <v>3077</v>
      </c>
      <c r="D197" t="s">
        <v>139</v>
      </c>
      <c r="E197">
        <v>128987.83107571999</v>
      </c>
      <c r="F197">
        <v>1296.2</v>
      </c>
      <c r="G197">
        <v>55.6531649417213</v>
      </c>
      <c r="H197">
        <f>(Table2[[#This Row],[1Y Return vs Nifty]]-AVERAGE(Table2[1Y Return vs Nifty]))/_xlfn.STDEV.P(Table2[1Y Return vs Nifty])</f>
        <v>0.36630215392766002</v>
      </c>
      <c r="I197">
        <v>-12.146282193245501</v>
      </c>
      <c r="J197">
        <f>(Table2[[#This Row],[1M Return vs Nifty]]-AVERAGE(Table2[1M Return vs Nifty]))/_xlfn.STDEV.P(Table2[1M Return vs Nifty])</f>
        <v>-0.9149323693258703</v>
      </c>
      <c r="K197">
        <v>9.4286578342866605</v>
      </c>
      <c r="L197">
        <f>(Table2[[#This Row],[6M Return vs Nifty]]-AVERAGE(Table2[6M Return vs Nifty]))/_xlfn.STDEV.P(Table2[6M Return vs Nifty])</f>
        <v>0.12036179436150719</v>
      </c>
      <c r="M197">
        <v>6.8878229806125697</v>
      </c>
      <c r="N197">
        <f>(Table2[[#This Row],[1W Return vs Nifty]]-AVERAGE(Table2[1W Return vs Nifty]))/_xlfn.STDEV.P(Table2[1W Return vs Nifty])</f>
        <v>2.1055547932747829</v>
      </c>
      <c r="O197">
        <v>1309.58</v>
      </c>
      <c r="P197">
        <v>1349.1098513791101</v>
      </c>
      <c r="Q197">
        <v>1174.13394569506</v>
      </c>
      <c r="R197">
        <v>51.825187115009903</v>
      </c>
      <c r="S197" s="1">
        <f>(Table2[[#This Row],[Close Price]]-Table2[[#This Row],[20D EMA]])/Table2[[#This Row],[20D EMA]]</f>
        <v>-1.0217016142579975E-2</v>
      </c>
      <c r="T197" s="1">
        <f>(Table2[[#This Row],[Close Price]]-Table2[[#This Row],[50D EMA]])/Table2[[#This Row],[50D EMA]]</f>
        <v>-3.9218341875588272E-2</v>
      </c>
      <c r="U197" s="1">
        <f>(Table2[[#This Row],[Close Price]]-Table2[[#This Row],[200D EMA]])/Table2[[#This Row],[200D EMA]]</f>
        <v>0.10396263113973746</v>
      </c>
      <c r="V197">
        <v>1.08888035275738</v>
      </c>
      <c r="W197">
        <v>1268.4000000000001</v>
      </c>
      <c r="X197">
        <v>1322.3</v>
      </c>
      <c r="Y197">
        <v>1235</v>
      </c>
      <c r="Z197">
        <v>1336</v>
      </c>
      <c r="AA197">
        <v>1147.9000000000001</v>
      </c>
      <c r="AB197">
        <v>1336</v>
      </c>
      <c r="AC197" s="1">
        <f>(Table2[[#This Row],[Close Price]]/Table2[[#This Row],[Day Low]])-1</f>
        <v>2.1917376222011953E-2</v>
      </c>
      <c r="AD197" s="1">
        <f>(Table2[[#This Row],[Day High]]/Table2[[#This Row],[Close Price]])-1</f>
        <v>2.0135781515198126E-2</v>
      </c>
      <c r="AE197" s="1">
        <f>(Table2[[#This Row],[Close Price]]/Table2[[#This Row],[Current Week Low]])-1</f>
        <v>4.9554655870445385E-2</v>
      </c>
      <c r="AF197" s="1">
        <f>(Table2[[#This Row],[Current Week High]]/Table2[[#This Row],[Close Price]])-1</f>
        <v>3.0705138095972861E-2</v>
      </c>
      <c r="AG197" s="1">
        <f>(Table2[[#This Row],[Close Price]]/Table2[[#This Row],[Current Month Low]])-1</f>
        <v>0.12919243836571126</v>
      </c>
      <c r="AH197" s="1">
        <f>(Table2[[#This Row],[Current Month High]]/Table2[[#This Row],[Close Price]])-1</f>
        <v>3.0705138095972861E-2</v>
      </c>
      <c r="AI197">
        <v>27.291313068970801</v>
      </c>
      <c r="AJ197">
        <v>102.19951641837601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-7.0000000000000007E-2</v>
      </c>
      <c r="AM197" t="s">
        <v>3108</v>
      </c>
      <c r="AN197">
        <v>-2.4</v>
      </c>
      <c r="AO197" t="s">
        <v>3108</v>
      </c>
      <c r="AP197">
        <v>0.10466783215711301</v>
      </c>
      <c r="AQ197">
        <f>(Table2[[#This Row],[Sharpe Ratio]]-AVERAGE(Table2[Sharpe Ratio]))/_xlfn.STDEV.P(Table2[Sharpe Ratio])</f>
        <v>0.47134016771813408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195</v>
      </c>
      <c r="AT197">
        <f>_xlfn.RANK.AVG(Table2[[#This Row],[6M Return vs Nifty Z-Score]],Table2[6M Return vs Nifty Z-Score])</f>
        <v>285</v>
      </c>
      <c r="AU197">
        <f>_xlfn.RANK.AVG(Table2[[#This Row],[Sharpe Ratio Z-Score]],Table2[Sharpe Ratio Z-Score])</f>
        <v>219</v>
      </c>
      <c r="AV197">
        <f>(Table2[[#This Row],[Rank 1Y]]+Table2[[#This Row],[Rank 6M]]+Table2[[#This Row],[Rank Sharpe]])/3</f>
        <v>233</v>
      </c>
    </row>
    <row r="198" spans="1:48" x14ac:dyDescent="0.3">
      <c r="A198" t="s">
        <v>404</v>
      </c>
      <c r="B198" t="s">
        <v>405</v>
      </c>
      <c r="C198" t="s">
        <v>3071</v>
      </c>
      <c r="D198" t="s">
        <v>133</v>
      </c>
      <c r="E198">
        <v>57751.584829380001</v>
      </c>
      <c r="F198">
        <v>701.35</v>
      </c>
      <c r="G198">
        <v>42.880941170034802</v>
      </c>
      <c r="H198">
        <f>(Table2[[#This Row],[1Y Return vs Nifty]]-AVERAGE(Table2[1Y Return vs Nifty]))/_xlfn.STDEV.P(Table2[1Y Return vs Nifty])</f>
        <v>0.16923276200107806</v>
      </c>
      <c r="I198">
        <v>-12.5025673108949</v>
      </c>
      <c r="J198">
        <f>(Table2[[#This Row],[1M Return vs Nifty]]-AVERAGE(Table2[1M Return vs Nifty]))/_xlfn.STDEV.P(Table2[1M Return vs Nifty])</f>
        <v>-0.94899470565853017</v>
      </c>
      <c r="K198">
        <v>-0.23974363898435</v>
      </c>
      <c r="L198">
        <f>(Table2[[#This Row],[6M Return vs Nifty]]-AVERAGE(Table2[6M Return vs Nifty]))/_xlfn.STDEV.P(Table2[6M Return vs Nifty])</f>
        <v>-0.20463576924592519</v>
      </c>
      <c r="M198">
        <v>3.1452915236338899</v>
      </c>
      <c r="N198">
        <f>(Table2[[#This Row],[1W Return vs Nifty]]-AVERAGE(Table2[1W Return vs Nifty]))/_xlfn.STDEV.P(Table2[1W Return vs Nifty])</f>
        <v>1.274887039979687</v>
      </c>
      <c r="O198">
        <v>714.7</v>
      </c>
      <c r="P198">
        <v>738.47804375647502</v>
      </c>
      <c r="Q198">
        <v>654.57318523058905</v>
      </c>
      <c r="R198">
        <v>48.727065415896703</v>
      </c>
      <c r="S198" s="1">
        <f>(Table2[[#This Row],[Close Price]]-Table2[[#This Row],[20D EMA]])/Table2[[#This Row],[20D EMA]]</f>
        <v>-1.8679166083671501E-2</v>
      </c>
      <c r="T198" s="1">
        <f>(Table2[[#This Row],[Close Price]]-Table2[[#This Row],[50D EMA]])/Table2[[#This Row],[50D EMA]]</f>
        <v>-5.0276435528960106E-2</v>
      </c>
      <c r="U198" s="1">
        <f>(Table2[[#This Row],[Close Price]]-Table2[[#This Row],[200D EMA]])/Table2[[#This Row],[200D EMA]]</f>
        <v>7.1461550556692482E-2</v>
      </c>
      <c r="V198">
        <v>0.67327488777648103</v>
      </c>
      <c r="W198">
        <v>683.35</v>
      </c>
      <c r="X198">
        <v>706.95</v>
      </c>
      <c r="Y198">
        <v>631</v>
      </c>
      <c r="Z198">
        <v>706.95</v>
      </c>
      <c r="AA198">
        <v>631</v>
      </c>
      <c r="AB198">
        <v>754.9</v>
      </c>
      <c r="AC198" s="1">
        <f>(Table2[[#This Row],[Close Price]]/Table2[[#This Row],[Day Low]])-1</f>
        <v>2.634082095558643E-2</v>
      </c>
      <c r="AD198" s="1">
        <f>(Table2[[#This Row],[Day High]]/Table2[[#This Row],[Close Price]])-1</f>
        <v>7.9846011263990935E-3</v>
      </c>
      <c r="AE198" s="1">
        <f>(Table2[[#This Row],[Close Price]]/Table2[[#This Row],[Current Week Low]])-1</f>
        <v>0.11148969889064975</v>
      </c>
      <c r="AF198" s="1">
        <f>(Table2[[#This Row],[Current Week High]]/Table2[[#This Row],[Close Price]])-1</f>
        <v>7.9846011263990935E-3</v>
      </c>
      <c r="AG198" s="1">
        <f>(Table2[[#This Row],[Close Price]]/Table2[[#This Row],[Current Month Low]])-1</f>
        <v>0.11148969889064975</v>
      </c>
      <c r="AH198" s="1">
        <f>(Table2[[#This Row],[Current Month High]]/Table2[[#This Row],[Close Price]])-1</f>
        <v>7.6352748271191206E-2</v>
      </c>
      <c r="AI198">
        <v>20.9096741997576</v>
      </c>
      <c r="AJ198">
        <v>75.293676580854694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7.0000000000000007E-2</v>
      </c>
      <c r="AM198" t="s">
        <v>3109</v>
      </c>
      <c r="AN198">
        <v>-5.81</v>
      </c>
      <c r="AO198" t="s">
        <v>3108</v>
      </c>
      <c r="AP198">
        <v>0.18066464174102501</v>
      </c>
      <c r="AQ198">
        <f>(Table2[[#This Row],[Sharpe Ratio]]-AVERAGE(Table2[Sharpe Ratio]))/_xlfn.STDEV.P(Table2[Sharpe Ratio])</f>
        <v>1.3350055829071701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252</v>
      </c>
      <c r="AT198">
        <f>_xlfn.RANK.AVG(Table2[[#This Row],[6M Return vs Nifty Z-Score]],Table2[6M Return vs Nifty Z-Score])</f>
        <v>375</v>
      </c>
      <c r="AU198">
        <f>_xlfn.RANK.AVG(Table2[[#This Row],[Sharpe Ratio Z-Score]],Table2[Sharpe Ratio Z-Score])</f>
        <v>73</v>
      </c>
      <c r="AV198">
        <f>(Table2[[#This Row],[Rank 1Y]]+Table2[[#This Row],[Rank 6M]]+Table2[[#This Row],[Rank Sharpe]])/3</f>
        <v>233.33333333333334</v>
      </c>
    </row>
    <row r="199" spans="1:48" x14ac:dyDescent="0.3">
      <c r="A199" t="s">
        <v>1023</v>
      </c>
      <c r="B199" t="s">
        <v>1024</v>
      </c>
      <c r="C199" t="s">
        <v>3075</v>
      </c>
      <c r="D199" t="s">
        <v>46</v>
      </c>
      <c r="E199">
        <v>13084.73466928</v>
      </c>
      <c r="F199">
        <v>711.85</v>
      </c>
      <c r="G199">
        <v>26.499084323023698</v>
      </c>
      <c r="H199">
        <f>(Table2[[#This Row],[1Y Return vs Nifty]]-AVERAGE(Table2[1Y Return vs Nifty]))/_xlfn.STDEV.P(Table2[1Y Return vs Nifty])</f>
        <v>-8.3531566684223776E-2</v>
      </c>
      <c r="I199">
        <v>-3.4184012822463199</v>
      </c>
      <c r="J199">
        <f>(Table2[[#This Row],[1M Return vs Nifty]]-AVERAGE(Table2[1M Return vs Nifty]))/_xlfn.STDEV.P(Table2[1M Return vs Nifty])</f>
        <v>-8.0510721227719489E-2</v>
      </c>
      <c r="K199">
        <v>31.110779149936501</v>
      </c>
      <c r="L199">
        <f>(Table2[[#This Row],[6M Return vs Nifty]]-AVERAGE(Table2[6M Return vs Nifty]))/_xlfn.STDEV.P(Table2[6M Return vs Nifty])</f>
        <v>0.84919340327926962</v>
      </c>
      <c r="M199">
        <v>2.50604912067908</v>
      </c>
      <c r="N199">
        <f>(Table2[[#This Row],[1W Return vs Nifty]]-AVERAGE(Table2[1W Return vs Nifty]))/_xlfn.STDEV.P(Table2[1W Return vs Nifty])</f>
        <v>1.1330049858734266</v>
      </c>
      <c r="O199">
        <v>696.43</v>
      </c>
      <c r="P199">
        <v>672.99549426766805</v>
      </c>
      <c r="Q199">
        <v>580.96626502323795</v>
      </c>
      <c r="R199">
        <v>56.550474966456797</v>
      </c>
      <c r="S199" s="1">
        <f>(Table2[[#This Row],[Close Price]]-Table2[[#This Row],[20D EMA]])/Table2[[#This Row],[20D EMA]]</f>
        <v>2.21414930430913E-2</v>
      </c>
      <c r="T199" s="1">
        <f>(Table2[[#This Row],[Close Price]]-Table2[[#This Row],[50D EMA]])/Table2[[#This Row],[50D EMA]]</f>
        <v>5.7733678848195247E-2</v>
      </c>
      <c r="U199" s="1">
        <f>(Table2[[#This Row],[Close Price]]-Table2[[#This Row],[200D EMA]])/Table2[[#This Row],[200D EMA]]</f>
        <v>0.22528629088562807</v>
      </c>
      <c r="V199">
        <v>0.72930578676426305</v>
      </c>
      <c r="W199">
        <v>696.9</v>
      </c>
      <c r="X199">
        <v>724.95</v>
      </c>
      <c r="Y199">
        <v>662.6</v>
      </c>
      <c r="Z199">
        <v>742.2</v>
      </c>
      <c r="AA199">
        <v>650</v>
      </c>
      <c r="AB199">
        <v>742.2</v>
      </c>
      <c r="AC199" s="1">
        <f>(Table2[[#This Row],[Close Price]]/Table2[[#This Row],[Day Low]])-1</f>
        <v>2.1452145214521545E-2</v>
      </c>
      <c r="AD199" s="1">
        <f>(Table2[[#This Row],[Day High]]/Table2[[#This Row],[Close Price]])-1</f>
        <v>1.8402753389056725E-2</v>
      </c>
      <c r="AE199" s="1">
        <f>(Table2[[#This Row],[Close Price]]/Table2[[#This Row],[Current Week Low]])-1</f>
        <v>7.4328403259885212E-2</v>
      </c>
      <c r="AF199" s="1">
        <f>(Table2[[#This Row],[Current Week High]]/Table2[[#This Row],[Close Price]])-1</f>
        <v>4.2635386668539832E-2</v>
      </c>
      <c r="AG199" s="1">
        <f>(Table2[[#This Row],[Close Price]]/Table2[[#This Row],[Current Month Low]])-1</f>
        <v>9.5153846153846144E-2</v>
      </c>
      <c r="AH199" s="1">
        <f>(Table2[[#This Row],[Current Month High]]/Table2[[#This Row],[Close Price]])-1</f>
        <v>4.2635386668539832E-2</v>
      </c>
      <c r="AI199">
        <v>6.4760834445459103</v>
      </c>
      <c r="AJ199">
        <v>58.895089285714299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0.36</v>
      </c>
      <c r="AM199" t="s">
        <v>3109</v>
      </c>
      <c r="AN199">
        <v>0.37</v>
      </c>
      <c r="AO199" t="s">
        <v>3109</v>
      </c>
      <c r="AP199">
        <v>8.7202987978447E-2</v>
      </c>
      <c r="AQ199">
        <f>(Table2[[#This Row],[Sharpe Ratio]]-AVERAGE(Table2[Sharpe Ratio]))/_xlfn.STDEV.P(Table2[Sharpe Ratio])</f>
        <v>0.27286102127285322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2.0910171225136063</v>
      </c>
      <c r="AS199">
        <f>_xlfn.RANK.AVG(Table2[[#This Row],[1Y Return vs Nifty Z-Score]],Table2[1Y Return vs Nifty Z-Score])</f>
        <v>315</v>
      </c>
      <c r="AT199">
        <f>_xlfn.RANK.AVG(Table2[[#This Row],[6M Return vs Nifty Z-Score]],Table2[6M Return vs Nifty Z-Score])</f>
        <v>123</v>
      </c>
      <c r="AU199">
        <f>_xlfn.RANK.AVG(Table2[[#This Row],[Sharpe Ratio Z-Score]],Table2[Sharpe Ratio Z-Score])</f>
        <v>263</v>
      </c>
      <c r="AV199">
        <f>(Table2[[#This Row],[Rank 1Y]]+Table2[[#This Row],[Rank 6M]]+Table2[[#This Row],[Rank Sharpe]])/3</f>
        <v>233.66666666666666</v>
      </c>
    </row>
    <row r="200" spans="1:48" x14ac:dyDescent="0.3">
      <c r="A200" t="s">
        <v>919</v>
      </c>
      <c r="B200" t="s">
        <v>920</v>
      </c>
      <c r="C200" t="s">
        <v>3075</v>
      </c>
      <c r="D200" t="s">
        <v>256</v>
      </c>
      <c r="E200">
        <v>15937.6415715</v>
      </c>
      <c r="F200">
        <v>915.75</v>
      </c>
      <c r="G200">
        <v>45.951636216955002</v>
      </c>
      <c r="H200">
        <f>(Table2[[#This Row],[1Y Return vs Nifty]]-AVERAGE(Table2[1Y Return vs Nifty]))/_xlfn.STDEV.P(Table2[1Y Return vs Nifty])</f>
        <v>0.21661213903877194</v>
      </c>
      <c r="I200">
        <v>-9.3942036814846404</v>
      </c>
      <c r="J200">
        <f>(Table2[[#This Row],[1M Return vs Nifty]]-AVERAGE(Table2[1M Return vs Nifty]))/_xlfn.STDEV.P(Table2[1M Return vs Nifty])</f>
        <v>-0.65182223859700039</v>
      </c>
      <c r="K200">
        <v>0.81359510758871401</v>
      </c>
      <c r="L200">
        <f>(Table2[[#This Row],[6M Return vs Nifty]]-AVERAGE(Table2[6M Return vs Nifty]))/_xlfn.STDEV.P(Table2[6M Return vs Nifty])</f>
        <v>-0.16922841393119656</v>
      </c>
      <c r="M200">
        <v>-2.42805219857622</v>
      </c>
      <c r="N200">
        <f>(Table2[[#This Row],[1W Return vs Nifty]]-AVERAGE(Table2[1W Return vs Nifty]))/_xlfn.STDEV.P(Table2[1W Return vs Nifty])</f>
        <v>3.7864195606044586E-2</v>
      </c>
      <c r="O200">
        <v>941.49</v>
      </c>
      <c r="P200">
        <v>941.74306265980397</v>
      </c>
      <c r="Q200">
        <v>816.744069007235</v>
      </c>
      <c r="R200">
        <v>29.145240837555601</v>
      </c>
      <c r="S200" s="1">
        <f>(Table2[[#This Row],[Close Price]]-Table2[[#This Row],[20D EMA]])/Table2[[#This Row],[20D EMA]]</f>
        <v>-2.7339642481598328E-2</v>
      </c>
      <c r="T200" s="1">
        <f>(Table2[[#This Row],[Close Price]]-Table2[[#This Row],[50D EMA]])/Table2[[#This Row],[50D EMA]]</f>
        <v>-2.7601013153620357E-2</v>
      </c>
      <c r="U200" s="1">
        <f>(Table2[[#This Row],[Close Price]]-Table2[[#This Row],[200D EMA]])/Table2[[#This Row],[200D EMA]]</f>
        <v>0.12122026317633165</v>
      </c>
      <c r="V200">
        <v>0.71391556751695295</v>
      </c>
      <c r="W200">
        <v>910</v>
      </c>
      <c r="X200">
        <v>930</v>
      </c>
      <c r="Y200">
        <v>902.2</v>
      </c>
      <c r="Z200">
        <v>939</v>
      </c>
      <c r="AA200">
        <v>901.05</v>
      </c>
      <c r="AB200">
        <v>980</v>
      </c>
      <c r="AC200" s="1">
        <f>(Table2[[#This Row],[Close Price]]/Table2[[#This Row],[Day Low]])-1</f>
        <v>6.3186813186812962E-3</v>
      </c>
      <c r="AD200" s="1">
        <f>(Table2[[#This Row],[Day High]]/Table2[[#This Row],[Close Price]])-1</f>
        <v>1.5561015561015523E-2</v>
      </c>
      <c r="AE200" s="1">
        <f>(Table2[[#This Row],[Close Price]]/Table2[[#This Row],[Current Week Low]])-1</f>
        <v>1.5018842828641077E-2</v>
      </c>
      <c r="AF200" s="1">
        <f>(Table2[[#This Row],[Current Week High]]/Table2[[#This Row],[Close Price]])-1</f>
        <v>2.5389025389025432E-2</v>
      </c>
      <c r="AG200" s="1">
        <f>(Table2[[#This Row],[Close Price]]/Table2[[#This Row],[Current Month Low]])-1</f>
        <v>1.6314299983352765E-2</v>
      </c>
      <c r="AH200" s="1">
        <f>(Table2[[#This Row],[Current Month High]]/Table2[[#This Row],[Close Price]])-1</f>
        <v>7.0161070161070205E-2</v>
      </c>
      <c r="AI200">
        <v>15.752115752115699</v>
      </c>
      <c r="AJ200">
        <v>76.707253536074703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-0.03</v>
      </c>
      <c r="AM200" t="s">
        <v>3108</v>
      </c>
      <c r="AN200">
        <v>-5.37</v>
      </c>
      <c r="AO200" t="s">
        <v>3108</v>
      </c>
      <c r="AP200">
        <v>0.15843276729265399</v>
      </c>
      <c r="AQ200">
        <f>(Table2[[#This Row],[Sharpe Ratio]]-AVERAGE(Table2[Sharpe Ratio]))/_xlfn.STDEV.P(Table2[Sharpe Ratio])</f>
        <v>1.082351541493995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238</v>
      </c>
      <c r="AT200">
        <f>_xlfn.RANK.AVG(Table2[[#This Row],[6M Return vs Nifty Z-Score]],Table2[6M Return vs Nifty Z-Score])</f>
        <v>364</v>
      </c>
      <c r="AU200">
        <f>_xlfn.RANK.AVG(Table2[[#This Row],[Sharpe Ratio Z-Score]],Table2[Sharpe Ratio Z-Score])</f>
        <v>100</v>
      </c>
      <c r="AV200">
        <f>(Table2[[#This Row],[Rank 1Y]]+Table2[[#This Row],[Rank 6M]]+Table2[[#This Row],[Rank Sharpe]])/3</f>
        <v>234</v>
      </c>
    </row>
    <row r="201" spans="1:48" x14ac:dyDescent="0.3">
      <c r="A201" t="s">
        <v>1280</v>
      </c>
      <c r="B201" t="s">
        <v>1281</v>
      </c>
      <c r="C201" t="s">
        <v>3076</v>
      </c>
      <c r="D201" t="s">
        <v>95</v>
      </c>
      <c r="E201">
        <v>8666.052952</v>
      </c>
      <c r="F201">
        <v>1115</v>
      </c>
      <c r="G201">
        <v>150.11512158790299</v>
      </c>
      <c r="H201">
        <f>(Table2[[#This Row],[1Y Return vs Nifty]]-AVERAGE(Table2[1Y Return vs Nifty]))/_xlfn.STDEV.P(Table2[1Y Return vs Nifty])</f>
        <v>1.8238056152845774</v>
      </c>
      <c r="I201">
        <v>14.9404378867047</v>
      </c>
      <c r="J201">
        <f>(Table2[[#This Row],[1M Return vs Nifty]]-AVERAGE(Table2[1M Return vs Nifty]))/_xlfn.STDEV.P(Table2[1M Return vs Nifty])</f>
        <v>1.6746705183810198</v>
      </c>
      <c r="K201">
        <v>30.920058657034701</v>
      </c>
      <c r="L201">
        <f>(Table2[[#This Row],[6M Return vs Nifty]]-AVERAGE(Table2[6M Return vs Nifty]))/_xlfn.STDEV.P(Table2[6M Return vs Nifty])</f>
        <v>0.84278244737363706</v>
      </c>
      <c r="M201">
        <v>4.7512484351650199</v>
      </c>
      <c r="N201">
        <f>(Table2[[#This Row],[1W Return vs Nifty]]-AVERAGE(Table2[1W Return vs Nifty]))/_xlfn.STDEV.P(Table2[1W Return vs Nifty])</f>
        <v>1.6313347104736144</v>
      </c>
      <c r="O201">
        <v>1025.43</v>
      </c>
      <c r="P201">
        <v>994.52883967143396</v>
      </c>
      <c r="Q201">
        <v>828.85910946278</v>
      </c>
      <c r="R201">
        <v>87.728022455717493</v>
      </c>
      <c r="S201" s="1">
        <f>(Table2[[#This Row],[Close Price]]-Table2[[#This Row],[20D EMA]])/Table2[[#This Row],[20D EMA]]</f>
        <v>8.7348721999551335E-2</v>
      </c>
      <c r="T201" s="1">
        <f>(Table2[[#This Row],[Close Price]]-Table2[[#This Row],[50D EMA]])/Table2[[#This Row],[50D EMA]]</f>
        <v>0.1211339033349365</v>
      </c>
      <c r="U201" s="1">
        <f>(Table2[[#This Row],[Close Price]]-Table2[[#This Row],[200D EMA]])/Table2[[#This Row],[200D EMA]]</f>
        <v>0.34522259244116948</v>
      </c>
      <c r="V201">
        <v>1.0838289225753099</v>
      </c>
      <c r="W201">
        <v>1100</v>
      </c>
      <c r="X201">
        <v>1145</v>
      </c>
      <c r="Y201">
        <v>1011.55</v>
      </c>
      <c r="Z201">
        <v>1176</v>
      </c>
      <c r="AA201">
        <v>955</v>
      </c>
      <c r="AB201">
        <v>1176</v>
      </c>
      <c r="AC201" s="1">
        <f>(Table2[[#This Row],[Close Price]]/Table2[[#This Row],[Day Low]])-1</f>
        <v>1.3636363636363669E-2</v>
      </c>
      <c r="AD201" s="1">
        <f>(Table2[[#This Row],[Day High]]/Table2[[#This Row],[Close Price]])-1</f>
        <v>2.6905829596412634E-2</v>
      </c>
      <c r="AE201" s="1">
        <f>(Table2[[#This Row],[Close Price]]/Table2[[#This Row],[Current Week Low]])-1</f>
        <v>0.10226879541298017</v>
      </c>
      <c r="AF201" s="1">
        <f>(Table2[[#This Row],[Current Week High]]/Table2[[#This Row],[Close Price]])-1</f>
        <v>5.4708520179372222E-2</v>
      </c>
      <c r="AG201" s="1">
        <f>(Table2[[#This Row],[Close Price]]/Table2[[#This Row],[Current Month Low]])-1</f>
        <v>0.16753926701570676</v>
      </c>
      <c r="AH201" s="1">
        <f>(Table2[[#This Row],[Current Month High]]/Table2[[#This Row],[Close Price]])-1</f>
        <v>5.4708520179372222E-2</v>
      </c>
      <c r="AI201">
        <v>5.5605381165919097</v>
      </c>
      <c r="AJ201">
        <v>193.42105263157799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0.21</v>
      </c>
      <c r="AM201" t="s">
        <v>3109</v>
      </c>
      <c r="AN201">
        <v>14.52</v>
      </c>
      <c r="AO201" t="s">
        <v>3109</v>
      </c>
      <c r="AQ201">
        <f>(Table2[[#This Row],[Sharpe Ratio]]-AVERAGE(Table2[Sharpe Ratio]))/_xlfn.STDEV.P(Table2[Sharpe Ratio])</f>
        <v>-0.71815696001452767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5.2544363314983205</v>
      </c>
      <c r="AS201">
        <f>_xlfn.RANK.AVG(Table2[[#This Row],[1Y Return vs Nifty Z-Score]],Table2[1Y Return vs Nifty Z-Score])</f>
        <v>39</v>
      </c>
      <c r="AT201">
        <f>_xlfn.RANK.AVG(Table2[[#This Row],[6M Return vs Nifty Z-Score]],Table2[6M Return vs Nifty Z-Score])</f>
        <v>126</v>
      </c>
      <c r="AU201">
        <f>_xlfn.RANK.AVG(Table2[[#This Row],[Sharpe Ratio Z-Score]],Table2[Sharpe Ratio Z-Score])</f>
        <v>544.5</v>
      </c>
      <c r="AV201">
        <f>(Table2[[#This Row],[Rank 1Y]]+Table2[[#This Row],[Rank 6M]]+Table2[[#This Row],[Rank Sharpe]])/3</f>
        <v>236.5</v>
      </c>
    </row>
    <row r="202" spans="1:48" x14ac:dyDescent="0.3">
      <c r="A202" t="s">
        <v>269</v>
      </c>
      <c r="B202" t="s">
        <v>270</v>
      </c>
      <c r="C202" t="s">
        <v>3074</v>
      </c>
      <c r="D202" t="s">
        <v>46</v>
      </c>
      <c r="E202">
        <v>101228.902451824</v>
      </c>
      <c r="F202">
        <v>95.87</v>
      </c>
      <c r="G202">
        <v>55.321843465978802</v>
      </c>
      <c r="H202">
        <f>(Table2[[#This Row],[1Y Return vs Nifty]]-AVERAGE(Table2[1Y Return vs Nifty]))/_xlfn.STDEV.P(Table2[1Y Return vs Nifty])</f>
        <v>0.36119001974304493</v>
      </c>
      <c r="I202">
        <v>-5.1531713370202201</v>
      </c>
      <c r="J202">
        <f>(Table2[[#This Row],[1M Return vs Nifty]]-AVERAGE(Table2[1M Return vs Nifty]))/_xlfn.STDEV.P(Table2[1M Return vs Nifty])</f>
        <v>-0.24636194020477151</v>
      </c>
      <c r="K202">
        <v>-3.9273271872551399</v>
      </c>
      <c r="L202">
        <f>(Table2[[#This Row],[6M Return vs Nifty]]-AVERAGE(Table2[6M Return vs Nifty]))/_xlfn.STDEV.P(Table2[6M Return vs Nifty])</f>
        <v>-0.32859169640721181</v>
      </c>
      <c r="M202">
        <v>-8.1492436216636293</v>
      </c>
      <c r="N202">
        <f>(Table2[[#This Row],[1W Return vs Nifty]]-AVERAGE(Table2[1W Return vs Nifty]))/_xlfn.STDEV.P(Table2[1W Return vs Nifty])</f>
        <v>-1.2319739554468734</v>
      </c>
      <c r="O202">
        <v>96.33</v>
      </c>
      <c r="P202">
        <v>94.533241076041406</v>
      </c>
      <c r="Q202">
        <v>82.348156802936998</v>
      </c>
      <c r="R202">
        <v>48.5360638328806</v>
      </c>
      <c r="S202" s="1">
        <f>(Table2[[#This Row],[Close Price]]-Table2[[#This Row],[20D EMA]])/Table2[[#This Row],[20D EMA]]</f>
        <v>-4.7752517388144266E-3</v>
      </c>
      <c r="T202" s="1">
        <f>(Table2[[#This Row],[Close Price]]-Table2[[#This Row],[50D EMA]])/Table2[[#This Row],[50D EMA]]</f>
        <v>1.4140623009882052E-2</v>
      </c>
      <c r="U202" s="1">
        <f>(Table2[[#This Row],[Close Price]]-Table2[[#This Row],[200D EMA]])/Table2[[#This Row],[200D EMA]]</f>
        <v>0.16420334980200482</v>
      </c>
      <c r="V202">
        <v>0.57492338403485499</v>
      </c>
      <c r="W202">
        <v>93.12</v>
      </c>
      <c r="X202">
        <v>96.29</v>
      </c>
      <c r="Y202">
        <v>92.31</v>
      </c>
      <c r="Z202">
        <v>99.49</v>
      </c>
      <c r="AA202">
        <v>90.1</v>
      </c>
      <c r="AB202">
        <v>102.53</v>
      </c>
      <c r="AC202" s="1">
        <f>(Table2[[#This Row],[Close Price]]/Table2[[#This Row],[Day Low]])-1</f>
        <v>2.9531786941580762E-2</v>
      </c>
      <c r="AD202" s="1">
        <f>(Table2[[#This Row],[Day High]]/Table2[[#This Row],[Close Price]])-1</f>
        <v>4.3809325127777132E-3</v>
      </c>
      <c r="AE202" s="1">
        <f>(Table2[[#This Row],[Close Price]]/Table2[[#This Row],[Current Week Low]])-1</f>
        <v>3.8565702524103518E-2</v>
      </c>
      <c r="AF202" s="1">
        <f>(Table2[[#This Row],[Current Week High]]/Table2[[#This Row],[Close Price]])-1</f>
        <v>3.775946594346502E-2</v>
      </c>
      <c r="AG202" s="1">
        <f>(Table2[[#This Row],[Close Price]]/Table2[[#This Row],[Current Month Low]])-1</f>
        <v>6.4039955604883625E-2</v>
      </c>
      <c r="AH202" s="1">
        <f>(Table2[[#This Row],[Current Month High]]/Table2[[#This Row],[Close Price]])-1</f>
        <v>6.9469072702618151E-2</v>
      </c>
      <c r="AI202">
        <v>8.21946385730676</v>
      </c>
      <c r="AJ202">
        <v>85.974781765276404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0.05</v>
      </c>
      <c r="AM202" t="s">
        <v>3109</v>
      </c>
      <c r="AN202">
        <v>-4.0999999999999996</v>
      </c>
      <c r="AO202" t="s">
        <v>3108</v>
      </c>
      <c r="AP202">
        <v>0.15886674731820499</v>
      </c>
      <c r="AQ202">
        <f>(Table2[[#This Row],[Sharpe Ratio]]-AVERAGE(Table2[Sharpe Ratio]))/_xlfn.STDEV.P(Table2[Sharpe Ratio])</f>
        <v>1.0872835056251657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-0.35845406669064594</v>
      </c>
      <c r="AS202">
        <f>_xlfn.RANK.AVG(Table2[[#This Row],[1Y Return vs Nifty Z-Score]],Table2[1Y Return vs Nifty Z-Score])</f>
        <v>196</v>
      </c>
      <c r="AT202">
        <f>_xlfn.RANK.AVG(Table2[[#This Row],[6M Return vs Nifty Z-Score]],Table2[6M Return vs Nifty Z-Score])</f>
        <v>419</v>
      </c>
      <c r="AU202">
        <f>_xlfn.RANK.AVG(Table2[[#This Row],[Sharpe Ratio Z-Score]],Table2[Sharpe Ratio Z-Score])</f>
        <v>98</v>
      </c>
      <c r="AV202">
        <f>(Table2[[#This Row],[Rank 1Y]]+Table2[[#This Row],[Rank 6M]]+Table2[[#This Row],[Rank Sharpe]])/3</f>
        <v>237.66666666666666</v>
      </c>
    </row>
    <row r="203" spans="1:48" x14ac:dyDescent="0.3">
      <c r="A203" t="s">
        <v>320</v>
      </c>
      <c r="B203" t="s">
        <v>321</v>
      </c>
      <c r="C203" t="s">
        <v>3077</v>
      </c>
      <c r="D203" t="s">
        <v>139</v>
      </c>
      <c r="E203">
        <v>81755.699134124996</v>
      </c>
      <c r="F203">
        <v>2940.25</v>
      </c>
      <c r="G203">
        <v>63.921654251220097</v>
      </c>
      <c r="H203">
        <f>(Table2[[#This Row],[1Y Return vs Nifty]]-AVERAGE(Table2[1Y Return vs Nifty]))/_xlfn.STDEV.P(Table2[1Y Return vs Nifty])</f>
        <v>0.49388104617871637</v>
      </c>
      <c r="I203">
        <v>-13.012452531685099</v>
      </c>
      <c r="J203">
        <f>(Table2[[#This Row],[1M Return vs Nifty]]-AVERAGE(Table2[1M Return vs Nifty]))/_xlfn.STDEV.P(Table2[1M Return vs Nifty])</f>
        <v>-0.99774184950835842</v>
      </c>
      <c r="K203">
        <v>16.3312796381664</v>
      </c>
      <c r="L203">
        <f>(Table2[[#This Row],[6M Return vs Nifty]]-AVERAGE(Table2[6M Return vs Nifty]))/_xlfn.STDEV.P(Table2[6M Return vs Nifty])</f>
        <v>0.35238931979746652</v>
      </c>
      <c r="M203">
        <v>-2.9411270773878</v>
      </c>
      <c r="N203">
        <f>(Table2[[#This Row],[1W Return vs Nifty]]-AVERAGE(Table2[1W Return vs Nifty]))/_xlfn.STDEV.P(Table2[1W Return vs Nifty])</f>
        <v>-7.6014541754958878E-2</v>
      </c>
      <c r="O203">
        <v>3015.09</v>
      </c>
      <c r="P203">
        <v>3017.0226747892598</v>
      </c>
      <c r="Q203">
        <v>2554.0697460279498</v>
      </c>
      <c r="R203">
        <v>44.530551171797001</v>
      </c>
      <c r="S203" s="1">
        <f>(Table2[[#This Row],[Close Price]]-Table2[[#This Row],[20D EMA]])/Table2[[#This Row],[20D EMA]]</f>
        <v>-2.4821812947540586E-2</v>
      </c>
      <c r="T203" s="1">
        <f>(Table2[[#This Row],[Close Price]]-Table2[[#This Row],[50D EMA]])/Table2[[#This Row],[50D EMA]]</f>
        <v>-2.5446502418024545E-2</v>
      </c>
      <c r="U203" s="1">
        <f>(Table2[[#This Row],[Close Price]]-Table2[[#This Row],[200D EMA]])/Table2[[#This Row],[200D EMA]]</f>
        <v>0.15120192178488148</v>
      </c>
      <c r="V203">
        <v>1.1356887765378101</v>
      </c>
      <c r="W203">
        <v>2897.1</v>
      </c>
      <c r="X203">
        <v>2951.45</v>
      </c>
      <c r="Y203">
        <v>2858</v>
      </c>
      <c r="Z203">
        <v>2965.5</v>
      </c>
      <c r="AA203">
        <v>2792.55</v>
      </c>
      <c r="AB203">
        <v>3286</v>
      </c>
      <c r="AC203" s="1">
        <f>(Table2[[#This Row],[Close Price]]/Table2[[#This Row],[Day Low]])-1</f>
        <v>1.4894204549376955E-2</v>
      </c>
      <c r="AD203" s="1">
        <f>(Table2[[#This Row],[Day High]]/Table2[[#This Row],[Close Price]])-1</f>
        <v>3.8091998979679076E-3</v>
      </c>
      <c r="AE203" s="1">
        <f>(Table2[[#This Row],[Close Price]]/Table2[[#This Row],[Current Week Low]])-1</f>
        <v>2.8778866340098075E-2</v>
      </c>
      <c r="AF203" s="1">
        <f>(Table2[[#This Row],[Current Week High]]/Table2[[#This Row],[Close Price]])-1</f>
        <v>8.5877051271150417E-3</v>
      </c>
      <c r="AG203" s="1">
        <f>(Table2[[#This Row],[Close Price]]/Table2[[#This Row],[Current Month Low]])-1</f>
        <v>5.2890727113211966E-2</v>
      </c>
      <c r="AH203" s="1">
        <f>(Table2[[#This Row],[Current Month High]]/Table2[[#This Row],[Close Price]])-1</f>
        <v>0.11759204149307023</v>
      </c>
      <c r="AI203">
        <v>15.728254400136001</v>
      </c>
      <c r="AJ203">
        <v>93.4375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0.02</v>
      </c>
      <c r="AM203" t="s">
        <v>3109</v>
      </c>
      <c r="AN203">
        <v>-7.57</v>
      </c>
      <c r="AO203" t="s">
        <v>3108</v>
      </c>
      <c r="AP203">
        <v>6.8062339345028006E-2</v>
      </c>
      <c r="AQ203">
        <f>(Table2[[#This Row],[Sharpe Ratio]]-AVERAGE(Table2[Sharpe Ratio]))/_xlfn.STDEV.P(Table2[Sharpe Ratio])</f>
        <v>5.5337202319421838E-2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163</v>
      </c>
      <c r="AT203">
        <f>_xlfn.RANK.AVG(Table2[[#This Row],[6M Return vs Nifty Z-Score]],Table2[6M Return vs Nifty Z-Score])</f>
        <v>220</v>
      </c>
      <c r="AU203">
        <f>_xlfn.RANK.AVG(Table2[[#This Row],[Sharpe Ratio Z-Score]],Table2[Sharpe Ratio Z-Score])</f>
        <v>331</v>
      </c>
      <c r="AV203">
        <f>(Table2[[#This Row],[Rank 1Y]]+Table2[[#This Row],[Rank 6M]]+Table2[[#This Row],[Rank Sharpe]])/3</f>
        <v>238</v>
      </c>
    </row>
    <row r="204" spans="1:48" x14ac:dyDescent="0.3">
      <c r="A204" t="s">
        <v>134</v>
      </c>
      <c r="B204" t="s">
        <v>135</v>
      </c>
      <c r="C204" t="s">
        <v>3071</v>
      </c>
      <c r="D204" t="s">
        <v>136</v>
      </c>
      <c r="E204">
        <v>219674.33481</v>
      </c>
      <c r="F204">
        <v>519.9</v>
      </c>
      <c r="G204">
        <v>39.389509120729997</v>
      </c>
      <c r="H204">
        <f>(Table2[[#This Row],[1Y Return vs Nifty]]-AVERAGE(Table2[1Y Return vs Nifty]))/_xlfn.STDEV.P(Table2[1Y Return vs Nifty])</f>
        <v>0.11536161135347049</v>
      </c>
      <c r="I204">
        <v>-13.243052739968499</v>
      </c>
      <c r="J204">
        <f>(Table2[[#This Row],[1M Return vs Nifty]]-AVERAGE(Table2[1M Return vs Nifty]))/_xlfn.STDEV.P(Table2[1M Return vs Nifty])</f>
        <v>-1.0197881867361178</v>
      </c>
      <c r="K204">
        <v>54.6779787064579</v>
      </c>
      <c r="L204">
        <f>(Table2[[#This Row],[6M Return vs Nifty]]-AVERAGE(Table2[6M Return vs Nifty]))/_xlfn.STDEV.P(Table2[6M Return vs Nifty])</f>
        <v>1.6413907957949043</v>
      </c>
      <c r="M204">
        <v>-6.4266796589600803</v>
      </c>
      <c r="N204">
        <f>(Table2[[#This Row],[1W Return vs Nifty]]-AVERAGE(Table2[1W Return vs Nifty]))/_xlfn.STDEV.P(Table2[1W Return vs Nifty])</f>
        <v>-0.84964494812806979</v>
      </c>
      <c r="O204">
        <v>608.26</v>
      </c>
      <c r="P204">
        <v>615.36207787396199</v>
      </c>
      <c r="Q204">
        <v>486.86263532137099</v>
      </c>
      <c r="R204">
        <v>18.713522413298598</v>
      </c>
      <c r="S204" s="1">
        <f>(Table2[[#This Row],[Close Price]]-Table2[[#This Row],[20D EMA]])/Table2[[#This Row],[20D EMA]]</f>
        <v>-0.1452668266859567</v>
      </c>
      <c r="T204" s="1">
        <f>(Table2[[#This Row],[Close Price]]-Table2[[#This Row],[50D EMA]])/Table2[[#This Row],[50D EMA]]</f>
        <v>-0.15513155799879252</v>
      </c>
      <c r="U204" s="1">
        <f>(Table2[[#This Row],[Close Price]]-Table2[[#This Row],[200D EMA]])/Table2[[#This Row],[200D EMA]]</f>
        <v>6.7857671305627101E-2</v>
      </c>
      <c r="V204">
        <v>1.0796697405856499</v>
      </c>
      <c r="W204">
        <v>516.04999999999995</v>
      </c>
      <c r="X204">
        <v>544</v>
      </c>
      <c r="Y204">
        <v>516.04999999999995</v>
      </c>
      <c r="Z204">
        <v>627.9</v>
      </c>
      <c r="AA204">
        <v>516.04999999999995</v>
      </c>
      <c r="AB204">
        <v>663.15</v>
      </c>
      <c r="AC204" s="1">
        <f>(Table2[[#This Row],[Close Price]]/Table2[[#This Row],[Day Low]])-1</f>
        <v>7.4605173917257073E-3</v>
      </c>
      <c r="AD204" s="1">
        <f>(Table2[[#This Row],[Day High]]/Table2[[#This Row],[Close Price]])-1</f>
        <v>4.6355068282362133E-2</v>
      </c>
      <c r="AE204" s="1">
        <f>(Table2[[#This Row],[Close Price]]/Table2[[#This Row],[Current Week Low]])-1</f>
        <v>7.4605173917257073E-3</v>
      </c>
      <c r="AF204" s="1">
        <f>(Table2[[#This Row],[Current Week High]]/Table2[[#This Row],[Close Price]])-1</f>
        <v>0.20773225620311608</v>
      </c>
      <c r="AG204" s="1">
        <f>(Table2[[#This Row],[Close Price]]/Table2[[#This Row],[Current Month Low]])-1</f>
        <v>7.4605173917257073E-3</v>
      </c>
      <c r="AH204" s="1">
        <f>(Table2[[#This Row],[Current Month High]]/Table2[[#This Row],[Close Price]])-1</f>
        <v>0.27553375649163292</v>
      </c>
      <c r="AI204">
        <v>55.356799384497002</v>
      </c>
      <c r="AJ204">
        <v>82.677442023893093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-0.21</v>
      </c>
      <c r="AM204" t="s">
        <v>3108</v>
      </c>
      <c r="AN204">
        <v>-18.96</v>
      </c>
      <c r="AO204" t="s">
        <v>3108</v>
      </c>
      <c r="AP204">
        <v>4.1654991835290998E-2</v>
      </c>
      <c r="AQ204">
        <f>(Table2[[#This Row],[Sharpe Ratio]]-AVERAGE(Table2[Sharpe Ratio]))/_xlfn.STDEV.P(Table2[Sharpe Ratio])</f>
        <v>-0.24476898471538597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263</v>
      </c>
      <c r="AT204">
        <f>_xlfn.RANK.AVG(Table2[[#This Row],[6M Return vs Nifty Z-Score]],Table2[6M Return vs Nifty Z-Score])</f>
        <v>48</v>
      </c>
      <c r="AU204">
        <f>_xlfn.RANK.AVG(Table2[[#This Row],[Sharpe Ratio Z-Score]],Table2[Sharpe Ratio Z-Score])</f>
        <v>408</v>
      </c>
      <c r="AV204">
        <f>(Table2[[#This Row],[Rank 1Y]]+Table2[[#This Row],[Rank 6M]]+Table2[[#This Row],[Rank Sharpe]])/3</f>
        <v>239.66666666666666</v>
      </c>
    </row>
    <row r="205" spans="1:48" x14ac:dyDescent="0.3">
      <c r="A205" t="s">
        <v>442</v>
      </c>
      <c r="B205" t="s">
        <v>443</v>
      </c>
      <c r="C205" t="s">
        <v>3076</v>
      </c>
      <c r="D205" t="s">
        <v>341</v>
      </c>
      <c r="E205">
        <v>50795.770861099998</v>
      </c>
      <c r="F205">
        <v>1535.15</v>
      </c>
      <c r="G205">
        <v>61.495761934220702</v>
      </c>
      <c r="H205">
        <f>(Table2[[#This Row],[1Y Return vs Nifty]]-AVERAGE(Table2[1Y Return vs Nifty]))/_xlfn.STDEV.P(Table2[1Y Return vs Nifty])</f>
        <v>0.45645067130145944</v>
      </c>
      <c r="I205">
        <v>1.8144623708041201</v>
      </c>
      <c r="J205">
        <f>(Table2[[#This Row],[1M Return vs Nifty]]-AVERAGE(Table2[1M Return vs Nifty]))/_xlfn.STDEV.P(Table2[1M Return vs Nifty])</f>
        <v>0.41977276776312478</v>
      </c>
      <c r="K205">
        <v>31.446674110780499</v>
      </c>
      <c r="L205">
        <f>(Table2[[#This Row],[6M Return vs Nifty]]-AVERAGE(Table2[6M Return vs Nifty]))/_xlfn.STDEV.P(Table2[6M Return vs Nifty])</f>
        <v>0.86048431255771729</v>
      </c>
      <c r="M205">
        <v>7.44280510391342</v>
      </c>
      <c r="N205">
        <f>(Table2[[#This Row],[1W Return vs Nifty]]-AVERAGE(Table2[1W Return vs Nifty]))/_xlfn.STDEV.P(Table2[1W Return vs Nifty])</f>
        <v>2.228734987958684</v>
      </c>
      <c r="O205">
        <v>1504.99</v>
      </c>
      <c r="P205">
        <v>1467.4074600597401</v>
      </c>
      <c r="Q205">
        <v>1242.12973620516</v>
      </c>
      <c r="R205">
        <v>56.232647342940098</v>
      </c>
      <c r="S205" s="1">
        <f>(Table2[[#This Row],[Close Price]]-Table2[[#This Row],[20D EMA]])/Table2[[#This Row],[20D EMA]]</f>
        <v>2.0040000265782551E-2</v>
      </c>
      <c r="T205" s="1">
        <f>(Table2[[#This Row],[Close Price]]-Table2[[#This Row],[50D EMA]])/Table2[[#This Row],[50D EMA]]</f>
        <v>4.6164778211978112E-2</v>
      </c>
      <c r="U205" s="1">
        <f>(Table2[[#This Row],[Close Price]]-Table2[[#This Row],[200D EMA]])/Table2[[#This Row],[200D EMA]]</f>
        <v>0.2359014966424107</v>
      </c>
      <c r="V205">
        <v>1.7625667721504401</v>
      </c>
      <c r="W205">
        <v>1526.9</v>
      </c>
      <c r="X205">
        <v>1592</v>
      </c>
      <c r="Y205">
        <v>1463.15</v>
      </c>
      <c r="Z205">
        <v>1598.9</v>
      </c>
      <c r="AA205">
        <v>1418.55</v>
      </c>
      <c r="AB205">
        <v>1598.9</v>
      </c>
      <c r="AC205" s="1">
        <f>(Table2[[#This Row],[Close Price]]/Table2[[#This Row],[Day Low]])-1</f>
        <v>5.4031043290325709E-3</v>
      </c>
      <c r="AD205" s="1">
        <f>(Table2[[#This Row],[Day High]]/Table2[[#This Row],[Close Price]])-1</f>
        <v>3.7032211835976936E-2</v>
      </c>
      <c r="AE205" s="1">
        <f>(Table2[[#This Row],[Close Price]]/Table2[[#This Row],[Current Week Low]])-1</f>
        <v>4.9208898609165219E-2</v>
      </c>
      <c r="AF205" s="1">
        <f>(Table2[[#This Row],[Current Week High]]/Table2[[#This Row],[Close Price]])-1</f>
        <v>4.1526886623457049E-2</v>
      </c>
      <c r="AG205" s="1">
        <f>(Table2[[#This Row],[Close Price]]/Table2[[#This Row],[Current Month Low]])-1</f>
        <v>8.2196609213633698E-2</v>
      </c>
      <c r="AH205" s="1">
        <f>(Table2[[#This Row],[Current Month High]]/Table2[[#This Row],[Close Price]])-1</f>
        <v>4.1526886623457049E-2</v>
      </c>
      <c r="AI205">
        <v>4.1526886623457004</v>
      </c>
      <c r="AJ205">
        <v>91.893749999999997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</v>
      </c>
      <c r="AM205" t="s">
        <v>3110</v>
      </c>
      <c r="AN205">
        <v>-0.28999999999999998</v>
      </c>
      <c r="AO205" t="s">
        <v>3108</v>
      </c>
      <c r="AP205">
        <v>3.4298973295095E-2</v>
      </c>
      <c r="AQ205">
        <f>(Table2[[#This Row],[Sharpe Ratio]]-AVERAGE(Table2[Sharpe Ratio]))/_xlfn.STDEV.P(Table2[Sharpe Ratio])</f>
        <v>-0.32836642573219332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3.6370763138487923</v>
      </c>
      <c r="AS205">
        <f>_xlfn.RANK.AVG(Table2[[#This Row],[1Y Return vs Nifty Z-Score]],Table2[1Y Return vs Nifty Z-Score])</f>
        <v>170</v>
      </c>
      <c r="AT205">
        <f>_xlfn.RANK.AVG(Table2[[#This Row],[6M Return vs Nifty Z-Score]],Table2[6M Return vs Nifty Z-Score])</f>
        <v>122</v>
      </c>
      <c r="AU205">
        <f>_xlfn.RANK.AVG(Table2[[#This Row],[Sharpe Ratio Z-Score]],Table2[Sharpe Ratio Z-Score])</f>
        <v>430</v>
      </c>
      <c r="AV205">
        <f>(Table2[[#This Row],[Rank 1Y]]+Table2[[#This Row],[Rank 6M]]+Table2[[#This Row],[Rank Sharpe]])/3</f>
        <v>240.66666666666666</v>
      </c>
    </row>
    <row r="206" spans="1:48" x14ac:dyDescent="0.3">
      <c r="A206" t="s">
        <v>1834</v>
      </c>
      <c r="B206" t="s">
        <v>1835</v>
      </c>
      <c r="C206" t="s">
        <v>3078</v>
      </c>
      <c r="D206" t="s">
        <v>291</v>
      </c>
      <c r="E206">
        <v>3896.0403525000002</v>
      </c>
      <c r="F206">
        <v>1258.3499999999999</v>
      </c>
      <c r="G206">
        <v>48.886893405836297</v>
      </c>
      <c r="H206">
        <f>(Table2[[#This Row],[1Y Return vs Nifty]]-AVERAGE(Table2[1Y Return vs Nifty]))/_xlfn.STDEV.P(Table2[1Y Return vs Nifty])</f>
        <v>0.26190177377280105</v>
      </c>
      <c r="I206">
        <v>28.683841118555598</v>
      </c>
      <c r="J206">
        <f>(Table2[[#This Row],[1M Return vs Nifty]]-AVERAGE(Table2[1M Return vs Nifty]))/_xlfn.STDEV.P(Table2[1M Return vs Nifty])</f>
        <v>2.988596921838973</v>
      </c>
      <c r="K206">
        <v>32.754933693048798</v>
      </c>
      <c r="L206">
        <f>(Table2[[#This Row],[6M Return vs Nifty]]-AVERAGE(Table2[6M Return vs Nifty]))/_xlfn.STDEV.P(Table2[6M Return vs Nifty])</f>
        <v>0.90446068010707059</v>
      </c>
      <c r="M206">
        <v>6.3162174261624697</v>
      </c>
      <c r="N206">
        <f>(Table2[[#This Row],[1W Return vs Nifty]]-AVERAGE(Table2[1W Return vs Nifty]))/_xlfn.STDEV.P(Table2[1W Return vs Nifty])</f>
        <v>1.9786849707644929</v>
      </c>
      <c r="O206">
        <v>1172.1300000000001</v>
      </c>
      <c r="P206">
        <v>1054.4477846663699</v>
      </c>
      <c r="Q206">
        <v>881.76508978448396</v>
      </c>
      <c r="R206">
        <v>61.312092685138801</v>
      </c>
      <c r="S206" s="1">
        <f>(Table2[[#This Row],[Close Price]]-Table2[[#This Row],[20D EMA]])/Table2[[#This Row],[20D EMA]]</f>
        <v>7.3558393693532106E-2</v>
      </c>
      <c r="T206" s="1">
        <f>(Table2[[#This Row],[Close Price]]-Table2[[#This Row],[50D EMA]])/Table2[[#This Row],[50D EMA]]</f>
        <v>0.1933734588841165</v>
      </c>
      <c r="U206" s="1">
        <f>(Table2[[#This Row],[Close Price]]-Table2[[#This Row],[200D EMA]])/Table2[[#This Row],[200D EMA]]</f>
        <v>0.4270807662702531</v>
      </c>
      <c r="V206">
        <v>1.1624945995462199</v>
      </c>
      <c r="W206">
        <v>1250</v>
      </c>
      <c r="X206">
        <v>1306.95</v>
      </c>
      <c r="Y206">
        <v>1190.1500000000001</v>
      </c>
      <c r="Z206">
        <v>1344.8</v>
      </c>
      <c r="AA206">
        <v>1128.05</v>
      </c>
      <c r="AB206">
        <v>1344.8</v>
      </c>
      <c r="AC206" s="1">
        <f>(Table2[[#This Row],[Close Price]]/Table2[[#This Row],[Day Low]])-1</f>
        <v>6.6800000000000193E-3</v>
      </c>
      <c r="AD206" s="1">
        <f>(Table2[[#This Row],[Day High]]/Table2[[#This Row],[Close Price]])-1</f>
        <v>3.8622005006556215E-2</v>
      </c>
      <c r="AE206" s="1">
        <f>(Table2[[#This Row],[Close Price]]/Table2[[#This Row],[Current Week Low]])-1</f>
        <v>5.7303701214132419E-2</v>
      </c>
      <c r="AF206" s="1">
        <f>(Table2[[#This Row],[Current Week High]]/Table2[[#This Row],[Close Price]])-1</f>
        <v>6.8701076806929828E-2</v>
      </c>
      <c r="AG206" s="1">
        <f>(Table2[[#This Row],[Close Price]]/Table2[[#This Row],[Current Month Low]])-1</f>
        <v>0.11550906431452512</v>
      </c>
      <c r="AH206" s="1">
        <f>(Table2[[#This Row],[Current Month High]]/Table2[[#This Row],[Close Price]])-1</f>
        <v>6.8701076806929828E-2</v>
      </c>
      <c r="AI206">
        <v>6.8701076806929802</v>
      </c>
      <c r="AJ206">
        <v>102.486121168235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0.53</v>
      </c>
      <c r="AM206" t="s">
        <v>3109</v>
      </c>
      <c r="AN206">
        <v>6.1</v>
      </c>
      <c r="AO206" t="s">
        <v>3109</v>
      </c>
      <c r="AP206">
        <v>5.3028279795310003E-2</v>
      </c>
      <c r="AQ206">
        <f>(Table2[[#This Row],[Sharpe Ratio]]-AVERAGE(Table2[Sharpe Ratio]))/_xlfn.STDEV.P(Table2[Sharpe Ratio])</f>
        <v>-0.11551730267985906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6.0181270438034788</v>
      </c>
      <c r="AS206">
        <f>_xlfn.RANK.AVG(Table2[[#This Row],[1Y Return vs Nifty Z-Score]],Table2[1Y Return vs Nifty Z-Score])</f>
        <v>227</v>
      </c>
      <c r="AT206">
        <f>_xlfn.RANK.AVG(Table2[[#This Row],[6M Return vs Nifty Z-Score]],Table2[6M Return vs Nifty Z-Score])</f>
        <v>115</v>
      </c>
      <c r="AU206">
        <f>_xlfn.RANK.AVG(Table2[[#This Row],[Sharpe Ratio Z-Score]],Table2[Sharpe Ratio Z-Score])</f>
        <v>381</v>
      </c>
      <c r="AV206">
        <f>(Table2[[#This Row],[Rank 1Y]]+Table2[[#This Row],[Rank 6M]]+Table2[[#This Row],[Rank Sharpe]])/3</f>
        <v>241</v>
      </c>
    </row>
    <row r="207" spans="1:48" x14ac:dyDescent="0.3">
      <c r="A207" t="s">
        <v>1111</v>
      </c>
      <c r="B207" t="s">
        <v>1112</v>
      </c>
      <c r="C207" t="s">
        <v>3073</v>
      </c>
      <c r="D207" t="s">
        <v>80</v>
      </c>
      <c r="E207">
        <v>11309.698350495</v>
      </c>
      <c r="F207">
        <v>364.95</v>
      </c>
      <c r="G207">
        <v>21.794425726098499</v>
      </c>
      <c r="H207">
        <f>(Table2[[#This Row],[1Y Return vs Nifty]]-AVERAGE(Table2[1Y Return vs Nifty]))/_xlfn.STDEV.P(Table2[1Y Return vs Nifty])</f>
        <v>-0.15612223104241577</v>
      </c>
      <c r="I207">
        <v>18.335818194508299</v>
      </c>
      <c r="J207">
        <f>(Table2[[#This Row],[1M Return vs Nifty]]-AVERAGE(Table2[1M Return vs Nifty]))/_xlfn.STDEV.P(Table2[1M Return vs Nifty])</f>
        <v>1.9992829714206819</v>
      </c>
      <c r="K207">
        <v>38.624486059103504</v>
      </c>
      <c r="L207">
        <f>(Table2[[#This Row],[6M Return vs Nifty]]-AVERAGE(Table2[6M Return vs Nifty]))/_xlfn.STDEV.P(Table2[6M Return vs Nifty])</f>
        <v>1.1017621909832676</v>
      </c>
      <c r="M207">
        <v>-2.0348097752800598</v>
      </c>
      <c r="N207">
        <f>(Table2[[#This Row],[1W Return vs Nifty]]-AVERAGE(Table2[1W Return vs Nifty]))/_xlfn.STDEV.P(Table2[1W Return vs Nifty])</f>
        <v>0.12514570653379664</v>
      </c>
      <c r="O207">
        <v>354.52</v>
      </c>
      <c r="P207">
        <v>315.45199807797297</v>
      </c>
      <c r="Q207">
        <v>258.04996800888802</v>
      </c>
      <c r="R207">
        <v>58.385186825538298</v>
      </c>
      <c r="S207" s="1">
        <f>(Table2[[#This Row],[Close Price]]-Table2[[#This Row],[20D EMA]])/Table2[[#This Row],[20D EMA]]</f>
        <v>2.9420060927451221E-2</v>
      </c>
      <c r="T207" s="1">
        <f>(Table2[[#This Row],[Close Price]]-Table2[[#This Row],[50D EMA]])/Table2[[#This Row],[50D EMA]]</f>
        <v>0.15691135964779077</v>
      </c>
      <c r="U207" s="1">
        <f>(Table2[[#This Row],[Close Price]]-Table2[[#This Row],[200D EMA]])/Table2[[#This Row],[200D EMA]]</f>
        <v>0.41426097749963686</v>
      </c>
      <c r="V207">
        <v>0.21556667151957101</v>
      </c>
      <c r="W207">
        <v>363.55</v>
      </c>
      <c r="X207">
        <v>367.1</v>
      </c>
      <c r="Y207">
        <v>362.1</v>
      </c>
      <c r="Z207">
        <v>368.65</v>
      </c>
      <c r="AA207">
        <v>359</v>
      </c>
      <c r="AB207">
        <v>375.45</v>
      </c>
      <c r="AC207" s="1">
        <f>(Table2[[#This Row],[Close Price]]/Table2[[#This Row],[Day Low]])-1</f>
        <v>3.8509145922156485E-3</v>
      </c>
      <c r="AD207" s="1">
        <f>(Table2[[#This Row],[Day High]]/Table2[[#This Row],[Close Price]])-1</f>
        <v>5.8912179750651994E-3</v>
      </c>
      <c r="AE207" s="1">
        <f>(Table2[[#This Row],[Close Price]]/Table2[[#This Row],[Current Week Low]])-1</f>
        <v>7.8707539353768396E-3</v>
      </c>
      <c r="AF207" s="1">
        <f>(Table2[[#This Row],[Current Week High]]/Table2[[#This Row],[Close Price]])-1</f>
        <v>1.0138375119879361E-2</v>
      </c>
      <c r="AG207" s="1">
        <f>(Table2[[#This Row],[Close Price]]/Table2[[#This Row],[Current Month Low]])-1</f>
        <v>1.6573816155988741E-2</v>
      </c>
      <c r="AH207" s="1">
        <f>(Table2[[#This Row],[Current Month High]]/Table2[[#This Row],[Close Price]])-1</f>
        <v>2.8771064529387491E-2</v>
      </c>
      <c r="AI207">
        <v>5.49390327442116</v>
      </c>
      <c r="AJ207">
        <v>111.503911909591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0.64</v>
      </c>
      <c r="AM207" t="s">
        <v>3109</v>
      </c>
      <c r="AN207">
        <v>-1.1200000000000001</v>
      </c>
      <c r="AO207" t="s">
        <v>3108</v>
      </c>
      <c r="AP207">
        <v>7.7550639540054006E-2</v>
      </c>
      <c r="AQ207">
        <f>(Table2[[#This Row],[Sharpe Ratio]]-AVERAGE(Table2[Sharpe Ratio]))/_xlfn.STDEV.P(Table2[Sharpe Ratio])</f>
        <v>0.16316694901855311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3.2332355869138834</v>
      </c>
      <c r="AS207">
        <f>_xlfn.RANK.AVG(Table2[[#This Row],[1Y Return vs Nifty Z-Score]],Table2[1Y Return vs Nifty Z-Score])</f>
        <v>334</v>
      </c>
      <c r="AT207">
        <f>_xlfn.RANK.AVG(Table2[[#This Row],[6M Return vs Nifty Z-Score]],Table2[6M Return vs Nifty Z-Score])</f>
        <v>92</v>
      </c>
      <c r="AU207">
        <f>_xlfn.RANK.AVG(Table2[[#This Row],[Sharpe Ratio Z-Score]],Table2[Sharpe Ratio Z-Score])</f>
        <v>297</v>
      </c>
      <c r="AV207">
        <f>(Table2[[#This Row],[Rank 1Y]]+Table2[[#This Row],[Rank 6M]]+Table2[[#This Row],[Rank Sharpe]])/3</f>
        <v>241</v>
      </c>
    </row>
    <row r="208" spans="1:48" x14ac:dyDescent="0.3">
      <c r="A208" t="s">
        <v>1345</v>
      </c>
      <c r="B208" t="s">
        <v>1346</v>
      </c>
      <c r="C208" t="s">
        <v>3082</v>
      </c>
      <c r="D208" t="s">
        <v>1347</v>
      </c>
      <c r="E208">
        <v>8189.0119267500004</v>
      </c>
      <c r="F208">
        <v>666.15</v>
      </c>
      <c r="G208">
        <v>3.6363850466636101</v>
      </c>
      <c r="H208">
        <f>(Table2[[#This Row],[1Y Return vs Nifty]]-AVERAGE(Table2[1Y Return vs Nifty]))/_xlfn.STDEV.P(Table2[1Y Return vs Nifty])</f>
        <v>-0.43629223896280367</v>
      </c>
      <c r="I208">
        <v>-0.88918345756083605</v>
      </c>
      <c r="J208">
        <f>(Table2[[#This Row],[1M Return vs Nifty]]-AVERAGE(Table2[1M Return vs Nifty]))/_xlfn.STDEV.P(Table2[1M Return vs Nifty])</f>
        <v>0.16129300263079907</v>
      </c>
      <c r="K208">
        <v>25.469846839471899</v>
      </c>
      <c r="L208">
        <f>(Table2[[#This Row],[6M Return vs Nifty]]-AVERAGE(Table2[6M Return vs Nifty]))/_xlfn.STDEV.P(Table2[6M Return vs Nifty])</f>
        <v>0.65957681956129932</v>
      </c>
      <c r="M208">
        <v>-4.5582166789420198</v>
      </c>
      <c r="N208">
        <f>(Table2[[#This Row],[1W Return vs Nifty]]-AVERAGE(Table2[1W Return vs Nifty]))/_xlfn.STDEV.P(Table2[1W Return vs Nifty])</f>
        <v>-0.43493315116173548</v>
      </c>
      <c r="O208">
        <v>667.22</v>
      </c>
      <c r="P208">
        <v>631.43739945886603</v>
      </c>
      <c r="Q208">
        <v>554.04542652690304</v>
      </c>
      <c r="R208">
        <v>47.487892948270101</v>
      </c>
      <c r="S208" s="1">
        <f>(Table2[[#This Row],[Close Price]]-Table2[[#This Row],[20D EMA]])/Table2[[#This Row],[20D EMA]]</f>
        <v>-1.6036689547676178E-3</v>
      </c>
      <c r="T208" s="1">
        <f>(Table2[[#This Row],[Close Price]]-Table2[[#This Row],[50D EMA]])/Table2[[#This Row],[50D EMA]]</f>
        <v>5.497393814633441E-2</v>
      </c>
      <c r="U208" s="1">
        <f>(Table2[[#This Row],[Close Price]]-Table2[[#This Row],[200D EMA]])/Table2[[#This Row],[200D EMA]]</f>
        <v>0.2023382345664998</v>
      </c>
      <c r="V208">
        <v>0.62792397240722098</v>
      </c>
      <c r="W208">
        <v>652.65</v>
      </c>
      <c r="X208">
        <v>674</v>
      </c>
      <c r="Y208">
        <v>640</v>
      </c>
      <c r="Z208">
        <v>695</v>
      </c>
      <c r="AA208">
        <v>640</v>
      </c>
      <c r="AB208">
        <v>719</v>
      </c>
      <c r="AC208" s="1">
        <f>(Table2[[#This Row],[Close Price]]/Table2[[#This Row],[Day Low]])-1</f>
        <v>2.0684900022983177E-2</v>
      </c>
      <c r="AD208" s="1">
        <f>(Table2[[#This Row],[Day High]]/Table2[[#This Row],[Close Price]])-1</f>
        <v>1.178413270284473E-2</v>
      </c>
      <c r="AE208" s="1">
        <f>(Table2[[#This Row],[Close Price]]/Table2[[#This Row],[Current Week Low]])-1</f>
        <v>4.085937499999992E-2</v>
      </c>
      <c r="AF208" s="1">
        <f>(Table2[[#This Row],[Current Week High]]/Table2[[#This Row],[Close Price]])-1</f>
        <v>4.3308564137206407E-2</v>
      </c>
      <c r="AG208" s="1">
        <f>(Table2[[#This Row],[Close Price]]/Table2[[#This Row],[Current Month Low]])-1</f>
        <v>4.085937499999992E-2</v>
      </c>
      <c r="AH208" s="1">
        <f>(Table2[[#This Row],[Current Month High]]/Table2[[#This Row],[Close Price]])-1</f>
        <v>7.9336485776476895E-2</v>
      </c>
      <c r="AI208">
        <v>15.3493957817308</v>
      </c>
      <c r="AJ208">
        <v>63.693328418724597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0.19</v>
      </c>
      <c r="AM208" t="s">
        <v>3109</v>
      </c>
      <c r="AN208">
        <v>-5.84</v>
      </c>
      <c r="AO208" t="s">
        <v>3108</v>
      </c>
      <c r="AP208">
        <v>0.14556405892143401</v>
      </c>
      <c r="AQ208">
        <f>(Table2[[#This Row],[Sharpe Ratio]]-AVERAGE(Table2[Sharpe Ratio]))/_xlfn.STDEV.P(Table2[Sharpe Ratio])</f>
        <v>0.93610516063632898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0.8857495927038882</v>
      </c>
      <c r="AS208">
        <f>_xlfn.RANK.AVG(Table2[[#This Row],[1Y Return vs Nifty Z-Score]],Table2[1Y Return vs Nifty Z-Score])</f>
        <v>441</v>
      </c>
      <c r="AT208">
        <f>_xlfn.RANK.AVG(Table2[[#This Row],[6M Return vs Nifty Z-Score]],Table2[6M Return vs Nifty Z-Score])</f>
        <v>160</v>
      </c>
      <c r="AU208">
        <f>_xlfn.RANK.AVG(Table2[[#This Row],[Sharpe Ratio Z-Score]],Table2[Sharpe Ratio Z-Score])</f>
        <v>124</v>
      </c>
      <c r="AV208">
        <f>(Table2[[#This Row],[Rank 1Y]]+Table2[[#This Row],[Rank 6M]]+Table2[[#This Row],[Rank Sharpe]])/3</f>
        <v>241.66666666666666</v>
      </c>
    </row>
    <row r="209" spans="1:48" x14ac:dyDescent="0.3">
      <c r="A209" t="s">
        <v>229</v>
      </c>
      <c r="B209" t="s">
        <v>230</v>
      </c>
      <c r="C209" t="s">
        <v>3068</v>
      </c>
      <c r="D209" t="s">
        <v>51</v>
      </c>
      <c r="E209">
        <v>113318.3022208</v>
      </c>
      <c r="F209">
        <v>3348.2</v>
      </c>
      <c r="G209">
        <v>42.486322226853197</v>
      </c>
      <c r="H209">
        <f>(Table2[[#This Row],[1Y Return vs Nifty]]-AVERAGE(Table2[1Y Return vs Nifty]))/_xlfn.STDEV.P(Table2[1Y Return vs Nifty])</f>
        <v>0.16314397773252304</v>
      </c>
      <c r="I209">
        <v>13.6628309501445</v>
      </c>
      <c r="J209">
        <f>(Table2[[#This Row],[1M Return vs Nifty]]-AVERAGE(Table2[1M Return vs Nifty]))/_xlfn.STDEV.P(Table2[1M Return vs Nifty])</f>
        <v>1.5525259913764522</v>
      </c>
      <c r="K209">
        <v>15.5074909802892</v>
      </c>
      <c r="L209">
        <f>(Table2[[#This Row],[6M Return vs Nifty]]-AVERAGE(Table2[6M Return vs Nifty]))/_xlfn.STDEV.P(Table2[6M Return vs Nifty])</f>
        <v>0.32469815415052017</v>
      </c>
      <c r="M209">
        <v>-1.0415181513568399</v>
      </c>
      <c r="N209">
        <f>(Table2[[#This Row],[1W Return vs Nifty]]-AVERAGE(Table2[1W Return vs Nifty]))/_xlfn.STDEV.P(Table2[1W Return vs Nifty])</f>
        <v>0.34561020525499964</v>
      </c>
      <c r="O209">
        <v>3218.28</v>
      </c>
      <c r="P209">
        <v>3043.7012230587002</v>
      </c>
      <c r="Q209">
        <v>2621.7735095756898</v>
      </c>
      <c r="R209">
        <v>71.068030502648</v>
      </c>
      <c r="S209" s="1">
        <f>(Table2[[#This Row],[Close Price]]-Table2[[#This Row],[20D EMA]])/Table2[[#This Row],[20D EMA]]</f>
        <v>4.0369389860422218E-2</v>
      </c>
      <c r="T209" s="1">
        <f>(Table2[[#This Row],[Close Price]]-Table2[[#This Row],[50D EMA]])/Table2[[#This Row],[50D EMA]]</f>
        <v>0.10004226914076025</v>
      </c>
      <c r="U209" s="1">
        <f>(Table2[[#This Row],[Close Price]]-Table2[[#This Row],[200D EMA]])/Table2[[#This Row],[200D EMA]]</f>
        <v>0.27707446420185838</v>
      </c>
      <c r="V209">
        <v>1.1018427167839999</v>
      </c>
      <c r="W209">
        <v>3293.05</v>
      </c>
      <c r="X209">
        <v>3379.95</v>
      </c>
      <c r="Y209">
        <v>3260.9</v>
      </c>
      <c r="Z209">
        <v>3383.9</v>
      </c>
      <c r="AA209">
        <v>3156.45</v>
      </c>
      <c r="AB209">
        <v>3383.9</v>
      </c>
      <c r="AC209" s="1">
        <f>(Table2[[#This Row],[Close Price]]/Table2[[#This Row],[Day Low]])-1</f>
        <v>1.6747392235161751E-2</v>
      </c>
      <c r="AD209" s="1">
        <f>(Table2[[#This Row],[Day High]]/Table2[[#This Row],[Close Price]])-1</f>
        <v>9.482707126217127E-3</v>
      </c>
      <c r="AE209" s="1">
        <f>(Table2[[#This Row],[Close Price]]/Table2[[#This Row],[Current Week Low]])-1</f>
        <v>2.6771750130331951E-2</v>
      </c>
      <c r="AF209" s="1">
        <f>(Table2[[#This Row],[Current Week High]]/Table2[[#This Row],[Close Price]])-1</f>
        <v>1.0662445493100803E-2</v>
      </c>
      <c r="AG209" s="1">
        <f>(Table2[[#This Row],[Close Price]]/Table2[[#This Row],[Current Month Low]])-1</f>
        <v>6.0748625829650349E-2</v>
      </c>
      <c r="AH209" s="1">
        <f>(Table2[[#This Row],[Current Month High]]/Table2[[#This Row],[Close Price]])-1</f>
        <v>1.0662445493100803E-2</v>
      </c>
      <c r="AI209">
        <v>1.0662445493100801</v>
      </c>
      <c r="AJ209">
        <v>88.945007195056505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0.09</v>
      </c>
      <c r="AM209" t="s">
        <v>3109</v>
      </c>
      <c r="AN209">
        <v>7.62</v>
      </c>
      <c r="AO209" t="s">
        <v>3109</v>
      </c>
      <c r="AP209">
        <v>9.4334740896541994E-2</v>
      </c>
      <c r="AQ209">
        <f>(Table2[[#This Row],[Sharpe Ratio]]-AVERAGE(Table2[Sharpe Ratio]))/_xlfn.STDEV.P(Table2[Sharpe Ratio])</f>
        <v>0.35390979659323252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2.7398881251077274</v>
      </c>
      <c r="AS209">
        <f>_xlfn.RANK.AVG(Table2[[#This Row],[1Y Return vs Nifty Z-Score]],Table2[1Y Return vs Nifty Z-Score])</f>
        <v>253</v>
      </c>
      <c r="AT209">
        <f>_xlfn.RANK.AVG(Table2[[#This Row],[6M Return vs Nifty Z-Score]],Table2[6M Return vs Nifty Z-Score])</f>
        <v>230</v>
      </c>
      <c r="AU209">
        <f>_xlfn.RANK.AVG(Table2[[#This Row],[Sharpe Ratio Z-Score]],Table2[Sharpe Ratio Z-Score])</f>
        <v>245</v>
      </c>
      <c r="AV209">
        <f>(Table2[[#This Row],[Rank 1Y]]+Table2[[#This Row],[Rank 6M]]+Table2[[#This Row],[Rank Sharpe]])/3</f>
        <v>242.66666666666666</v>
      </c>
    </row>
    <row r="210" spans="1:48" x14ac:dyDescent="0.3">
      <c r="A210" t="s">
        <v>382</v>
      </c>
      <c r="B210" t="s">
        <v>383</v>
      </c>
      <c r="C210" t="s">
        <v>3078</v>
      </c>
      <c r="D210" t="s">
        <v>291</v>
      </c>
      <c r="E210">
        <v>61466.898042790002</v>
      </c>
      <c r="F210">
        <v>7207.3</v>
      </c>
      <c r="G210">
        <v>19.3503352173413</v>
      </c>
      <c r="H210">
        <f>(Table2[[#This Row],[1Y Return vs Nifty]]-AVERAGE(Table2[1Y Return vs Nifty]))/_xlfn.STDEV.P(Table2[1Y Return vs Nifty])</f>
        <v>-0.19383339543980493</v>
      </c>
      <c r="I210">
        <v>-17.603680547508201</v>
      </c>
      <c r="J210">
        <f>(Table2[[#This Row],[1M Return vs Nifty]]-AVERAGE(Table2[1M Return vs Nifty]))/_xlfn.STDEV.P(Table2[1M Return vs Nifty])</f>
        <v>-1.4366823078880702</v>
      </c>
      <c r="K210">
        <v>13.190714991040601</v>
      </c>
      <c r="L210">
        <f>(Table2[[#This Row],[6M Return vs Nifty]]-AVERAGE(Table2[6M Return vs Nifty]))/_xlfn.STDEV.P(Table2[6M Return vs Nifty])</f>
        <v>0.24682110756618375</v>
      </c>
      <c r="M210">
        <v>-8.0242905330181191</v>
      </c>
      <c r="N210">
        <f>(Table2[[#This Row],[1W Return vs Nifty]]-AVERAGE(Table2[1W Return vs Nifty]))/_xlfn.STDEV.P(Table2[1W Return vs Nifty])</f>
        <v>-1.2042401868451684</v>
      </c>
      <c r="O210">
        <v>7818.97</v>
      </c>
      <c r="P210">
        <v>8083.8794865797299</v>
      </c>
      <c r="Q210">
        <v>7149.89297323765</v>
      </c>
      <c r="R210">
        <v>19.1129625199221</v>
      </c>
      <c r="S210" s="1">
        <f>(Table2[[#This Row],[Close Price]]-Table2[[#This Row],[20D EMA]])/Table2[[#This Row],[20D EMA]]</f>
        <v>-7.8228973892980794E-2</v>
      </c>
      <c r="T210" s="1">
        <f>(Table2[[#This Row],[Close Price]]-Table2[[#This Row],[50D EMA]])/Table2[[#This Row],[50D EMA]]</f>
        <v>-0.10843549659974068</v>
      </c>
      <c r="U210" s="1">
        <f>(Table2[[#This Row],[Close Price]]-Table2[[#This Row],[200D EMA]])/Table2[[#This Row],[200D EMA]]</f>
        <v>8.0290749773775719E-3</v>
      </c>
      <c r="V210">
        <v>0.51974623288603705</v>
      </c>
      <c r="W210">
        <v>7030</v>
      </c>
      <c r="X210">
        <v>7299</v>
      </c>
      <c r="Y210">
        <v>7030</v>
      </c>
      <c r="Z210">
        <v>7698</v>
      </c>
      <c r="AA210">
        <v>7030</v>
      </c>
      <c r="AB210">
        <v>8294.75</v>
      </c>
      <c r="AC210" s="1">
        <f>(Table2[[#This Row],[Close Price]]/Table2[[#This Row],[Day Low]])-1</f>
        <v>2.5220483641536395E-2</v>
      </c>
      <c r="AD210" s="1">
        <f>(Table2[[#This Row],[Day High]]/Table2[[#This Row],[Close Price]])-1</f>
        <v>1.2723211188655936E-2</v>
      </c>
      <c r="AE210" s="1">
        <f>(Table2[[#This Row],[Close Price]]/Table2[[#This Row],[Current Week Low]])-1</f>
        <v>2.5220483641536395E-2</v>
      </c>
      <c r="AF210" s="1">
        <f>(Table2[[#This Row],[Current Week High]]/Table2[[#This Row],[Close Price]])-1</f>
        <v>6.8083748421739143E-2</v>
      </c>
      <c r="AG210" s="1">
        <f>(Table2[[#This Row],[Close Price]]/Table2[[#This Row],[Current Month Low]])-1</f>
        <v>2.5220483641536395E-2</v>
      </c>
      <c r="AH210" s="1">
        <f>(Table2[[#This Row],[Current Month High]]/Table2[[#This Row],[Close Price]])-1</f>
        <v>0.15088174489753436</v>
      </c>
      <c r="AI210">
        <v>37.8470439693088</v>
      </c>
      <c r="AJ210">
        <v>47.690573770491802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-0.18</v>
      </c>
      <c r="AM210" t="s">
        <v>3108</v>
      </c>
      <c r="AN210">
        <v>-9.8000000000000007</v>
      </c>
      <c r="AO210" t="s">
        <v>3108</v>
      </c>
      <c r="AP210">
        <v>0.138037491362966</v>
      </c>
      <c r="AQ210">
        <f>(Table2[[#This Row],[Sharpe Ratio]]-AVERAGE(Table2[Sharpe Ratio]))/_xlfn.STDEV.P(Table2[Sharpe Ratio])</f>
        <v>0.85056951603594444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343</v>
      </c>
      <c r="AT210">
        <f>_xlfn.RANK.AVG(Table2[[#This Row],[6M Return vs Nifty Z-Score]],Table2[6M Return vs Nifty Z-Score])</f>
        <v>245</v>
      </c>
      <c r="AU210">
        <f>_xlfn.RANK.AVG(Table2[[#This Row],[Sharpe Ratio Z-Score]],Table2[Sharpe Ratio Z-Score])</f>
        <v>140</v>
      </c>
      <c r="AV210">
        <f>(Table2[[#This Row],[Rank 1Y]]+Table2[[#This Row],[Rank 6M]]+Table2[[#This Row],[Rank Sharpe]])/3</f>
        <v>242.66666666666666</v>
      </c>
    </row>
    <row r="211" spans="1:48" x14ac:dyDescent="0.3">
      <c r="A211" t="s">
        <v>538</v>
      </c>
      <c r="B211" t="s">
        <v>539</v>
      </c>
      <c r="C211" t="s">
        <v>3068</v>
      </c>
      <c r="D211" t="s">
        <v>51</v>
      </c>
      <c r="E211">
        <v>37414.921013469997</v>
      </c>
      <c r="F211">
        <v>2995.3</v>
      </c>
      <c r="G211">
        <v>42.894660766888698</v>
      </c>
      <c r="H211">
        <f>(Table2[[#This Row],[1Y Return vs Nifty]]-AVERAGE(Table2[1Y Return vs Nifty]))/_xlfn.STDEV.P(Table2[1Y Return vs Nifty])</f>
        <v>0.1694444489130682</v>
      </c>
      <c r="I211">
        <v>35.167710429242</v>
      </c>
      <c r="J211">
        <f>(Table2[[#This Row],[1M Return vs Nifty]]-AVERAGE(Table2[1M Return vs Nifty]))/_xlfn.STDEV.P(Table2[1M Return vs Nifty])</f>
        <v>3.6084817451364293</v>
      </c>
      <c r="K211">
        <v>27.8130098776737</v>
      </c>
      <c r="L211">
        <f>(Table2[[#This Row],[6M Return vs Nifty]]-AVERAGE(Table2[6M Return vs Nifty]))/_xlfn.STDEV.P(Table2[6M Return vs Nifty])</f>
        <v>0.7383408510980386</v>
      </c>
      <c r="M211">
        <v>0.25531557854498699</v>
      </c>
      <c r="N211">
        <f>(Table2[[#This Row],[1W Return vs Nifty]]-AVERAGE(Table2[1W Return vs Nifty]))/_xlfn.STDEV.P(Table2[1W Return vs Nifty])</f>
        <v>0.63344692037629258</v>
      </c>
      <c r="O211">
        <v>2778.14</v>
      </c>
      <c r="P211">
        <v>2555.92080772195</v>
      </c>
      <c r="Q211">
        <v>2214.6735337554501</v>
      </c>
      <c r="R211">
        <v>63.971893603218</v>
      </c>
      <c r="S211" s="1">
        <f>(Table2[[#This Row],[Close Price]]-Table2[[#This Row],[20D EMA]])/Table2[[#This Row],[20D EMA]]</f>
        <v>7.8167406970131206E-2</v>
      </c>
      <c r="T211" s="1">
        <f>(Table2[[#This Row],[Close Price]]-Table2[[#This Row],[50D EMA]])/Table2[[#This Row],[50D EMA]]</f>
        <v>0.17190641859896338</v>
      </c>
      <c r="U211" s="1">
        <f>(Table2[[#This Row],[Close Price]]-Table2[[#This Row],[200D EMA]])/Table2[[#This Row],[200D EMA]]</f>
        <v>0.3524792500323205</v>
      </c>
      <c r="V211">
        <v>1.8110232847476</v>
      </c>
      <c r="W211">
        <v>2980.35</v>
      </c>
      <c r="X211">
        <v>3105.8</v>
      </c>
      <c r="Y211">
        <v>2980</v>
      </c>
      <c r="Z211">
        <v>3389.85</v>
      </c>
      <c r="AA211">
        <v>2663.85</v>
      </c>
      <c r="AB211">
        <v>3389.85</v>
      </c>
      <c r="AC211" s="1">
        <f>(Table2[[#This Row],[Close Price]]/Table2[[#This Row],[Day Low]])-1</f>
        <v>5.0161893737312724E-3</v>
      </c>
      <c r="AD211" s="1">
        <f>(Table2[[#This Row],[Day High]]/Table2[[#This Row],[Close Price]])-1</f>
        <v>3.6891129436116499E-2</v>
      </c>
      <c r="AE211" s="1">
        <f>(Table2[[#This Row],[Close Price]]/Table2[[#This Row],[Current Week Low]])-1</f>
        <v>5.1342281879194207E-3</v>
      </c>
      <c r="AF211" s="1">
        <f>(Table2[[#This Row],[Current Week High]]/Table2[[#This Row],[Close Price]])-1</f>
        <v>0.13172303275131036</v>
      </c>
      <c r="AG211" s="1">
        <f>(Table2[[#This Row],[Close Price]]/Table2[[#This Row],[Current Month Low]])-1</f>
        <v>0.12442517409013276</v>
      </c>
      <c r="AH211" s="1">
        <f>(Table2[[#This Row],[Current Month High]]/Table2[[#This Row],[Close Price]])-1</f>
        <v>0.13172303275131036</v>
      </c>
      <c r="AI211">
        <v>13.172303275131</v>
      </c>
      <c r="AJ211">
        <v>81.527832489924506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3109</v>
      </c>
      <c r="AN211">
        <v>18.37</v>
      </c>
      <c r="AO211" t="s">
        <v>3109</v>
      </c>
      <c r="AP211">
        <v>6.6661010829670006E-2</v>
      </c>
      <c r="AQ211">
        <f>(Table2[[#This Row],[Sharpe Ratio]]-AVERAGE(Table2[Sharpe Ratio]))/_xlfn.STDEV.P(Table2[Sharpe Ratio])</f>
        <v>3.9411810442325064E-2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5.1891257759661533</v>
      </c>
      <c r="AS211">
        <f>_xlfn.RANK.AVG(Table2[[#This Row],[1Y Return vs Nifty Z-Score]],Table2[1Y Return vs Nifty Z-Score])</f>
        <v>251</v>
      </c>
      <c r="AT211">
        <f>_xlfn.RANK.AVG(Table2[[#This Row],[6M Return vs Nifty Z-Score]],Table2[6M Return vs Nifty Z-Score])</f>
        <v>145</v>
      </c>
      <c r="AU211">
        <f>_xlfn.RANK.AVG(Table2[[#This Row],[Sharpe Ratio Z-Score]],Table2[Sharpe Ratio Z-Score])</f>
        <v>336</v>
      </c>
      <c r="AV211">
        <f>(Table2[[#This Row],[Rank 1Y]]+Table2[[#This Row],[Rank 6M]]+Table2[[#This Row],[Rank Sharpe]])/3</f>
        <v>244</v>
      </c>
    </row>
    <row r="212" spans="1:48" x14ac:dyDescent="0.3">
      <c r="A212" t="s">
        <v>1046</v>
      </c>
      <c r="B212" t="s">
        <v>1047</v>
      </c>
      <c r="C212" t="s">
        <v>3070</v>
      </c>
      <c r="D212" t="s">
        <v>63</v>
      </c>
      <c r="E212">
        <v>12545.000326817901</v>
      </c>
      <c r="F212">
        <v>31.23</v>
      </c>
      <c r="G212">
        <v>51.533594549727503</v>
      </c>
      <c r="H212">
        <f>(Table2[[#This Row],[1Y Return vs Nifty]]-AVERAGE(Table2[1Y Return vs Nifty]))/_xlfn.STDEV.P(Table2[1Y Return vs Nifty])</f>
        <v>0.30273912475895254</v>
      </c>
      <c r="I212">
        <v>2.6311001911935801</v>
      </c>
      <c r="J212">
        <f>(Table2[[#This Row],[1M Return vs Nifty]]-AVERAGE(Table2[1M Return vs Nifty]))/_xlfn.STDEV.P(Table2[1M Return vs Nifty])</f>
        <v>0.49784673359025988</v>
      </c>
      <c r="K212">
        <v>7.8537791484088899</v>
      </c>
      <c r="L212">
        <f>(Table2[[#This Row],[6M Return vs Nifty]]-AVERAGE(Table2[6M Return vs Nifty]))/_xlfn.STDEV.P(Table2[6M Return vs Nifty])</f>
        <v>6.7423184261115127E-2</v>
      </c>
      <c r="M212">
        <v>-5.2989027791186301</v>
      </c>
      <c r="N212">
        <f>(Table2[[#This Row],[1W Return vs Nifty]]-AVERAGE(Table2[1W Return vs Nifty]))/_xlfn.STDEV.P(Table2[1W Return vs Nifty])</f>
        <v>-0.59933098343201108</v>
      </c>
      <c r="O212">
        <v>30.74</v>
      </c>
      <c r="P212">
        <v>29.531583130770201</v>
      </c>
      <c r="Q212">
        <v>25.9550456058187</v>
      </c>
      <c r="R212">
        <v>51.627811513396601</v>
      </c>
      <c r="S212" s="1">
        <f>(Table2[[#This Row],[Close Price]]-Table2[[#This Row],[20D EMA]])/Table2[[#This Row],[20D EMA]]</f>
        <v>1.5940143135979246E-2</v>
      </c>
      <c r="T212" s="1">
        <f>(Table2[[#This Row],[Close Price]]-Table2[[#This Row],[50D EMA]])/Table2[[#This Row],[50D EMA]]</f>
        <v>5.7511880135547054E-2</v>
      </c>
      <c r="U212" s="1">
        <f>(Table2[[#This Row],[Close Price]]-Table2[[#This Row],[200D EMA]])/Table2[[#This Row],[200D EMA]]</f>
        <v>0.20323425642522241</v>
      </c>
      <c r="V212">
        <v>1.5996044767789299</v>
      </c>
      <c r="W212">
        <v>29.93</v>
      </c>
      <c r="X212">
        <v>31.23</v>
      </c>
      <c r="Y212">
        <v>29.26</v>
      </c>
      <c r="Z212">
        <v>32.68</v>
      </c>
      <c r="AA212">
        <v>29.26</v>
      </c>
      <c r="AB212">
        <v>34.54</v>
      </c>
      <c r="AC212" s="1">
        <f>(Table2[[#This Row],[Close Price]]/Table2[[#This Row],[Day Low]])-1</f>
        <v>4.3434680922151747E-2</v>
      </c>
      <c r="AD212" s="1">
        <f>(Table2[[#This Row],[Day High]]/Table2[[#This Row],[Close Price]])-1</f>
        <v>0</v>
      </c>
      <c r="AE212" s="1">
        <f>(Table2[[#This Row],[Close Price]]/Table2[[#This Row],[Current Week Low]])-1</f>
        <v>6.7327409432672569E-2</v>
      </c>
      <c r="AF212" s="1">
        <f>(Table2[[#This Row],[Current Week High]]/Table2[[#This Row],[Close Price]])-1</f>
        <v>4.6429715017611173E-2</v>
      </c>
      <c r="AG212" s="1">
        <f>(Table2[[#This Row],[Close Price]]/Table2[[#This Row],[Current Month Low]])-1</f>
        <v>6.7327409432672569E-2</v>
      </c>
      <c r="AH212" s="1">
        <f>(Table2[[#This Row],[Current Month High]]/Table2[[#This Row],[Close Price]])-1</f>
        <v>0.10598783221261598</v>
      </c>
      <c r="AI212">
        <v>10.598783221261501</v>
      </c>
      <c r="AJ212">
        <v>100.83601286173599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0.19</v>
      </c>
      <c r="AM212" t="s">
        <v>3109</v>
      </c>
      <c r="AN212">
        <v>-0.16</v>
      </c>
      <c r="AO212" t="s">
        <v>3108</v>
      </c>
      <c r="AP212">
        <v>0.100532778686581</v>
      </c>
      <c r="AQ212">
        <f>(Table2[[#This Row],[Sharpe Ratio]]-AVERAGE(Table2[Sharpe Ratio]))/_xlfn.STDEV.P(Table2[Sharpe Ratio])</f>
        <v>0.42434737036244213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0.69302542954075852</v>
      </c>
      <c r="AS212">
        <f>_xlfn.RANK.AVG(Table2[[#This Row],[1Y Return vs Nifty Z-Score]],Table2[1Y Return vs Nifty Z-Score])</f>
        <v>213</v>
      </c>
      <c r="AT212">
        <f>_xlfn.RANK.AVG(Table2[[#This Row],[6M Return vs Nifty Z-Score]],Table2[6M Return vs Nifty Z-Score])</f>
        <v>293</v>
      </c>
      <c r="AU212">
        <f>_xlfn.RANK.AVG(Table2[[#This Row],[Sharpe Ratio Z-Score]],Table2[Sharpe Ratio Z-Score])</f>
        <v>228</v>
      </c>
      <c r="AV212">
        <f>(Table2[[#This Row],[Rank 1Y]]+Table2[[#This Row],[Rank 6M]]+Table2[[#This Row],[Rank Sharpe]])/3</f>
        <v>244.66666666666666</v>
      </c>
    </row>
    <row r="213" spans="1:48" x14ac:dyDescent="0.3">
      <c r="A213" t="s">
        <v>743</v>
      </c>
      <c r="B213" t="s">
        <v>744</v>
      </c>
      <c r="C213" t="s">
        <v>3064</v>
      </c>
      <c r="D213" t="s">
        <v>413</v>
      </c>
      <c r="E213">
        <v>21829.415513399999</v>
      </c>
      <c r="F213">
        <v>6148.5</v>
      </c>
      <c r="G213">
        <v>109.27093654786999</v>
      </c>
      <c r="H213">
        <f>(Table2[[#This Row],[1Y Return vs Nifty]]-AVERAGE(Table2[1Y Return vs Nifty]))/_xlfn.STDEV.P(Table2[1Y Return vs Nifty])</f>
        <v>1.1935990942072181</v>
      </c>
      <c r="I213">
        <v>26.994162311721201</v>
      </c>
      <c r="J213">
        <f>(Table2[[#This Row],[1M Return vs Nifty]]-AVERAGE(Table2[1M Return vs Nifty]))/_xlfn.STDEV.P(Table2[1M Return vs Nifty])</f>
        <v>2.8270566133571675</v>
      </c>
      <c r="K213">
        <v>35.701116429540001</v>
      </c>
      <c r="L213">
        <f>(Table2[[#This Row],[6M Return vs Nifty]]-AVERAGE(Table2[6M Return vs Nifty]))/_xlfn.STDEV.P(Table2[6M Return vs Nifty])</f>
        <v>1.00349486005388</v>
      </c>
      <c r="M213">
        <v>-3.8627035858532999</v>
      </c>
      <c r="N213">
        <f>(Table2[[#This Row],[1W Return vs Nifty]]-AVERAGE(Table2[1W Return vs Nifty]))/_xlfn.STDEV.P(Table2[1W Return vs Nifty])</f>
        <v>-0.28056162347663871</v>
      </c>
      <c r="O213">
        <v>5893.64</v>
      </c>
      <c r="P213">
        <v>5484.0801451218604</v>
      </c>
      <c r="Q213">
        <v>4331.4897559395704</v>
      </c>
      <c r="R213">
        <v>57.296938725901903</v>
      </c>
      <c r="S213" s="1">
        <f>(Table2[[#This Row],[Close Price]]-Table2[[#This Row],[20D EMA]])/Table2[[#This Row],[20D EMA]]</f>
        <v>4.3243224900061702E-2</v>
      </c>
      <c r="T213" s="1">
        <f>(Table2[[#This Row],[Close Price]]-Table2[[#This Row],[50D EMA]])/Table2[[#This Row],[50D EMA]]</f>
        <v>0.12115429339032312</v>
      </c>
      <c r="U213" s="1">
        <f>(Table2[[#This Row],[Close Price]]-Table2[[#This Row],[200D EMA]])/Table2[[#This Row],[200D EMA]]</f>
        <v>0.41948852391232094</v>
      </c>
      <c r="V213">
        <v>0.95438719849179598</v>
      </c>
      <c r="W213">
        <v>6050.15</v>
      </c>
      <c r="X213">
        <v>6202</v>
      </c>
      <c r="Y213">
        <v>5973.85</v>
      </c>
      <c r="Z213">
        <v>6453.8</v>
      </c>
      <c r="AA213">
        <v>5758.7</v>
      </c>
      <c r="AB213">
        <v>6719</v>
      </c>
      <c r="AC213" s="1">
        <f>(Table2[[#This Row],[Close Price]]/Table2[[#This Row],[Day Low]])-1</f>
        <v>1.6255795310860188E-2</v>
      </c>
      <c r="AD213" s="1">
        <f>(Table2[[#This Row],[Day High]]/Table2[[#This Row],[Close Price]])-1</f>
        <v>8.7013092624217414E-3</v>
      </c>
      <c r="AE213" s="1">
        <f>(Table2[[#This Row],[Close Price]]/Table2[[#This Row],[Current Week Low]])-1</f>
        <v>2.9235752487926536E-2</v>
      </c>
      <c r="AF213" s="1">
        <f>(Table2[[#This Row],[Current Week High]]/Table2[[#This Row],[Close Price]])-1</f>
        <v>4.9654387248922571E-2</v>
      </c>
      <c r="AG213" s="1">
        <f>(Table2[[#This Row],[Close Price]]/Table2[[#This Row],[Current Month Low]])-1</f>
        <v>6.7688888117109824E-2</v>
      </c>
      <c r="AH213" s="1">
        <f>(Table2[[#This Row],[Current Month High]]/Table2[[#This Row],[Close Price]])-1</f>
        <v>9.2786858583394416E-2</v>
      </c>
      <c r="AI213">
        <v>9.2786858583394398</v>
      </c>
      <c r="AJ213">
        <v>192.78571428571399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0.17</v>
      </c>
      <c r="AM213" t="s">
        <v>3109</v>
      </c>
      <c r="AN213">
        <v>-2.99</v>
      </c>
      <c r="AO213" t="s">
        <v>3108</v>
      </c>
      <c r="AQ213">
        <f>(Table2[[#This Row],[Sharpe Ratio]]-AVERAGE(Table2[Sharpe Ratio]))/_xlfn.STDEV.P(Table2[Sharpe Ratio])</f>
        <v>-0.71815696001452767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4.0254319841270991</v>
      </c>
      <c r="AS213">
        <f>_xlfn.RANK.AVG(Table2[[#This Row],[1Y Return vs Nifty Z-Score]],Table2[1Y Return vs Nifty Z-Score])</f>
        <v>85</v>
      </c>
      <c r="AT213">
        <f>_xlfn.RANK.AVG(Table2[[#This Row],[6M Return vs Nifty Z-Score]],Table2[6M Return vs Nifty Z-Score])</f>
        <v>105</v>
      </c>
      <c r="AU213">
        <f>_xlfn.RANK.AVG(Table2[[#This Row],[Sharpe Ratio Z-Score]],Table2[Sharpe Ratio Z-Score])</f>
        <v>544.5</v>
      </c>
      <c r="AV213">
        <f>(Table2[[#This Row],[Rank 1Y]]+Table2[[#This Row],[Rank 6M]]+Table2[[#This Row],[Rank Sharpe]])/3</f>
        <v>244.83333333333334</v>
      </c>
    </row>
    <row r="214" spans="1:48" x14ac:dyDescent="0.3">
      <c r="A214" t="s">
        <v>189</v>
      </c>
      <c r="B214" t="s">
        <v>190</v>
      </c>
      <c r="C214" t="s">
        <v>3070</v>
      </c>
      <c r="D214" t="s">
        <v>92</v>
      </c>
      <c r="E214">
        <v>132175.220361655</v>
      </c>
      <c r="F214">
        <v>413.65</v>
      </c>
      <c r="G214">
        <v>49.980390152475699</v>
      </c>
      <c r="H214">
        <f>(Table2[[#This Row],[1Y Return vs Nifty]]-AVERAGE(Table2[1Y Return vs Nifty]))/_xlfn.STDEV.P(Table2[1Y Return vs Nifty])</f>
        <v>0.27877391309529176</v>
      </c>
      <c r="I214">
        <v>-7.6335948912003397</v>
      </c>
      <c r="J214">
        <f>(Table2[[#This Row],[1M Return vs Nifty]]-AVERAGE(Table2[1M Return vs Nifty]))/_xlfn.STDEV.P(Table2[1M Return vs Nifty])</f>
        <v>-0.48350072923798526</v>
      </c>
      <c r="K214">
        <v>-1.4191028504835099</v>
      </c>
      <c r="L214">
        <f>(Table2[[#This Row],[6M Return vs Nifty]]-AVERAGE(Table2[6M Return vs Nifty]))/_xlfn.STDEV.P(Table2[6M Return vs Nifty])</f>
        <v>-0.24427922751716466</v>
      </c>
      <c r="M214">
        <v>-4.6799435961954998</v>
      </c>
      <c r="N214">
        <f>(Table2[[#This Row],[1W Return vs Nifty]]-AVERAGE(Table2[1W Return vs Nifty]))/_xlfn.STDEV.P(Table2[1W Return vs Nifty])</f>
        <v>-0.46195085990589002</v>
      </c>
      <c r="O214">
        <v>427.09</v>
      </c>
      <c r="P214">
        <v>430.75800442575797</v>
      </c>
      <c r="Q214">
        <v>385.07024930671997</v>
      </c>
      <c r="R214">
        <v>38.032928015516099</v>
      </c>
      <c r="S214" s="1">
        <f>(Table2[[#This Row],[Close Price]]-Table2[[#This Row],[20D EMA]])/Table2[[#This Row],[20D EMA]]</f>
        <v>-3.146877707274813E-2</v>
      </c>
      <c r="T214" s="1">
        <f>(Table2[[#This Row],[Close Price]]-Table2[[#This Row],[50D EMA]])/Table2[[#This Row],[50D EMA]]</f>
        <v>-3.9716045320073896E-2</v>
      </c>
      <c r="U214" s="1">
        <f>(Table2[[#This Row],[Close Price]]-Table2[[#This Row],[200D EMA]])/Table2[[#This Row],[200D EMA]]</f>
        <v>7.4219576154571684E-2</v>
      </c>
      <c r="V214">
        <v>1.37264377948488</v>
      </c>
      <c r="W214">
        <v>406.75</v>
      </c>
      <c r="X214">
        <v>414.35</v>
      </c>
      <c r="Y214">
        <v>403.1</v>
      </c>
      <c r="Z214">
        <v>422.9</v>
      </c>
      <c r="AA214">
        <v>403.1</v>
      </c>
      <c r="AB214">
        <v>471</v>
      </c>
      <c r="AC214" s="1">
        <f>(Table2[[#This Row],[Close Price]]/Table2[[#This Row],[Day Low]])-1</f>
        <v>1.6963736939151763E-2</v>
      </c>
      <c r="AD214" s="1">
        <f>(Table2[[#This Row],[Day High]]/Table2[[#This Row],[Close Price]])-1</f>
        <v>1.6922519037834149E-3</v>
      </c>
      <c r="AE214" s="1">
        <f>(Table2[[#This Row],[Close Price]]/Table2[[#This Row],[Current Week Low]])-1</f>
        <v>2.6172165715703244E-2</v>
      </c>
      <c r="AF214" s="1">
        <f>(Table2[[#This Row],[Current Week High]]/Table2[[#This Row],[Close Price]])-1</f>
        <v>2.2361900157137571E-2</v>
      </c>
      <c r="AG214" s="1">
        <f>(Table2[[#This Row],[Close Price]]/Table2[[#This Row],[Current Month Low]])-1</f>
        <v>2.6172165715703244E-2</v>
      </c>
      <c r="AH214" s="1">
        <f>(Table2[[#This Row],[Current Month High]]/Table2[[#This Row],[Close Price]])-1</f>
        <v>0.13864378097425356</v>
      </c>
      <c r="AI214">
        <v>13.8643780974253</v>
      </c>
      <c r="AJ214">
        <v>81.385661039245704</v>
      </c>
      <c r="AK214" t="str">
        <f>IF(AND(Table2[[#This Row],[20D EMA]]&gt;Table2[[#This Row],[50D EMA]],Table2[[#This Row],[50D EMA]]&gt;Table2[[#This Row],[200D EMA]]),"Uptrend","Downtrend/NoTrend")</f>
        <v>Downtrend/NoTrend</v>
      </c>
      <c r="AL214">
        <v>-0.1</v>
      </c>
      <c r="AM214" t="s">
        <v>3108</v>
      </c>
      <c r="AN214">
        <v>-6.86</v>
      </c>
      <c r="AO214" t="s">
        <v>3108</v>
      </c>
      <c r="AP214">
        <v>0.14403860286175299</v>
      </c>
      <c r="AQ214">
        <f>(Table2[[#This Row],[Sharpe Ratio]]-AVERAGE(Table2[Sharpe Ratio]))/_xlfn.STDEV.P(Table2[Sharpe Ratio])</f>
        <v>0.91876912181640547</v>
      </c>
      <c r="AR2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4">
        <f>_xlfn.RANK.AVG(Table2[[#This Row],[1Y Return vs Nifty Z-Score]],Table2[1Y Return vs Nifty Z-Score])</f>
        <v>219</v>
      </c>
      <c r="AT214">
        <f>_xlfn.RANK.AVG(Table2[[#This Row],[6M Return vs Nifty Z-Score]],Table2[6M Return vs Nifty Z-Score])</f>
        <v>389</v>
      </c>
      <c r="AU214">
        <f>_xlfn.RANK.AVG(Table2[[#This Row],[Sharpe Ratio Z-Score]],Table2[Sharpe Ratio Z-Score])</f>
        <v>128</v>
      </c>
      <c r="AV214">
        <f>(Table2[[#This Row],[Rank 1Y]]+Table2[[#This Row],[Rank 6M]]+Table2[[#This Row],[Rank Sharpe]])/3</f>
        <v>245.33333333333334</v>
      </c>
    </row>
    <row r="215" spans="1:48" x14ac:dyDescent="0.3">
      <c r="A215" t="s">
        <v>1119</v>
      </c>
      <c r="B215" t="s">
        <v>1120</v>
      </c>
      <c r="C215" t="s">
        <v>3074</v>
      </c>
      <c r="D215" t="s">
        <v>83</v>
      </c>
      <c r="E215">
        <v>11094.9459345</v>
      </c>
      <c r="F215">
        <v>229.5</v>
      </c>
      <c r="G215">
        <v>70.243296680646907</v>
      </c>
      <c r="H215">
        <f>(Table2[[#This Row],[1Y Return vs Nifty]]-AVERAGE(Table2[1Y Return vs Nifty]))/_xlfn.STDEV.P(Table2[1Y Return vs Nifty])</f>
        <v>0.59142100882062676</v>
      </c>
      <c r="I215">
        <v>-9.1003630567375607E-2</v>
      </c>
      <c r="J215">
        <f>(Table2[[#This Row],[1M Return vs Nifty]]-AVERAGE(Table2[1M Return vs Nifty]))/_xlfn.STDEV.P(Table2[1M Return vs Nifty])</f>
        <v>0.2376023076625898</v>
      </c>
      <c r="K215">
        <v>4.3598685077609503</v>
      </c>
      <c r="L215">
        <f>(Table2[[#This Row],[6M Return vs Nifty]]-AVERAGE(Table2[6M Return vs Nifty]))/_xlfn.STDEV.P(Table2[6M Return vs Nifty])</f>
        <v>-5.0022543330138634E-2</v>
      </c>
      <c r="M215">
        <v>-2.9838847625795299</v>
      </c>
      <c r="N215">
        <f>(Table2[[#This Row],[1W Return vs Nifty]]-AVERAGE(Table2[1W Return vs Nifty]))/_xlfn.STDEV.P(Table2[1W Return vs Nifty])</f>
        <v>-8.5504757322308111E-2</v>
      </c>
      <c r="O215">
        <v>225.4</v>
      </c>
      <c r="P215">
        <v>218.83467050630099</v>
      </c>
      <c r="Q215">
        <v>190.35719772410101</v>
      </c>
      <c r="R215">
        <v>53.683733133862198</v>
      </c>
      <c r="S215" s="1">
        <f>(Table2[[#This Row],[Close Price]]-Table2[[#This Row],[20D EMA]])/Table2[[#This Row],[20D EMA]]</f>
        <v>1.8189884649511955E-2</v>
      </c>
      <c r="T215" s="1">
        <f>(Table2[[#This Row],[Close Price]]-Table2[[#This Row],[50D EMA]])/Table2[[#This Row],[50D EMA]]</f>
        <v>4.873692760394617E-2</v>
      </c>
      <c r="U215" s="1">
        <f>(Table2[[#This Row],[Close Price]]-Table2[[#This Row],[200D EMA]])/Table2[[#This Row],[200D EMA]]</f>
        <v>0.20562817032341268</v>
      </c>
      <c r="V215">
        <v>1.3001696959809499</v>
      </c>
      <c r="W215">
        <v>227.01</v>
      </c>
      <c r="X215">
        <v>235.6</v>
      </c>
      <c r="Y215">
        <v>225</v>
      </c>
      <c r="Z215">
        <v>250.69</v>
      </c>
      <c r="AA215">
        <v>211.2</v>
      </c>
      <c r="AB215">
        <v>250.69</v>
      </c>
      <c r="AC215" s="1">
        <f>(Table2[[#This Row],[Close Price]]/Table2[[#This Row],[Day Low]])-1</f>
        <v>1.0968679793841751E-2</v>
      </c>
      <c r="AD215" s="1">
        <f>(Table2[[#This Row],[Day High]]/Table2[[#This Row],[Close Price]])-1</f>
        <v>2.6579520697167736E-2</v>
      </c>
      <c r="AE215" s="1">
        <f>(Table2[[#This Row],[Close Price]]/Table2[[#This Row],[Current Week Low]])-1</f>
        <v>2.0000000000000018E-2</v>
      </c>
      <c r="AF215" s="1">
        <f>(Table2[[#This Row],[Current Week High]]/Table2[[#This Row],[Close Price]])-1</f>
        <v>9.2331154684095917E-2</v>
      </c>
      <c r="AG215" s="1">
        <f>(Table2[[#This Row],[Close Price]]/Table2[[#This Row],[Current Month Low]])-1</f>
        <v>8.6647727272727293E-2</v>
      </c>
      <c r="AH215" s="1">
        <f>(Table2[[#This Row],[Current Month High]]/Table2[[#This Row],[Close Price]])-1</f>
        <v>9.2331154684095917E-2</v>
      </c>
      <c r="AI215">
        <v>9.23311546840959</v>
      </c>
      <c r="AJ215">
        <v>97.759586385178807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0.13</v>
      </c>
      <c r="AM215" t="s">
        <v>3109</v>
      </c>
      <c r="AN215">
        <v>-1.17</v>
      </c>
      <c r="AO215" t="s">
        <v>3108</v>
      </c>
      <c r="AP215">
        <v>8.6974673549546994E-2</v>
      </c>
      <c r="AQ215">
        <f>(Table2[[#This Row],[Sharpe Ratio]]-AVERAGE(Table2[Sharpe Ratio]))/_xlfn.STDEV.P(Table2[Sharpe Ratio])</f>
        <v>0.27026634292899659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0.96376235875976624</v>
      </c>
      <c r="AS215">
        <f>_xlfn.RANK.AVG(Table2[[#This Row],[1Y Return vs Nifty Z-Score]],Table2[1Y Return vs Nifty Z-Score])</f>
        <v>143</v>
      </c>
      <c r="AT215">
        <f>_xlfn.RANK.AVG(Table2[[#This Row],[6M Return vs Nifty Z-Score]],Table2[6M Return vs Nifty Z-Score])</f>
        <v>326</v>
      </c>
      <c r="AU215">
        <f>_xlfn.RANK.AVG(Table2[[#This Row],[Sharpe Ratio Z-Score]],Table2[Sharpe Ratio Z-Score])</f>
        <v>268</v>
      </c>
      <c r="AV215">
        <f>(Table2[[#This Row],[Rank 1Y]]+Table2[[#This Row],[Rank 6M]]+Table2[[#This Row],[Rank Sharpe]])/3</f>
        <v>245.66666666666666</v>
      </c>
    </row>
    <row r="216" spans="1:48" x14ac:dyDescent="0.3">
      <c r="A216" t="s">
        <v>1221</v>
      </c>
      <c r="B216" t="s">
        <v>1222</v>
      </c>
      <c r="C216" t="s">
        <v>3067</v>
      </c>
      <c r="D216" t="s">
        <v>46</v>
      </c>
      <c r="E216">
        <v>9334.9473351899996</v>
      </c>
      <c r="F216">
        <v>5905.15</v>
      </c>
      <c r="G216">
        <v>21.463723285662301</v>
      </c>
      <c r="H216">
        <f>(Table2[[#This Row],[1Y Return vs Nifty]]-AVERAGE(Table2[1Y Return vs Nifty]))/_xlfn.STDEV.P(Table2[1Y Return vs Nifty])</f>
        <v>-0.16122481380407</v>
      </c>
      <c r="I216">
        <v>-3.6111401581474101</v>
      </c>
      <c r="J216">
        <f>(Table2[[#This Row],[1M Return vs Nifty]]-AVERAGE(Table2[1M Return vs Nifty]))/_xlfn.STDEV.P(Table2[1M Return vs Nifty])</f>
        <v>-9.893735790183987E-2</v>
      </c>
      <c r="K216">
        <v>-0.15753540686384099</v>
      </c>
      <c r="L216">
        <f>(Table2[[#This Row],[6M Return vs Nifty]]-AVERAGE(Table2[6M Return vs Nifty]))/_xlfn.STDEV.P(Table2[6M Return vs Nifty])</f>
        <v>-0.20187238843044064</v>
      </c>
      <c r="M216">
        <v>0.87290892899197603</v>
      </c>
      <c r="N216">
        <f>(Table2[[#This Row],[1W Return vs Nifty]]-AVERAGE(Table2[1W Return vs Nifty]))/_xlfn.STDEV.P(Table2[1W Return vs Nifty])</f>
        <v>0.77052389267780119</v>
      </c>
      <c r="O216">
        <v>5751.61</v>
      </c>
      <c r="P216">
        <v>5551.3590168546698</v>
      </c>
      <c r="Q216">
        <v>4889.3130184968904</v>
      </c>
      <c r="R216">
        <v>57.577052151323002</v>
      </c>
      <c r="S216" s="1">
        <f>(Table2[[#This Row],[Close Price]]-Table2[[#This Row],[20D EMA]])/Table2[[#This Row],[20D EMA]]</f>
        <v>2.6695134058115896E-2</v>
      </c>
      <c r="T216" s="1">
        <f>(Table2[[#This Row],[Close Price]]-Table2[[#This Row],[50D EMA]])/Table2[[#This Row],[50D EMA]]</f>
        <v>6.3730517531143824E-2</v>
      </c>
      <c r="U216" s="1">
        <f>(Table2[[#This Row],[Close Price]]-Table2[[#This Row],[200D EMA]])/Table2[[#This Row],[200D EMA]]</f>
        <v>0.2077668125685693</v>
      </c>
      <c r="V216">
        <v>1.3829925441022299</v>
      </c>
      <c r="W216">
        <v>5740</v>
      </c>
      <c r="X216">
        <v>6000</v>
      </c>
      <c r="Y216">
        <v>5360</v>
      </c>
      <c r="Z216">
        <v>6000</v>
      </c>
      <c r="AA216">
        <v>5360</v>
      </c>
      <c r="AB216">
        <v>6280.2</v>
      </c>
      <c r="AC216" s="1">
        <f>(Table2[[#This Row],[Close Price]]/Table2[[#This Row],[Day Low]])-1</f>
        <v>2.8771777003484322E-2</v>
      </c>
      <c r="AD216" s="1">
        <f>(Table2[[#This Row],[Day High]]/Table2[[#This Row],[Close Price]])-1</f>
        <v>1.6062250747229223E-2</v>
      </c>
      <c r="AE216" s="1">
        <f>(Table2[[#This Row],[Close Price]]/Table2[[#This Row],[Current Week Low]])-1</f>
        <v>0.10170708955223873</v>
      </c>
      <c r="AF216" s="1">
        <f>(Table2[[#This Row],[Current Week High]]/Table2[[#This Row],[Close Price]])-1</f>
        <v>1.6062250747229223E-2</v>
      </c>
      <c r="AG216" s="1">
        <f>(Table2[[#This Row],[Close Price]]/Table2[[#This Row],[Current Month Low]])-1</f>
        <v>0.10170708955223873</v>
      </c>
      <c r="AH216" s="1">
        <f>(Table2[[#This Row],[Current Month High]]/Table2[[#This Row],[Close Price]])-1</f>
        <v>6.3512357857124835E-2</v>
      </c>
      <c r="AI216">
        <v>10.0903448684622</v>
      </c>
      <c r="AJ216">
        <v>75.489977562816605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0.2</v>
      </c>
      <c r="AM216" t="s">
        <v>3109</v>
      </c>
      <c r="AN216">
        <v>-5.46</v>
      </c>
      <c r="AO216" t="s">
        <v>3108</v>
      </c>
      <c r="AP216">
        <v>0.21312632855334199</v>
      </c>
      <c r="AQ216">
        <f>(Table2[[#This Row],[Sharpe Ratio]]-AVERAGE(Table2[Sharpe Ratio]))/_xlfn.STDEV.P(Table2[Sharpe Ratio])</f>
        <v>1.7039162828693857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2.0124056154108367</v>
      </c>
      <c r="AS216">
        <f>_xlfn.RANK.AVG(Table2[[#This Row],[1Y Return vs Nifty Z-Score]],Table2[1Y Return vs Nifty Z-Score])</f>
        <v>336</v>
      </c>
      <c r="AT216">
        <f>_xlfn.RANK.AVG(Table2[[#This Row],[6M Return vs Nifty Z-Score]],Table2[6M Return vs Nifty Z-Score])</f>
        <v>372</v>
      </c>
      <c r="AU216">
        <f>_xlfn.RANK.AVG(Table2[[#This Row],[Sharpe Ratio Z-Score]],Table2[Sharpe Ratio Z-Score])</f>
        <v>31</v>
      </c>
      <c r="AV216">
        <f>(Table2[[#This Row],[Rank 1Y]]+Table2[[#This Row],[Rank 6M]]+Table2[[#This Row],[Rank Sharpe]])/3</f>
        <v>246.33333333333334</v>
      </c>
    </row>
    <row r="217" spans="1:48" x14ac:dyDescent="0.3">
      <c r="A217" t="s">
        <v>451</v>
      </c>
      <c r="B217" t="s">
        <v>452</v>
      </c>
      <c r="C217" t="s">
        <v>3064</v>
      </c>
      <c r="D217" t="s">
        <v>24</v>
      </c>
      <c r="E217">
        <v>49894.955620020002</v>
      </c>
      <c r="F217">
        <v>203.67</v>
      </c>
      <c r="G217">
        <v>27.983681482687601</v>
      </c>
      <c r="H217">
        <f>(Table2[[#This Row],[1Y Return vs Nifty]]-AVERAGE(Table2[1Y Return vs Nifty]))/_xlfn.STDEV.P(Table2[1Y Return vs Nifty])</f>
        <v>-6.0624932354854839E-2</v>
      </c>
      <c r="I217">
        <v>4.1016377842588101</v>
      </c>
      <c r="J217">
        <f>(Table2[[#This Row],[1M Return vs Nifty]]-AVERAGE(Table2[1M Return vs Nifty]))/_xlfn.STDEV.P(Table2[1M Return vs Nifty])</f>
        <v>0.63843623229084456</v>
      </c>
      <c r="K217">
        <v>12.316508051758399</v>
      </c>
      <c r="L217">
        <f>(Table2[[#This Row],[6M Return vs Nifty]]-AVERAGE(Table2[6M Return vs Nifty]))/_xlfn.STDEV.P(Table2[6M Return vs Nifty])</f>
        <v>0.21743516138460631</v>
      </c>
      <c r="M217">
        <v>2.7210439423537802</v>
      </c>
      <c r="N217">
        <f>(Table2[[#This Row],[1W Return vs Nifty]]-AVERAGE(Table2[1W Return vs Nifty]))/_xlfn.STDEV.P(Table2[1W Return vs Nifty])</f>
        <v>1.1807238273964789</v>
      </c>
      <c r="O217">
        <v>197.11</v>
      </c>
      <c r="P217">
        <v>188.069163154357</v>
      </c>
      <c r="Q217">
        <v>165.10689362091</v>
      </c>
      <c r="R217">
        <v>69.476123608202599</v>
      </c>
      <c r="S217" s="1">
        <f>(Table2[[#This Row],[Close Price]]-Table2[[#This Row],[20D EMA]])/Table2[[#This Row],[20D EMA]]</f>
        <v>3.3280909137029947E-2</v>
      </c>
      <c r="T217" s="1">
        <f>(Table2[[#This Row],[Close Price]]-Table2[[#This Row],[50D EMA]])/Table2[[#This Row],[50D EMA]]</f>
        <v>8.2952657330849416E-2</v>
      </c>
      <c r="U217" s="1">
        <f>(Table2[[#This Row],[Close Price]]-Table2[[#This Row],[200D EMA]])/Table2[[#This Row],[200D EMA]]</f>
        <v>0.23356448379213013</v>
      </c>
      <c r="V217">
        <v>0.65433450458926201</v>
      </c>
      <c r="W217">
        <v>201.69</v>
      </c>
      <c r="X217">
        <v>204.9</v>
      </c>
      <c r="Y217">
        <v>195</v>
      </c>
      <c r="Z217">
        <v>206.59</v>
      </c>
      <c r="AA217">
        <v>190.26</v>
      </c>
      <c r="AB217">
        <v>206.59</v>
      </c>
      <c r="AC217" s="1">
        <f>(Table2[[#This Row],[Close Price]]/Table2[[#This Row],[Day Low]])-1</f>
        <v>9.8170459616242489E-3</v>
      </c>
      <c r="AD217" s="1">
        <f>(Table2[[#This Row],[Day High]]/Table2[[#This Row],[Close Price]])-1</f>
        <v>6.0391810281339442E-3</v>
      </c>
      <c r="AE217" s="1">
        <f>(Table2[[#This Row],[Close Price]]/Table2[[#This Row],[Current Week Low]])-1</f>
        <v>4.446153846153833E-2</v>
      </c>
      <c r="AF217" s="1">
        <f>(Table2[[#This Row],[Current Week High]]/Table2[[#This Row],[Close Price]])-1</f>
        <v>1.433691756272415E-2</v>
      </c>
      <c r="AG217" s="1">
        <f>(Table2[[#This Row],[Close Price]]/Table2[[#This Row],[Current Month Low]])-1</f>
        <v>7.0482497634815511E-2</v>
      </c>
      <c r="AH217" s="1">
        <f>(Table2[[#This Row],[Current Month High]]/Table2[[#This Row],[Close Price]])-1</f>
        <v>1.433691756272415E-2</v>
      </c>
      <c r="AI217">
        <v>1.4336917562724101</v>
      </c>
      <c r="AJ217">
        <v>54.646924829157101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0.24</v>
      </c>
      <c r="AM217" t="s">
        <v>3109</v>
      </c>
      <c r="AN217">
        <v>0.91</v>
      </c>
      <c r="AO217" t="s">
        <v>3109</v>
      </c>
      <c r="AP217">
        <v>0.124397087377613</v>
      </c>
      <c r="AQ217">
        <f>(Table2[[#This Row],[Sharpe Ratio]]-AVERAGE(Table2[Sharpe Ratio]))/_xlfn.STDEV.P(Table2[Sharpe Ratio])</f>
        <v>0.69555320369524865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2.6715234924123239</v>
      </c>
      <c r="AS217">
        <f>_xlfn.RANK.AVG(Table2[[#This Row],[1Y Return vs Nifty Z-Score]],Table2[1Y Return vs Nifty Z-Score])</f>
        <v>307</v>
      </c>
      <c r="AT217">
        <f>_xlfn.RANK.AVG(Table2[[#This Row],[6M Return vs Nifty Z-Score]],Table2[6M Return vs Nifty Z-Score])</f>
        <v>255</v>
      </c>
      <c r="AU217">
        <f>_xlfn.RANK.AVG(Table2[[#This Row],[Sharpe Ratio Z-Score]],Table2[Sharpe Ratio Z-Score])</f>
        <v>178</v>
      </c>
      <c r="AV217">
        <f>(Table2[[#This Row],[Rank 1Y]]+Table2[[#This Row],[Rank 6M]]+Table2[[#This Row],[Rank Sharpe]])/3</f>
        <v>246.66666666666666</v>
      </c>
    </row>
    <row r="218" spans="1:48" x14ac:dyDescent="0.3">
      <c r="A218" t="s">
        <v>333</v>
      </c>
      <c r="B218" t="s">
        <v>334</v>
      </c>
      <c r="C218" t="s">
        <v>3075</v>
      </c>
      <c r="D218" t="s">
        <v>193</v>
      </c>
      <c r="E218">
        <v>75157.856129219901</v>
      </c>
      <c r="F218">
        <v>255.95</v>
      </c>
      <c r="G218">
        <v>9.63215266055205</v>
      </c>
      <c r="H218">
        <f>(Table2[[#This Row],[1Y Return vs Nifty]]-AVERAGE(Table2[1Y Return vs Nifty]))/_xlfn.STDEV.P(Table2[1Y Return vs Nifty])</f>
        <v>-0.34378037110613302</v>
      </c>
      <c r="I218">
        <v>7.7758911668445796</v>
      </c>
      <c r="J218">
        <f>(Table2[[#This Row],[1M Return vs Nifty]]-AVERAGE(Table2[1M Return vs Nifty]))/_xlfn.STDEV.P(Table2[1M Return vs Nifty])</f>
        <v>0.989710108995979</v>
      </c>
      <c r="K218">
        <v>35.584123317171603</v>
      </c>
      <c r="L218">
        <f>(Table2[[#This Row],[6M Return vs Nifty]]-AVERAGE(Table2[6M Return vs Nifty]))/_xlfn.STDEV.P(Table2[6M Return vs Nifty])</f>
        <v>0.99956220618305192</v>
      </c>
      <c r="M218">
        <v>-2.1326295270339699</v>
      </c>
      <c r="N218">
        <f>(Table2[[#This Row],[1W Return vs Nifty]]-AVERAGE(Table2[1W Return vs Nifty]))/_xlfn.STDEV.P(Table2[1W Return vs Nifty])</f>
        <v>0.10343427555416188</v>
      </c>
      <c r="O218">
        <v>245.73</v>
      </c>
      <c r="P218">
        <v>235.42315767126101</v>
      </c>
      <c r="Q218">
        <v>202.726900242819</v>
      </c>
      <c r="R218">
        <v>64.447453060621399</v>
      </c>
      <c r="S218" s="1">
        <f>(Table2[[#This Row],[Close Price]]-Table2[[#This Row],[20D EMA]])/Table2[[#This Row],[20D EMA]]</f>
        <v>4.1590363406991411E-2</v>
      </c>
      <c r="T218" s="1">
        <f>(Table2[[#This Row],[Close Price]]-Table2[[#This Row],[50D EMA]])/Table2[[#This Row],[50D EMA]]</f>
        <v>8.7191262456016105E-2</v>
      </c>
      <c r="U218" s="1">
        <f>(Table2[[#This Row],[Close Price]]-Table2[[#This Row],[200D EMA]])/Table2[[#This Row],[200D EMA]]</f>
        <v>0.26253595202921898</v>
      </c>
      <c r="V218">
        <v>0.62158618178265701</v>
      </c>
      <c r="W218">
        <v>248.5</v>
      </c>
      <c r="X218">
        <v>256.89999999999998</v>
      </c>
      <c r="Y218">
        <v>245.7</v>
      </c>
      <c r="Z218">
        <v>256.89999999999998</v>
      </c>
      <c r="AA218">
        <v>240</v>
      </c>
      <c r="AB218">
        <v>258.45</v>
      </c>
      <c r="AC218" s="1">
        <f>(Table2[[#This Row],[Close Price]]/Table2[[#This Row],[Day Low]])-1</f>
        <v>2.997987927565382E-2</v>
      </c>
      <c r="AD218" s="1">
        <f>(Table2[[#This Row],[Day High]]/Table2[[#This Row],[Close Price]])-1</f>
        <v>3.711662434069174E-3</v>
      </c>
      <c r="AE218" s="1">
        <f>(Table2[[#This Row],[Close Price]]/Table2[[#This Row],[Current Week Low]])-1</f>
        <v>4.1717541717541717E-2</v>
      </c>
      <c r="AF218" s="1">
        <f>(Table2[[#This Row],[Current Week High]]/Table2[[#This Row],[Close Price]])-1</f>
        <v>3.711662434069174E-3</v>
      </c>
      <c r="AG218" s="1">
        <f>(Table2[[#This Row],[Close Price]]/Table2[[#This Row],[Current Month Low]])-1</f>
        <v>6.6458333333333286E-2</v>
      </c>
      <c r="AH218" s="1">
        <f>(Table2[[#This Row],[Current Month High]]/Table2[[#This Row],[Close Price]])-1</f>
        <v>9.7675327212345397E-3</v>
      </c>
      <c r="AI218">
        <v>1.1916389919906101</v>
      </c>
      <c r="AJ218">
        <v>62.456363059346202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0.05</v>
      </c>
      <c r="AM218" t="s">
        <v>3109</v>
      </c>
      <c r="AN218">
        <v>0.93</v>
      </c>
      <c r="AO218" t="s">
        <v>3109</v>
      </c>
      <c r="AP218">
        <v>9.1918239032589E-2</v>
      </c>
      <c r="AQ218">
        <f>(Table2[[#This Row],[Sharpe Ratio]]-AVERAGE(Table2[Sharpe Ratio]))/_xlfn.STDEV.P(Table2[Sharpe Ratio])</f>
        <v>0.32644747156850074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2.0753736911955603</v>
      </c>
      <c r="AS218">
        <f>_xlfn.RANK.AVG(Table2[[#This Row],[1Y Return vs Nifty Z-Score]],Table2[1Y Return vs Nifty Z-Score])</f>
        <v>390</v>
      </c>
      <c r="AT218">
        <f>_xlfn.RANK.AVG(Table2[[#This Row],[6M Return vs Nifty Z-Score]],Table2[6M Return vs Nifty Z-Score])</f>
        <v>106</v>
      </c>
      <c r="AU218">
        <f>_xlfn.RANK.AVG(Table2[[#This Row],[Sharpe Ratio Z-Score]],Table2[Sharpe Ratio Z-Score])</f>
        <v>251</v>
      </c>
      <c r="AV218">
        <f>(Table2[[#This Row],[Rank 1Y]]+Table2[[#This Row],[Rank 6M]]+Table2[[#This Row],[Rank Sharpe]])/3</f>
        <v>249</v>
      </c>
    </row>
    <row r="219" spans="1:48" x14ac:dyDescent="0.3">
      <c r="A219" t="s">
        <v>299</v>
      </c>
      <c r="B219" t="s">
        <v>300</v>
      </c>
      <c r="C219" t="s">
        <v>3069</v>
      </c>
      <c r="D219" t="s">
        <v>205</v>
      </c>
      <c r="E219">
        <v>94204.455778400006</v>
      </c>
      <c r="F219">
        <v>31940.6</v>
      </c>
      <c r="G219">
        <v>49.556973113516101</v>
      </c>
      <c r="H219">
        <f>(Table2[[#This Row],[1Y Return vs Nifty]]-AVERAGE(Table2[1Y Return vs Nifty]))/_xlfn.STDEV.P(Table2[1Y Return vs Nifty])</f>
        <v>0.27224078778440441</v>
      </c>
      <c r="I219">
        <v>-12.154336639298</v>
      </c>
      <c r="J219">
        <f>(Table2[[#This Row],[1M Return vs Nifty]]-AVERAGE(Table2[1M Return vs Nifty]))/_xlfn.STDEV.P(Table2[1M Return vs Nifty])</f>
        <v>-0.91570240780579215</v>
      </c>
      <c r="K219">
        <v>1.40388020926392</v>
      </c>
      <c r="L219">
        <f>(Table2[[#This Row],[6M Return vs Nifty]]-AVERAGE(Table2[6M Return vs Nifty]))/_xlfn.STDEV.P(Table2[6M Return vs Nifty])</f>
        <v>-0.14938633141025801</v>
      </c>
      <c r="M219">
        <v>-3.4425984565132901</v>
      </c>
      <c r="N219">
        <f>(Table2[[#This Row],[1W Return vs Nifty]]-AVERAGE(Table2[1W Return vs Nifty]))/_xlfn.STDEV.P(Table2[1W Return vs Nifty])</f>
        <v>-0.18731784237604354</v>
      </c>
      <c r="O219">
        <v>32912.19</v>
      </c>
      <c r="P219">
        <v>32950.831245837202</v>
      </c>
      <c r="Q219">
        <v>28664.560827939898</v>
      </c>
      <c r="R219">
        <v>39.565896749633801</v>
      </c>
      <c r="S219" s="1">
        <f>(Table2[[#This Row],[Close Price]]-Table2[[#This Row],[20D EMA]])/Table2[[#This Row],[20D EMA]]</f>
        <v>-2.9520673039381572E-2</v>
      </c>
      <c r="T219" s="1">
        <f>(Table2[[#This Row],[Close Price]]-Table2[[#This Row],[50D EMA]])/Table2[[#This Row],[50D EMA]]</f>
        <v>-3.0658748433389813E-2</v>
      </c>
      <c r="U219" s="1">
        <f>(Table2[[#This Row],[Close Price]]-Table2[[#This Row],[200D EMA]])/Table2[[#This Row],[200D EMA]]</f>
        <v>0.11428883183400744</v>
      </c>
      <c r="V219">
        <v>0.62113697185392902</v>
      </c>
      <c r="W219">
        <v>31085</v>
      </c>
      <c r="X219">
        <v>32048.400000000001</v>
      </c>
      <c r="Y219">
        <v>30900</v>
      </c>
      <c r="Z219">
        <v>32048.400000000001</v>
      </c>
      <c r="AA219">
        <v>30900</v>
      </c>
      <c r="AB219">
        <v>35182.800000000003</v>
      </c>
      <c r="AC219" s="1">
        <f>(Table2[[#This Row],[Close Price]]/Table2[[#This Row],[Day Low]])-1</f>
        <v>2.7524529515843499E-2</v>
      </c>
      <c r="AD219" s="1">
        <f>(Table2[[#This Row],[Day High]]/Table2[[#This Row],[Close Price]])-1</f>
        <v>3.3750148713549422E-3</v>
      </c>
      <c r="AE219" s="1">
        <f>(Table2[[#This Row],[Close Price]]/Table2[[#This Row],[Current Week Low]])-1</f>
        <v>3.3676375404530612E-2</v>
      </c>
      <c r="AF219" s="1">
        <f>(Table2[[#This Row],[Current Week High]]/Table2[[#This Row],[Close Price]])-1</f>
        <v>3.3750148713549422E-3</v>
      </c>
      <c r="AG219" s="1">
        <f>(Table2[[#This Row],[Close Price]]/Table2[[#This Row],[Current Month Low]])-1</f>
        <v>3.3676375404530612E-2</v>
      </c>
      <c r="AH219" s="1">
        <f>(Table2[[#This Row],[Current Month High]]/Table2[[#This Row],[Close Price]])-1</f>
        <v>0.10150717268930465</v>
      </c>
      <c r="AI219">
        <v>14.8319067268617</v>
      </c>
      <c r="AJ219">
        <v>77.546414674819303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-0.04</v>
      </c>
      <c r="AM219" t="s">
        <v>3108</v>
      </c>
      <c r="AN219">
        <v>-8.5399999999999991</v>
      </c>
      <c r="AO219" t="s">
        <v>3108</v>
      </c>
      <c r="AP219">
        <v>0.12641073144996201</v>
      </c>
      <c r="AQ219">
        <f>(Table2[[#This Row],[Sharpe Ratio]]-AVERAGE(Table2[Sharpe Ratio]))/_xlfn.STDEV.P(Table2[Sharpe Ratio])</f>
        <v>0.71843725308245354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224</v>
      </c>
      <c r="AT219">
        <f>_xlfn.RANK.AVG(Table2[[#This Row],[6M Return vs Nifty Z-Score]],Table2[6M Return vs Nifty Z-Score])</f>
        <v>358</v>
      </c>
      <c r="AU219">
        <f>_xlfn.RANK.AVG(Table2[[#This Row],[Sharpe Ratio Z-Score]],Table2[Sharpe Ratio Z-Score])</f>
        <v>168</v>
      </c>
      <c r="AV219">
        <f>(Table2[[#This Row],[Rank 1Y]]+Table2[[#This Row],[Rank 6M]]+Table2[[#This Row],[Rank Sharpe]])/3</f>
        <v>250</v>
      </c>
    </row>
    <row r="220" spans="1:48" x14ac:dyDescent="0.3">
      <c r="A220" t="s">
        <v>965</v>
      </c>
      <c r="B220" t="s">
        <v>966</v>
      </c>
      <c r="C220" t="s">
        <v>3075</v>
      </c>
      <c r="D220" t="s">
        <v>967</v>
      </c>
      <c r="E220">
        <v>15044.183224245</v>
      </c>
      <c r="F220">
        <v>1264.05</v>
      </c>
      <c r="G220">
        <v>35.276007072256597</v>
      </c>
      <c r="H220">
        <f>(Table2[[#This Row],[1Y Return vs Nifty]]-AVERAGE(Table2[1Y Return vs Nifty]))/_xlfn.STDEV.P(Table2[1Y Return vs Nifty])</f>
        <v>5.1892213864644536E-2</v>
      </c>
      <c r="I220">
        <v>-15.186758951153299</v>
      </c>
      <c r="J220">
        <f>(Table2[[#This Row],[1M Return vs Nifty]]-AVERAGE(Table2[1M Return vs Nifty]))/_xlfn.STDEV.P(Table2[1M Return vs Nifty])</f>
        <v>-1.2056145696455702</v>
      </c>
      <c r="K220">
        <v>-3.7430767686369601</v>
      </c>
      <c r="L220">
        <f>(Table2[[#This Row],[6M Return vs Nifty]]-AVERAGE(Table2[6M Return vs Nifty]))/_xlfn.STDEV.P(Table2[6M Return vs Nifty])</f>
        <v>-0.32239822819945241</v>
      </c>
      <c r="M220">
        <v>-6.6729953806925</v>
      </c>
      <c r="N220">
        <f>(Table2[[#This Row],[1W Return vs Nifty]]-AVERAGE(Table2[1W Return vs Nifty]))/_xlfn.STDEV.P(Table2[1W Return vs Nifty])</f>
        <v>-0.90431557134786955</v>
      </c>
      <c r="O220">
        <v>1328.71</v>
      </c>
      <c r="P220">
        <v>1379.8479499052</v>
      </c>
      <c r="Q220">
        <v>1213.0876962201401</v>
      </c>
      <c r="R220">
        <v>36.797734568718603</v>
      </c>
      <c r="S220" s="1">
        <f>(Table2[[#This Row],[Close Price]]-Table2[[#This Row],[20D EMA]])/Table2[[#This Row],[20D EMA]]</f>
        <v>-4.8663741523733609E-2</v>
      </c>
      <c r="T220" s="1">
        <f>(Table2[[#This Row],[Close Price]]-Table2[[#This Row],[50D EMA]])/Table2[[#This Row],[50D EMA]]</f>
        <v>-8.3920804399612123E-2</v>
      </c>
      <c r="U220" s="1">
        <f>(Table2[[#This Row],[Close Price]]-Table2[[#This Row],[200D EMA]])/Table2[[#This Row],[200D EMA]]</f>
        <v>4.2010403649013449E-2</v>
      </c>
      <c r="V220">
        <v>0.56809335157876395</v>
      </c>
      <c r="W220">
        <v>1245</v>
      </c>
      <c r="X220">
        <v>1280</v>
      </c>
      <c r="Y220">
        <v>1227.55</v>
      </c>
      <c r="Z220">
        <v>1314</v>
      </c>
      <c r="AA220">
        <v>1227.55</v>
      </c>
      <c r="AB220">
        <v>1392.1</v>
      </c>
      <c r="AC220" s="1">
        <f>(Table2[[#This Row],[Close Price]]/Table2[[#This Row],[Day Low]])-1</f>
        <v>1.5301204819277103E-2</v>
      </c>
      <c r="AD220" s="1">
        <f>(Table2[[#This Row],[Day High]]/Table2[[#This Row],[Close Price]])-1</f>
        <v>1.2618171749535279E-2</v>
      </c>
      <c r="AE220" s="1">
        <f>(Table2[[#This Row],[Close Price]]/Table2[[#This Row],[Current Week Low]])-1</f>
        <v>2.9734023054050818E-2</v>
      </c>
      <c r="AF220" s="1">
        <f>(Table2[[#This Row],[Current Week High]]/Table2[[#This Row],[Close Price]])-1</f>
        <v>3.9515841936632379E-2</v>
      </c>
      <c r="AG220" s="1">
        <f>(Table2[[#This Row],[Close Price]]/Table2[[#This Row],[Current Month Low]])-1</f>
        <v>2.9734023054050818E-2</v>
      </c>
      <c r="AH220" s="1">
        <f>(Table2[[#This Row],[Current Month High]]/Table2[[#This Row],[Close Price]])-1</f>
        <v>0.10130137257228755</v>
      </c>
      <c r="AI220">
        <v>34.0927969621454</v>
      </c>
      <c r="AJ220">
        <v>96.174439357492005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-0.12</v>
      </c>
      <c r="AM220" t="s">
        <v>3108</v>
      </c>
      <c r="AN220">
        <v>-11.9</v>
      </c>
      <c r="AO220" t="s">
        <v>3108</v>
      </c>
      <c r="AP220">
        <v>0.19208180917595999</v>
      </c>
      <c r="AQ220">
        <f>(Table2[[#This Row],[Sharpe Ratio]]-AVERAGE(Table2[Sharpe Ratio]))/_xlfn.STDEV.P(Table2[Sharpe Ratio])</f>
        <v>1.4647559330463855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286</v>
      </c>
      <c r="AT220">
        <f>_xlfn.RANK.AVG(Table2[[#This Row],[6M Return vs Nifty Z-Score]],Table2[6M Return vs Nifty Z-Score])</f>
        <v>416</v>
      </c>
      <c r="AU220">
        <f>_xlfn.RANK.AVG(Table2[[#This Row],[Sharpe Ratio Z-Score]],Table2[Sharpe Ratio Z-Score])</f>
        <v>51</v>
      </c>
      <c r="AV220">
        <f>(Table2[[#This Row],[Rank 1Y]]+Table2[[#This Row],[Rank 6M]]+Table2[[#This Row],[Rank Sharpe]])/3</f>
        <v>251</v>
      </c>
    </row>
    <row r="221" spans="1:48" x14ac:dyDescent="0.3">
      <c r="A221" t="s">
        <v>505</v>
      </c>
      <c r="B221" t="s">
        <v>506</v>
      </c>
      <c r="C221" t="s">
        <v>3075</v>
      </c>
      <c r="D221" t="s">
        <v>507</v>
      </c>
      <c r="E221">
        <v>40526.254126799999</v>
      </c>
      <c r="F221">
        <v>3732</v>
      </c>
      <c r="G221">
        <v>11.995574855016001</v>
      </c>
      <c r="H221">
        <f>(Table2[[#This Row],[1Y Return vs Nifty]]-AVERAGE(Table2[1Y Return vs Nifty]))/_xlfn.STDEV.P(Table2[1Y Return vs Nifty])</f>
        <v>-0.30731388077096583</v>
      </c>
      <c r="I221">
        <v>-8.4794423577739995</v>
      </c>
      <c r="J221">
        <f>(Table2[[#This Row],[1M Return vs Nifty]]-AVERAGE(Table2[1M Return vs Nifty]))/_xlfn.STDEV.P(Table2[1M Return vs Nifty])</f>
        <v>-0.5643672585015288</v>
      </c>
      <c r="K221">
        <v>16.157868216495601</v>
      </c>
      <c r="L221">
        <f>(Table2[[#This Row],[6M Return vs Nifty]]-AVERAGE(Table2[6M Return vs Nifty]))/_xlfn.STDEV.P(Table2[6M Return vs Nifty])</f>
        <v>0.34656019802376714</v>
      </c>
      <c r="M221">
        <v>-1.9513621874754801</v>
      </c>
      <c r="N221">
        <f>(Table2[[#This Row],[1W Return vs Nifty]]-AVERAGE(Table2[1W Return vs Nifty]))/_xlfn.STDEV.P(Table2[1W Return vs Nifty])</f>
        <v>0.14366718619972435</v>
      </c>
      <c r="O221">
        <v>3858.03</v>
      </c>
      <c r="P221">
        <v>3894.2422280498299</v>
      </c>
      <c r="Q221">
        <v>3426.5712426150599</v>
      </c>
      <c r="R221">
        <v>38.585057855118599</v>
      </c>
      <c r="S221" s="1">
        <f>(Table2[[#This Row],[Close Price]]-Table2[[#This Row],[20D EMA]])/Table2[[#This Row],[20D EMA]]</f>
        <v>-3.2666931050302925E-2</v>
      </c>
      <c r="T221" s="1">
        <f>(Table2[[#This Row],[Close Price]]-Table2[[#This Row],[50D EMA]])/Table2[[#This Row],[50D EMA]]</f>
        <v>-4.1662079179670873E-2</v>
      </c>
      <c r="U221" s="1">
        <f>(Table2[[#This Row],[Close Price]]-Table2[[#This Row],[200D EMA]])/Table2[[#This Row],[200D EMA]]</f>
        <v>8.9135388048096079E-2</v>
      </c>
      <c r="V221">
        <v>1.0750940535720599</v>
      </c>
      <c r="W221">
        <v>3674.95</v>
      </c>
      <c r="X221">
        <v>3742</v>
      </c>
      <c r="Y221">
        <v>3637</v>
      </c>
      <c r="Z221">
        <v>3768.5</v>
      </c>
      <c r="AA221">
        <v>3637</v>
      </c>
      <c r="AB221">
        <v>4234.45</v>
      </c>
      <c r="AC221" s="1">
        <f>(Table2[[#This Row],[Close Price]]/Table2[[#This Row],[Day Low]])-1</f>
        <v>1.5524020734976052E-2</v>
      </c>
      <c r="AD221" s="1">
        <f>(Table2[[#This Row],[Day High]]/Table2[[#This Row],[Close Price]])-1</f>
        <v>2.679528403001008E-3</v>
      </c>
      <c r="AE221" s="1">
        <f>(Table2[[#This Row],[Close Price]]/Table2[[#This Row],[Current Week Low]])-1</f>
        <v>2.6120428924938155E-2</v>
      </c>
      <c r="AF221" s="1">
        <f>(Table2[[#This Row],[Current Week High]]/Table2[[#This Row],[Close Price]])-1</f>
        <v>9.7802786709539902E-3</v>
      </c>
      <c r="AG221" s="1">
        <f>(Table2[[#This Row],[Close Price]]/Table2[[#This Row],[Current Month Low]])-1</f>
        <v>2.6120428924938155E-2</v>
      </c>
      <c r="AH221" s="1">
        <f>(Table2[[#This Row],[Current Month High]]/Table2[[#This Row],[Close Price]])-1</f>
        <v>0.13463290460878885</v>
      </c>
      <c r="AI221">
        <v>18.1551446945337</v>
      </c>
      <c r="AJ221">
        <v>46.548338961752897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</v>
      </c>
      <c r="AM221" t="s">
        <v>3108</v>
      </c>
      <c r="AN221">
        <v>-10.220000000000001</v>
      </c>
      <c r="AO221" t="s">
        <v>3108</v>
      </c>
      <c r="AP221">
        <v>0.13369492097857899</v>
      </c>
      <c r="AQ221">
        <f>(Table2[[#This Row],[Sharpe Ratio]]-AVERAGE(Table2[Sharpe Ratio]))/_xlfn.STDEV.P(Table2[Sharpe Ratio])</f>
        <v>0.80121839360654723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380</v>
      </c>
      <c r="AT221">
        <f>_xlfn.RANK.AVG(Table2[[#This Row],[6M Return vs Nifty Z-Score]],Table2[6M Return vs Nifty Z-Score])</f>
        <v>221</v>
      </c>
      <c r="AU221">
        <f>_xlfn.RANK.AVG(Table2[[#This Row],[Sharpe Ratio Z-Score]],Table2[Sharpe Ratio Z-Score])</f>
        <v>155</v>
      </c>
      <c r="AV221">
        <f>(Table2[[#This Row],[Rank 1Y]]+Table2[[#This Row],[Rank 6M]]+Table2[[#This Row],[Rank Sharpe]])/3</f>
        <v>252</v>
      </c>
    </row>
    <row r="222" spans="1:48" x14ac:dyDescent="0.3">
      <c r="A222" t="s">
        <v>620</v>
      </c>
      <c r="B222" t="s">
        <v>621</v>
      </c>
      <c r="C222" t="s">
        <v>3075</v>
      </c>
      <c r="D222" t="s">
        <v>256</v>
      </c>
      <c r="E222">
        <v>30023.6305420799</v>
      </c>
      <c r="F222">
        <v>1577.8</v>
      </c>
      <c r="G222">
        <v>18.408833738399601</v>
      </c>
      <c r="H222">
        <f>(Table2[[#This Row],[1Y Return vs Nifty]]-AVERAGE(Table2[1Y Return vs Nifty]))/_xlfn.STDEV.P(Table2[1Y Return vs Nifty])</f>
        <v>-0.20836031943281597</v>
      </c>
      <c r="I222">
        <v>-9.7918225111365906</v>
      </c>
      <c r="J222">
        <f>(Table2[[#This Row],[1M Return vs Nifty]]-AVERAGE(Table2[1M Return vs Nifty]))/_xlfn.STDEV.P(Table2[1M Return vs Nifty])</f>
        <v>-0.68983624939026356</v>
      </c>
      <c r="K222">
        <v>30.212815286386</v>
      </c>
      <c r="L222">
        <f>(Table2[[#This Row],[6M Return vs Nifty]]-AVERAGE(Table2[6M Return vs Nifty]))/_xlfn.STDEV.P(Table2[6M Return vs Nifty])</f>
        <v>0.81900888222186097</v>
      </c>
      <c r="M222">
        <v>-0.45739561646275501</v>
      </c>
      <c r="N222">
        <f>(Table2[[#This Row],[1W Return vs Nifty]]-AVERAGE(Table2[1W Return vs Nifty]))/_xlfn.STDEV.P(Table2[1W Return vs Nifty])</f>
        <v>0.47525821470719376</v>
      </c>
      <c r="O222">
        <v>1623.5</v>
      </c>
      <c r="P222">
        <v>1630.30356676007</v>
      </c>
      <c r="Q222">
        <v>1411.9276411354299</v>
      </c>
      <c r="R222">
        <v>41.813265168165202</v>
      </c>
      <c r="S222" s="1">
        <f>(Table2[[#This Row],[Close Price]]-Table2[[#This Row],[20D EMA]])/Table2[[#This Row],[20D EMA]]</f>
        <v>-2.8149060671389003E-2</v>
      </c>
      <c r="T222" s="1">
        <f>(Table2[[#This Row],[Close Price]]-Table2[[#This Row],[50D EMA]])/Table2[[#This Row],[50D EMA]]</f>
        <v>-3.2204779423019525E-2</v>
      </c>
      <c r="U222" s="1">
        <f>(Table2[[#This Row],[Close Price]]-Table2[[#This Row],[200D EMA]])/Table2[[#This Row],[200D EMA]]</f>
        <v>0.11747936227891996</v>
      </c>
      <c r="V222">
        <v>0.903348901895344</v>
      </c>
      <c r="W222">
        <v>1565.05</v>
      </c>
      <c r="X222">
        <v>1608.9</v>
      </c>
      <c r="Y222">
        <v>1506.8</v>
      </c>
      <c r="Z222">
        <v>1608.9</v>
      </c>
      <c r="AA222">
        <v>1506.8</v>
      </c>
      <c r="AB222">
        <v>1735.15</v>
      </c>
      <c r="AC222" s="1">
        <f>(Table2[[#This Row],[Close Price]]/Table2[[#This Row],[Day Low]])-1</f>
        <v>8.1467045781284941E-3</v>
      </c>
      <c r="AD222" s="1">
        <f>(Table2[[#This Row],[Day High]]/Table2[[#This Row],[Close Price]])-1</f>
        <v>1.9710989986056582E-2</v>
      </c>
      <c r="AE222" s="1">
        <f>(Table2[[#This Row],[Close Price]]/Table2[[#This Row],[Current Week Low]])-1</f>
        <v>4.7119723918237266E-2</v>
      </c>
      <c r="AF222" s="1">
        <f>(Table2[[#This Row],[Current Week High]]/Table2[[#This Row],[Close Price]])-1</f>
        <v>1.9710989986056582E-2</v>
      </c>
      <c r="AG222" s="1">
        <f>(Table2[[#This Row],[Close Price]]/Table2[[#This Row],[Current Month Low]])-1</f>
        <v>4.7119723918237266E-2</v>
      </c>
      <c r="AH222" s="1">
        <f>(Table2[[#This Row],[Current Month High]]/Table2[[#This Row],[Close Price]])-1</f>
        <v>9.9727468627202498E-2</v>
      </c>
      <c r="AI222">
        <v>16.690962099125301</v>
      </c>
      <c r="AJ222">
        <v>53.841653666146598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-0.06</v>
      </c>
      <c r="AM222" t="s">
        <v>3108</v>
      </c>
      <c r="AN222">
        <v>-8.2200000000000006</v>
      </c>
      <c r="AO222" t="s">
        <v>3108</v>
      </c>
      <c r="AP222">
        <v>8.5076985899378996E-2</v>
      </c>
      <c r="AQ222">
        <f>(Table2[[#This Row],[Sharpe Ratio]]-AVERAGE(Table2[Sharpe Ratio]))/_xlfn.STDEV.P(Table2[Sharpe Ratio])</f>
        <v>0.24870007980222963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351</v>
      </c>
      <c r="AT222">
        <f>_xlfn.RANK.AVG(Table2[[#This Row],[6M Return vs Nifty Z-Score]],Table2[6M Return vs Nifty Z-Score])</f>
        <v>129</v>
      </c>
      <c r="AU222">
        <f>_xlfn.RANK.AVG(Table2[[#This Row],[Sharpe Ratio Z-Score]],Table2[Sharpe Ratio Z-Score])</f>
        <v>277</v>
      </c>
      <c r="AV222">
        <f>(Table2[[#This Row],[Rank 1Y]]+Table2[[#This Row],[Rank 6M]]+Table2[[#This Row],[Rank Sharpe]])/3</f>
        <v>252.33333333333334</v>
      </c>
    </row>
    <row r="223" spans="1:48" x14ac:dyDescent="0.3">
      <c r="A223" t="s">
        <v>233</v>
      </c>
      <c r="B223" t="s">
        <v>234</v>
      </c>
      <c r="C223" t="s">
        <v>3064</v>
      </c>
      <c r="D223" t="s">
        <v>57</v>
      </c>
      <c r="E223">
        <v>112092.8466875</v>
      </c>
      <c r="F223">
        <v>2981.5</v>
      </c>
      <c r="G223">
        <v>39.929449351442798</v>
      </c>
      <c r="H223">
        <f>(Table2[[#This Row],[1Y Return vs Nifty]]-AVERAGE(Table2[1Y Return vs Nifty]))/_xlfn.STDEV.P(Table2[1Y Return vs Nifty])</f>
        <v>0.12369263458367341</v>
      </c>
      <c r="I223">
        <v>0.34029987018972502</v>
      </c>
      <c r="J223">
        <f>(Table2[[#This Row],[1M Return vs Nifty]]-AVERAGE(Table2[1M Return vs Nifty]))/_xlfn.STDEV.P(Table2[1M Return vs Nifty])</f>
        <v>0.27883671285236472</v>
      </c>
      <c r="K223">
        <v>10.3789932996233</v>
      </c>
      <c r="L223">
        <f>(Table2[[#This Row],[6M Return vs Nifty]]-AVERAGE(Table2[6M Return vs Nifty]))/_xlfn.STDEV.P(Table2[6M Return vs Nifty])</f>
        <v>0.15230675565609139</v>
      </c>
      <c r="M223">
        <v>-0.88675845139995202</v>
      </c>
      <c r="N223">
        <f>(Table2[[#This Row],[1W Return vs Nifty]]-AVERAGE(Table2[1W Return vs Nifty]))/_xlfn.STDEV.P(Table2[1W Return vs Nifty])</f>
        <v>0.37995965394810211</v>
      </c>
      <c r="O223">
        <v>2894.96</v>
      </c>
      <c r="P223">
        <v>2797.86910489396</v>
      </c>
      <c r="Q223">
        <v>2430.5107856137502</v>
      </c>
      <c r="R223">
        <v>59.394573212004097</v>
      </c>
      <c r="S223" s="1">
        <f>(Table2[[#This Row],[Close Price]]-Table2[[#This Row],[20D EMA]])/Table2[[#This Row],[20D EMA]]</f>
        <v>2.9893331859507544E-2</v>
      </c>
      <c r="T223" s="1">
        <f>(Table2[[#This Row],[Close Price]]-Table2[[#This Row],[50D EMA]])/Table2[[#This Row],[50D EMA]]</f>
        <v>6.5632411031966306E-2</v>
      </c>
      <c r="U223" s="1">
        <f>(Table2[[#This Row],[Close Price]]-Table2[[#This Row],[200D EMA]])/Table2[[#This Row],[200D EMA]]</f>
        <v>0.22669688102088162</v>
      </c>
      <c r="V223">
        <v>0.76177330824789402</v>
      </c>
      <c r="W223">
        <v>2902.05</v>
      </c>
      <c r="X223">
        <v>2991.9</v>
      </c>
      <c r="Y223">
        <v>2860.5</v>
      </c>
      <c r="Z223">
        <v>3015</v>
      </c>
      <c r="AA223">
        <v>2808.1</v>
      </c>
      <c r="AB223">
        <v>3022.9</v>
      </c>
      <c r="AC223" s="1">
        <f>(Table2[[#This Row],[Close Price]]/Table2[[#This Row],[Day Low]])-1</f>
        <v>2.7377198876656017E-2</v>
      </c>
      <c r="AD223" s="1">
        <f>(Table2[[#This Row],[Day High]]/Table2[[#This Row],[Close Price]])-1</f>
        <v>3.4881770920678346E-3</v>
      </c>
      <c r="AE223" s="1">
        <f>(Table2[[#This Row],[Close Price]]/Table2[[#This Row],[Current Week Low]])-1</f>
        <v>4.230029715084771E-2</v>
      </c>
      <c r="AF223" s="1">
        <f>(Table2[[#This Row],[Current Week High]]/Table2[[#This Row],[Close Price]])-1</f>
        <v>1.1235955056179803E-2</v>
      </c>
      <c r="AG223" s="1">
        <f>(Table2[[#This Row],[Close Price]]/Table2[[#This Row],[Current Month Low]])-1</f>
        <v>6.1749937680282141E-2</v>
      </c>
      <c r="AH223" s="1">
        <f>(Table2[[#This Row],[Current Month High]]/Table2[[#This Row],[Close Price]])-1</f>
        <v>1.388562803957738E-2</v>
      </c>
      <c r="AI223">
        <v>2.6144558108334599</v>
      </c>
      <c r="AJ223">
        <v>69.393784444065602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0.19</v>
      </c>
      <c r="AM223" t="s">
        <v>3109</v>
      </c>
      <c r="AN223">
        <v>2.38</v>
      </c>
      <c r="AO223" t="s">
        <v>3109</v>
      </c>
      <c r="AP223">
        <v>0.102504284801971</v>
      </c>
      <c r="AQ223">
        <f>(Table2[[#This Row],[Sharpe Ratio]]-AVERAGE(Table2[Sharpe Ratio]))/_xlfn.STDEV.P(Table2[Sharpe Ratio])</f>
        <v>0.44675254311927959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1.381548300159511</v>
      </c>
      <c r="AS223">
        <f>_xlfn.RANK.AVG(Table2[[#This Row],[1Y Return vs Nifty Z-Score]],Table2[1Y Return vs Nifty Z-Score])</f>
        <v>262</v>
      </c>
      <c r="AT223">
        <f>_xlfn.RANK.AVG(Table2[[#This Row],[6M Return vs Nifty Z-Score]],Table2[6M Return vs Nifty Z-Score])</f>
        <v>275</v>
      </c>
      <c r="AU223">
        <f>_xlfn.RANK.AVG(Table2[[#This Row],[Sharpe Ratio Z-Score]],Table2[Sharpe Ratio Z-Score])</f>
        <v>225</v>
      </c>
      <c r="AV223">
        <f>(Table2[[#This Row],[Rank 1Y]]+Table2[[#This Row],[Rank 6M]]+Table2[[#This Row],[Rank Sharpe]])/3</f>
        <v>254</v>
      </c>
    </row>
    <row r="224" spans="1:48" x14ac:dyDescent="0.3">
      <c r="A224" t="s">
        <v>455</v>
      </c>
      <c r="B224" t="s">
        <v>456</v>
      </c>
      <c r="C224" t="s">
        <v>3063</v>
      </c>
      <c r="D224" t="s">
        <v>21</v>
      </c>
      <c r="E224">
        <v>49261.577747459902</v>
      </c>
      <c r="F224">
        <v>1815.4</v>
      </c>
      <c r="G224">
        <v>33.791320932563899</v>
      </c>
      <c r="H224">
        <f>(Table2[[#This Row],[1Y Return vs Nifty]]-AVERAGE(Table2[1Y Return vs Nifty]))/_xlfn.STDEV.P(Table2[1Y Return vs Nifty])</f>
        <v>2.8984206615376769E-2</v>
      </c>
      <c r="I224">
        <v>-3.34419969373887</v>
      </c>
      <c r="J224">
        <f>(Table2[[#This Row],[1M Return vs Nifty]]-AVERAGE(Table2[1M Return vs Nifty]))/_xlfn.STDEV.P(Table2[1M Return vs Nifty])</f>
        <v>-7.3416741325237192E-2</v>
      </c>
      <c r="K224">
        <v>-2.8719407879535401</v>
      </c>
      <c r="L224">
        <f>(Table2[[#This Row],[6M Return vs Nifty]]-AVERAGE(Table2[6M Return vs Nifty]))/_xlfn.STDEV.P(Table2[6M Return vs Nifty])</f>
        <v>-0.29311551046420109</v>
      </c>
      <c r="M224">
        <v>1.5382570992101601</v>
      </c>
      <c r="N224">
        <f>(Table2[[#This Row],[1W Return vs Nifty]]-AVERAGE(Table2[1W Return vs Nifty]))/_xlfn.STDEV.P(Table2[1W Return vs Nifty])</f>
        <v>0.91820021178623679</v>
      </c>
      <c r="O224">
        <v>1770.49</v>
      </c>
      <c r="P224">
        <v>1706.42881184359</v>
      </c>
      <c r="Q224">
        <v>1507.8005925336599</v>
      </c>
      <c r="R224">
        <v>57.691335069244602</v>
      </c>
      <c r="S224" s="1">
        <f>(Table2[[#This Row],[Close Price]]-Table2[[#This Row],[20D EMA]])/Table2[[#This Row],[20D EMA]]</f>
        <v>2.5365859168930679E-2</v>
      </c>
      <c r="T224" s="1">
        <f>(Table2[[#This Row],[Close Price]]-Table2[[#This Row],[50D EMA]])/Table2[[#This Row],[50D EMA]]</f>
        <v>6.3859205494004714E-2</v>
      </c>
      <c r="U224" s="1">
        <f>(Table2[[#This Row],[Close Price]]-Table2[[#This Row],[200D EMA]])/Table2[[#This Row],[200D EMA]]</f>
        <v>0.20400536316905138</v>
      </c>
      <c r="V224">
        <v>0.64251059548953104</v>
      </c>
      <c r="W224">
        <v>1793.7</v>
      </c>
      <c r="X224">
        <v>1855.95</v>
      </c>
      <c r="Y224">
        <v>1716</v>
      </c>
      <c r="Z224">
        <v>1855.95</v>
      </c>
      <c r="AA224">
        <v>1685</v>
      </c>
      <c r="AB224">
        <v>1899.9</v>
      </c>
      <c r="AC224" s="1">
        <f>(Table2[[#This Row],[Close Price]]/Table2[[#This Row],[Day Low]])-1</f>
        <v>1.2097898199252999E-2</v>
      </c>
      <c r="AD224" s="1">
        <f>(Table2[[#This Row],[Day High]]/Table2[[#This Row],[Close Price]])-1</f>
        <v>2.233667511292281E-2</v>
      </c>
      <c r="AE224" s="1">
        <f>(Table2[[#This Row],[Close Price]]/Table2[[#This Row],[Current Week Low]])-1</f>
        <v>5.7925407925407901E-2</v>
      </c>
      <c r="AF224" s="1">
        <f>(Table2[[#This Row],[Current Week High]]/Table2[[#This Row],[Close Price]])-1</f>
        <v>2.233667511292281E-2</v>
      </c>
      <c r="AG224" s="1">
        <f>(Table2[[#This Row],[Close Price]]/Table2[[#This Row],[Current Month Low]])-1</f>
        <v>7.7388724035608369E-2</v>
      </c>
      <c r="AH224" s="1">
        <f>(Table2[[#This Row],[Current Month High]]/Table2[[#This Row],[Close Price]])-1</f>
        <v>4.6546215710036254E-2</v>
      </c>
      <c r="AI224">
        <v>6.2410488046711299</v>
      </c>
      <c r="AJ224">
        <v>74.8940269749518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</v>
      </c>
      <c r="AM224" t="s">
        <v>3110</v>
      </c>
      <c r="AN224">
        <v>-1.17</v>
      </c>
      <c r="AO224" t="s">
        <v>3108</v>
      </c>
      <c r="AP224">
        <v>0.184622897199514</v>
      </c>
      <c r="AQ224">
        <f>(Table2[[#This Row],[Sharpe Ratio]]-AVERAGE(Table2[Sharpe Ratio]))/_xlfn.STDEV.P(Table2[Sharpe Ratio])</f>
        <v>1.3799891600164895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1.9606413266286649</v>
      </c>
      <c r="AS224">
        <f>_xlfn.RANK.AVG(Table2[[#This Row],[1Y Return vs Nifty Z-Score]],Table2[1Y Return vs Nifty Z-Score])</f>
        <v>292</v>
      </c>
      <c r="AT224">
        <f>_xlfn.RANK.AVG(Table2[[#This Row],[6M Return vs Nifty Z-Score]],Table2[6M Return vs Nifty Z-Score])</f>
        <v>411</v>
      </c>
      <c r="AU224">
        <f>_xlfn.RANK.AVG(Table2[[#This Row],[Sharpe Ratio Z-Score]],Table2[Sharpe Ratio Z-Score])</f>
        <v>65</v>
      </c>
      <c r="AV224">
        <f>(Table2[[#This Row],[Rank 1Y]]+Table2[[#This Row],[Rank 6M]]+Table2[[#This Row],[Rank Sharpe]])/3</f>
        <v>256</v>
      </c>
    </row>
    <row r="225" spans="1:48" x14ac:dyDescent="0.3">
      <c r="A225" t="s">
        <v>1501</v>
      </c>
      <c r="B225" t="s">
        <v>1502</v>
      </c>
      <c r="C225" t="s">
        <v>3068</v>
      </c>
      <c r="D225" t="s">
        <v>51</v>
      </c>
      <c r="E225">
        <v>6601.3752445399996</v>
      </c>
      <c r="F225">
        <v>675.05</v>
      </c>
      <c r="G225">
        <v>62.141367063153702</v>
      </c>
      <c r="H225">
        <f>(Table2[[#This Row],[1Y Return vs Nifty]]-AVERAGE(Table2[1Y Return vs Nifty]))/_xlfn.STDEV.P(Table2[1Y Return vs Nifty])</f>
        <v>0.46641205410040087</v>
      </c>
      <c r="I225">
        <v>3.5113117317448901</v>
      </c>
      <c r="J225">
        <f>(Table2[[#This Row],[1M Return vs Nifty]]-AVERAGE(Table2[1M Return vs Nifty]))/_xlfn.STDEV.P(Table2[1M Return vs Nifty])</f>
        <v>0.58199861098540562</v>
      </c>
      <c r="K225">
        <v>66.674820633898605</v>
      </c>
      <c r="L225">
        <f>(Table2[[#This Row],[6M Return vs Nifty]]-AVERAGE(Table2[6M Return vs Nifty]))/_xlfn.STDEV.P(Table2[6M Return vs Nifty])</f>
        <v>2.0446575000355831</v>
      </c>
      <c r="M225">
        <v>-4.4290144332326999</v>
      </c>
      <c r="N225">
        <f>(Table2[[#This Row],[1W Return vs Nifty]]-AVERAGE(Table2[1W Return vs Nifty]))/_xlfn.STDEV.P(Table2[1W Return vs Nifty])</f>
        <v>-0.40625626750751398</v>
      </c>
      <c r="O225">
        <v>672.37</v>
      </c>
      <c r="P225">
        <v>628.69562329130804</v>
      </c>
      <c r="Q225">
        <v>498.74019422364103</v>
      </c>
      <c r="R225">
        <v>47.151405960767001</v>
      </c>
      <c r="S225" s="1">
        <f>(Table2[[#This Row],[Close Price]]-Table2[[#This Row],[20D EMA]])/Table2[[#This Row],[20D EMA]]</f>
        <v>3.9859006201941639E-3</v>
      </c>
      <c r="T225" s="1">
        <f>(Table2[[#This Row],[Close Price]]-Table2[[#This Row],[50D EMA]])/Table2[[#This Row],[50D EMA]]</f>
        <v>7.3731031347125303E-2</v>
      </c>
      <c r="U225" s="1">
        <f>(Table2[[#This Row],[Close Price]]-Table2[[#This Row],[200D EMA]])/Table2[[#This Row],[200D EMA]]</f>
        <v>0.35351032023959855</v>
      </c>
      <c r="V225">
        <v>0.84475524309163197</v>
      </c>
      <c r="W225">
        <v>661.6</v>
      </c>
      <c r="X225">
        <v>688.95</v>
      </c>
      <c r="Y225">
        <v>661.6</v>
      </c>
      <c r="Z225">
        <v>707.55</v>
      </c>
      <c r="AA225">
        <v>656</v>
      </c>
      <c r="AB225">
        <v>739.4</v>
      </c>
      <c r="AC225" s="1">
        <f>(Table2[[#This Row],[Close Price]]/Table2[[#This Row],[Day Low]])-1</f>
        <v>2.0329504232164286E-2</v>
      </c>
      <c r="AD225" s="1">
        <f>(Table2[[#This Row],[Day High]]/Table2[[#This Row],[Close Price]])-1</f>
        <v>2.0591067328346258E-2</v>
      </c>
      <c r="AE225" s="1">
        <f>(Table2[[#This Row],[Close Price]]/Table2[[#This Row],[Current Week Low]])-1</f>
        <v>2.0329504232164286E-2</v>
      </c>
      <c r="AF225" s="1">
        <f>(Table2[[#This Row],[Current Week High]]/Table2[[#This Row],[Close Price]])-1</f>
        <v>4.8144581882823445E-2</v>
      </c>
      <c r="AG225" s="1">
        <f>(Table2[[#This Row],[Close Price]]/Table2[[#This Row],[Current Month Low]])-1</f>
        <v>2.9039634146341475E-2</v>
      </c>
      <c r="AH225" s="1">
        <f>(Table2[[#This Row],[Current Month High]]/Table2[[#This Row],[Close Price]])-1</f>
        <v>9.5326272127990608E-2</v>
      </c>
      <c r="AI225">
        <v>9.5326272127990599</v>
      </c>
      <c r="AJ225">
        <v>127.44272237196699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0.21</v>
      </c>
      <c r="AM225" t="s">
        <v>3109</v>
      </c>
      <c r="AN225">
        <v>-3.76</v>
      </c>
      <c r="AO225" t="s">
        <v>3108</v>
      </c>
      <c r="AP225">
        <v>-2.7267138711630002E-3</v>
      </c>
      <c r="AQ225">
        <f>(Table2[[#This Row],[Sharpe Ratio]]-AVERAGE(Table2[Sharpe Ratio]))/_xlfn.STDEV.P(Table2[Sharpe Ratio])</f>
        <v>-0.7491446880590773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1.9376672095547987</v>
      </c>
      <c r="AS225">
        <f>_xlfn.RANK.AVG(Table2[[#This Row],[1Y Return vs Nifty Z-Score]],Table2[1Y Return vs Nifty Z-Score])</f>
        <v>169</v>
      </c>
      <c r="AT225">
        <f>_xlfn.RANK.AVG(Table2[[#This Row],[6M Return vs Nifty Z-Score]],Table2[6M Return vs Nifty Z-Score])</f>
        <v>29</v>
      </c>
      <c r="AU225">
        <f>_xlfn.RANK.AVG(Table2[[#This Row],[Sharpe Ratio Z-Score]],Table2[Sharpe Ratio Z-Score])</f>
        <v>572</v>
      </c>
      <c r="AV225">
        <f>(Table2[[#This Row],[Rank 1Y]]+Table2[[#This Row],[Rank 6M]]+Table2[[#This Row],[Rank Sharpe]])/3</f>
        <v>256.66666666666669</v>
      </c>
    </row>
    <row r="226" spans="1:48" x14ac:dyDescent="0.3">
      <c r="A226" t="s">
        <v>1811</v>
      </c>
      <c r="B226" t="s">
        <v>1812</v>
      </c>
      <c r="C226" t="s">
        <v>3062</v>
      </c>
      <c r="D226" t="s">
        <v>291</v>
      </c>
      <c r="E226">
        <v>4036.9590444</v>
      </c>
      <c r="F226">
        <v>2375.4</v>
      </c>
      <c r="G226">
        <v>86.162540598611102</v>
      </c>
      <c r="H226">
        <f>(Table2[[#This Row],[1Y Return vs Nifty]]-AVERAGE(Table2[1Y Return vs Nifty]))/_xlfn.STDEV.P(Table2[1Y Return vs Nifty])</f>
        <v>0.83704743808807247</v>
      </c>
      <c r="I226">
        <v>-0.27939008353232803</v>
      </c>
      <c r="J226">
        <f>(Table2[[#This Row],[1M Return vs Nifty]]-AVERAGE(Table2[1M Return vs Nifty]))/_xlfn.STDEV.P(Table2[1M Return vs Nifty])</f>
        <v>0.21959178068985361</v>
      </c>
      <c r="K226">
        <v>28.368280810090301</v>
      </c>
      <c r="L226">
        <f>(Table2[[#This Row],[6M Return vs Nifty]]-AVERAGE(Table2[6M Return vs Nifty]))/_xlfn.STDEV.P(Table2[6M Return vs Nifty])</f>
        <v>0.75700595314994679</v>
      </c>
      <c r="M226">
        <v>-3.3400017449295998</v>
      </c>
      <c r="N226">
        <f>(Table2[[#This Row],[1W Return vs Nifty]]-AVERAGE(Table2[1W Return vs Nifty]))/_xlfn.STDEV.P(Table2[1W Return vs Nifty])</f>
        <v>-0.1645461487012255</v>
      </c>
      <c r="O226">
        <v>2431.39</v>
      </c>
      <c r="P226">
        <v>2288.1868677228499</v>
      </c>
      <c r="Q226">
        <v>1803.9079803510399</v>
      </c>
      <c r="R226">
        <v>38.714817053175203</v>
      </c>
      <c r="S226" s="1">
        <f>(Table2[[#This Row],[Close Price]]-Table2[[#This Row],[20D EMA]])/Table2[[#This Row],[20D EMA]]</f>
        <v>-2.302797987982174E-2</v>
      </c>
      <c r="T226" s="1">
        <f>(Table2[[#This Row],[Close Price]]-Table2[[#This Row],[50D EMA]])/Table2[[#This Row],[50D EMA]]</f>
        <v>3.8114514818425933E-2</v>
      </c>
      <c r="U226" s="1">
        <f>(Table2[[#This Row],[Close Price]]-Table2[[#This Row],[200D EMA]])/Table2[[#This Row],[200D EMA]]</f>
        <v>0.31680774511444204</v>
      </c>
      <c r="V226">
        <v>0.57954229733286799</v>
      </c>
      <c r="W226">
        <v>2332</v>
      </c>
      <c r="X226">
        <v>2421</v>
      </c>
      <c r="Y226">
        <v>2332</v>
      </c>
      <c r="Z226">
        <v>2589.4</v>
      </c>
      <c r="AA226">
        <v>2332</v>
      </c>
      <c r="AB226">
        <v>2750</v>
      </c>
      <c r="AC226" s="1">
        <f>(Table2[[#This Row],[Close Price]]/Table2[[#This Row],[Day Low]])-1</f>
        <v>1.8610634648370539E-2</v>
      </c>
      <c r="AD226" s="1">
        <f>(Table2[[#This Row],[Day High]]/Table2[[#This Row],[Close Price]])-1</f>
        <v>1.9196766860318126E-2</v>
      </c>
      <c r="AE226" s="1">
        <f>(Table2[[#This Row],[Close Price]]/Table2[[#This Row],[Current Week Low]])-1</f>
        <v>1.8610634648370539E-2</v>
      </c>
      <c r="AF226" s="1">
        <f>(Table2[[#This Row],[Current Week High]]/Table2[[#This Row],[Close Price]])-1</f>
        <v>9.0090090090090058E-2</v>
      </c>
      <c r="AG226" s="1">
        <f>(Table2[[#This Row],[Close Price]]/Table2[[#This Row],[Current Month Low]])-1</f>
        <v>1.8610634648370539E-2</v>
      </c>
      <c r="AH226" s="1">
        <f>(Table2[[#This Row],[Current Month High]]/Table2[[#This Row],[Close Price]])-1</f>
        <v>0.15769975583059681</v>
      </c>
      <c r="AI226">
        <v>17.197103645701699</v>
      </c>
      <c r="AJ226">
        <v>114.337920144371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0.21</v>
      </c>
      <c r="AM226" t="s">
        <v>3109</v>
      </c>
      <c r="AN226">
        <v>-12.86</v>
      </c>
      <c r="AO226" t="s">
        <v>3108</v>
      </c>
      <c r="AP226">
        <v>8.5052137400900001E-4</v>
      </c>
      <c r="AQ226">
        <f>(Table2[[#This Row],[Sharpe Ratio]]-AVERAGE(Table2[Sharpe Ratio]))/_xlfn.STDEV.P(Table2[Sharpe Ratio])</f>
        <v>-0.70849121352289945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0.94060780970374791</v>
      </c>
      <c r="AS226">
        <f>_xlfn.RANK.AVG(Table2[[#This Row],[1Y Return vs Nifty Z-Score]],Table2[1Y Return vs Nifty Z-Score])</f>
        <v>113</v>
      </c>
      <c r="AT226">
        <f>_xlfn.RANK.AVG(Table2[[#This Row],[6M Return vs Nifty Z-Score]],Table2[6M Return vs Nifty Z-Score])</f>
        <v>141</v>
      </c>
      <c r="AU226">
        <f>_xlfn.RANK.AVG(Table2[[#This Row],[Sharpe Ratio Z-Score]],Table2[Sharpe Ratio Z-Score])</f>
        <v>520</v>
      </c>
      <c r="AV226">
        <f>(Table2[[#This Row],[Rank 1Y]]+Table2[[#This Row],[Rank 6M]]+Table2[[#This Row],[Rank Sharpe]])/3</f>
        <v>258</v>
      </c>
    </row>
    <row r="227" spans="1:48" x14ac:dyDescent="0.3">
      <c r="A227" t="s">
        <v>1092</v>
      </c>
      <c r="B227" t="s">
        <v>1093</v>
      </c>
      <c r="C227" t="s">
        <v>3076</v>
      </c>
      <c r="D227" t="s">
        <v>465</v>
      </c>
      <c r="E227">
        <v>11724.625090080001</v>
      </c>
      <c r="F227">
        <v>2399.6</v>
      </c>
      <c r="G227">
        <v>7.6454192076468397</v>
      </c>
      <c r="H227">
        <f>(Table2[[#This Row],[1Y Return vs Nifty]]-AVERAGE(Table2[1Y Return vs Nifty]))/_xlfn.STDEV.P(Table2[1Y Return vs Nifty])</f>
        <v>-0.37443473173142694</v>
      </c>
      <c r="I227">
        <v>10.810677589220001</v>
      </c>
      <c r="J227">
        <f>(Table2[[#This Row],[1M Return vs Nifty]]-AVERAGE(Table2[1M Return vs Nifty]))/_xlfn.STDEV.P(Table2[1M Return vs Nifty])</f>
        <v>1.2798482896158714</v>
      </c>
      <c r="K227">
        <v>3.9486321524217001</v>
      </c>
      <c r="L227">
        <f>(Table2[[#This Row],[6M Return vs Nifty]]-AVERAGE(Table2[6M Return vs Nifty]))/_xlfn.STDEV.P(Table2[6M Return vs Nifty])</f>
        <v>-6.3846008762510661E-2</v>
      </c>
      <c r="M227">
        <v>1.0573952106611599</v>
      </c>
      <c r="N227">
        <f>(Table2[[#This Row],[1W Return vs Nifty]]-AVERAGE(Table2[1W Return vs Nifty]))/_xlfn.STDEV.P(Table2[1W Return vs Nifty])</f>
        <v>0.81147125861701019</v>
      </c>
      <c r="O227">
        <v>2229.83</v>
      </c>
      <c r="P227">
        <v>2147.3412148154398</v>
      </c>
      <c r="Q227">
        <v>1981.72727557435</v>
      </c>
      <c r="R227">
        <v>76.911181653754696</v>
      </c>
      <c r="S227" s="1">
        <f>(Table2[[#This Row],[Close Price]]-Table2[[#This Row],[20D EMA]])/Table2[[#This Row],[20D EMA]]</f>
        <v>7.6135848921218205E-2</v>
      </c>
      <c r="T227" s="1">
        <f>(Table2[[#This Row],[Close Price]]-Table2[[#This Row],[50D EMA]])/Table2[[#This Row],[50D EMA]]</f>
        <v>0.11747494224211652</v>
      </c>
      <c r="U227" s="1">
        <f>(Table2[[#This Row],[Close Price]]-Table2[[#This Row],[200D EMA]])/Table2[[#This Row],[200D EMA]]</f>
        <v>0.21086288187891084</v>
      </c>
      <c r="V227">
        <v>3.3072357745330998</v>
      </c>
      <c r="W227">
        <v>2373.15</v>
      </c>
      <c r="X227">
        <v>2406</v>
      </c>
      <c r="Y227">
        <v>2350.0500000000002</v>
      </c>
      <c r="Z227">
        <v>2457.6999999999998</v>
      </c>
      <c r="AA227">
        <v>2028</v>
      </c>
      <c r="AB227">
        <v>2457.6999999999998</v>
      </c>
      <c r="AC227" s="1">
        <f>(Table2[[#This Row],[Close Price]]/Table2[[#This Row],[Day Low]])-1</f>
        <v>1.1145523881760377E-2</v>
      </c>
      <c r="AD227" s="1">
        <f>(Table2[[#This Row],[Day High]]/Table2[[#This Row],[Close Price]])-1</f>
        <v>2.6671111851974683E-3</v>
      </c>
      <c r="AE227" s="1">
        <f>(Table2[[#This Row],[Close Price]]/Table2[[#This Row],[Current Week Low]])-1</f>
        <v>2.1084657773238646E-2</v>
      </c>
      <c r="AF227" s="1">
        <f>(Table2[[#This Row],[Current Week High]]/Table2[[#This Row],[Close Price]])-1</f>
        <v>2.421236872812127E-2</v>
      </c>
      <c r="AG227" s="1">
        <f>(Table2[[#This Row],[Close Price]]/Table2[[#This Row],[Current Month Low]])-1</f>
        <v>0.18323471400394475</v>
      </c>
      <c r="AH227" s="1">
        <f>(Table2[[#This Row],[Current Month High]]/Table2[[#This Row],[Close Price]])-1</f>
        <v>2.421236872812127E-2</v>
      </c>
      <c r="AI227">
        <v>2.4212368728121199</v>
      </c>
      <c r="AJ227">
        <v>45.553803226980399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0.05</v>
      </c>
      <c r="AM227" t="s">
        <v>3109</v>
      </c>
      <c r="AN227">
        <v>16.38</v>
      </c>
      <c r="AO227" t="s">
        <v>3109</v>
      </c>
      <c r="AP227">
        <v>0.20989634118237499</v>
      </c>
      <c r="AQ227">
        <f>(Table2[[#This Row],[Sharpe Ratio]]-AVERAGE(Table2[Sharpe Ratio]))/_xlfn.STDEV.P(Table2[Sharpe Ratio])</f>
        <v>1.6672091053039728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3.3202479130429166</v>
      </c>
      <c r="AS227">
        <f>_xlfn.RANK.AVG(Table2[[#This Row],[1Y Return vs Nifty Z-Score]],Table2[1Y Return vs Nifty Z-Score])</f>
        <v>408</v>
      </c>
      <c r="AT227">
        <f>_xlfn.RANK.AVG(Table2[[#This Row],[6M Return vs Nifty Z-Score]],Table2[6M Return vs Nifty Z-Score])</f>
        <v>334</v>
      </c>
      <c r="AU227">
        <f>_xlfn.RANK.AVG(Table2[[#This Row],[Sharpe Ratio Z-Score]],Table2[Sharpe Ratio Z-Score])</f>
        <v>33</v>
      </c>
      <c r="AV227">
        <f>(Table2[[#This Row],[Rank 1Y]]+Table2[[#This Row],[Rank 6M]]+Table2[[#This Row],[Rank Sharpe]])/3</f>
        <v>258.33333333333331</v>
      </c>
    </row>
    <row r="228" spans="1:48" x14ac:dyDescent="0.3">
      <c r="A228" t="s">
        <v>756</v>
      </c>
      <c r="B228" t="s">
        <v>757</v>
      </c>
      <c r="C228" t="s">
        <v>3079</v>
      </c>
      <c r="D228" t="s">
        <v>630</v>
      </c>
      <c r="E228">
        <v>21318.202816860001</v>
      </c>
      <c r="F228">
        <v>680.1</v>
      </c>
      <c r="G228">
        <v>122.178635452169</v>
      </c>
      <c r="H228">
        <f>(Table2[[#This Row],[1Y Return vs Nifty]]-AVERAGE(Table2[1Y Return vs Nifty]))/_xlfn.STDEV.P(Table2[1Y Return vs Nifty])</f>
        <v>1.3927588035665641</v>
      </c>
      <c r="I228">
        <v>-4.5957770976163204</v>
      </c>
      <c r="J228">
        <f>(Table2[[#This Row],[1M Return vs Nifty]]-AVERAGE(Table2[1M Return vs Nifty]))/_xlfn.STDEV.P(Table2[1M Return vs Nifty])</f>
        <v>-0.1930727369460882</v>
      </c>
      <c r="K228">
        <v>-18.071705037140202</v>
      </c>
      <c r="L228">
        <f>(Table2[[#This Row],[6M Return vs Nifty]]-AVERAGE(Table2[6M Return vs Nifty]))/_xlfn.STDEV.P(Table2[6M Return vs Nifty])</f>
        <v>-0.80404654307074819</v>
      </c>
      <c r="M228">
        <v>-3.1823912421060299</v>
      </c>
      <c r="N228">
        <f>(Table2[[#This Row],[1W Return vs Nifty]]-AVERAGE(Table2[1W Return vs Nifty]))/_xlfn.STDEV.P(Table2[1W Return vs Nifty])</f>
        <v>-0.12956395448825886</v>
      </c>
      <c r="O228">
        <v>689.97</v>
      </c>
      <c r="P228">
        <v>672.47842191443499</v>
      </c>
      <c r="Q228">
        <v>580.92934751967096</v>
      </c>
      <c r="R228">
        <v>44.179525703787597</v>
      </c>
      <c r="S228" s="1">
        <f>(Table2[[#This Row],[Close Price]]-Table2[[#This Row],[20D EMA]])/Table2[[#This Row],[20D EMA]]</f>
        <v>-1.4304969781294846E-2</v>
      </c>
      <c r="T228" s="1">
        <f>(Table2[[#This Row],[Close Price]]-Table2[[#This Row],[50D EMA]])/Table2[[#This Row],[50D EMA]]</f>
        <v>1.1333565267221006E-2</v>
      </c>
      <c r="U228" s="1">
        <f>(Table2[[#This Row],[Close Price]]-Table2[[#This Row],[200D EMA]])/Table2[[#This Row],[200D EMA]]</f>
        <v>0.17071035041308708</v>
      </c>
      <c r="V228">
        <v>0.94176821161937596</v>
      </c>
      <c r="W228">
        <v>674.2</v>
      </c>
      <c r="X228">
        <v>693.9</v>
      </c>
      <c r="Y228">
        <v>667.1</v>
      </c>
      <c r="Z228">
        <v>706.9</v>
      </c>
      <c r="AA228">
        <v>651.65</v>
      </c>
      <c r="AB228">
        <v>764.4</v>
      </c>
      <c r="AC228" s="1">
        <f>(Table2[[#This Row],[Close Price]]/Table2[[#This Row],[Day Low]])-1</f>
        <v>8.7511124295460707E-3</v>
      </c>
      <c r="AD228" s="1">
        <f>(Table2[[#This Row],[Day High]]/Table2[[#This Row],[Close Price]])-1</f>
        <v>2.0291133656815008E-2</v>
      </c>
      <c r="AE228" s="1">
        <f>(Table2[[#This Row],[Close Price]]/Table2[[#This Row],[Current Week Low]])-1</f>
        <v>1.9487333233398241E-2</v>
      </c>
      <c r="AF228" s="1">
        <f>(Table2[[#This Row],[Current Week High]]/Table2[[#This Row],[Close Price]])-1</f>
        <v>3.9405969710336608E-2</v>
      </c>
      <c r="AG228" s="1">
        <f>(Table2[[#This Row],[Close Price]]/Table2[[#This Row],[Current Month Low]])-1</f>
        <v>4.3658405585820681E-2</v>
      </c>
      <c r="AH228" s="1">
        <f>(Table2[[#This Row],[Current Month High]]/Table2[[#This Row],[Close Price]])-1</f>
        <v>0.12395235994706644</v>
      </c>
      <c r="AI228">
        <v>15.0198500220555</v>
      </c>
      <c r="AJ228">
        <v>155.67669172932301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-0.01</v>
      </c>
      <c r="AM228" t="s">
        <v>3108</v>
      </c>
      <c r="AN228">
        <v>-5.95</v>
      </c>
      <c r="AO228" t="s">
        <v>3108</v>
      </c>
      <c r="AP228">
        <v>0.14753193681170601</v>
      </c>
      <c r="AQ228">
        <f>(Table2[[#This Row],[Sharpe Ratio]]-AVERAGE(Table2[Sharpe Ratio]))/_xlfn.STDEV.P(Table2[Sharpe Ratio])</f>
        <v>0.95846910044444011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1.2245446695059092</v>
      </c>
      <c r="AS228">
        <f>_xlfn.RANK.AVG(Table2[[#This Row],[1Y Return vs Nifty Z-Score]],Table2[1Y Return vs Nifty Z-Score])</f>
        <v>68</v>
      </c>
      <c r="AT228">
        <f>_xlfn.RANK.AVG(Table2[[#This Row],[6M Return vs Nifty Z-Score]],Table2[6M Return vs Nifty Z-Score])</f>
        <v>591</v>
      </c>
      <c r="AU228">
        <f>_xlfn.RANK.AVG(Table2[[#This Row],[Sharpe Ratio Z-Score]],Table2[Sharpe Ratio Z-Score])</f>
        <v>120</v>
      </c>
      <c r="AV228">
        <f>(Table2[[#This Row],[Rank 1Y]]+Table2[[#This Row],[Rank 6M]]+Table2[[#This Row],[Rank Sharpe]])/3</f>
        <v>259.66666666666669</v>
      </c>
    </row>
    <row r="229" spans="1:48" x14ac:dyDescent="0.3">
      <c r="A229" t="s">
        <v>292</v>
      </c>
      <c r="B229" t="s">
        <v>293</v>
      </c>
      <c r="C229" t="s">
        <v>3070</v>
      </c>
      <c r="D229" t="s">
        <v>101</v>
      </c>
      <c r="E229">
        <v>94553.912619465002</v>
      </c>
      <c r="F229">
        <v>94.13</v>
      </c>
      <c r="G229">
        <v>63.127684401973902</v>
      </c>
      <c r="H229">
        <f>(Table2[[#This Row],[1Y Return vs Nifty]]-AVERAGE(Table2[1Y Return vs Nifty]))/_xlfn.STDEV.P(Table2[1Y Return vs Nifty])</f>
        <v>0.48163046568498552</v>
      </c>
      <c r="I229">
        <v>-19.571211976451</v>
      </c>
      <c r="J229">
        <f>(Table2[[#This Row],[1M Return vs Nifty]]-AVERAGE(Table2[1M Return vs Nifty]))/_xlfn.STDEV.P(Table2[1M Return vs Nifty])</f>
        <v>-1.6247864805234193</v>
      </c>
      <c r="K229">
        <v>-9.9661265519121507</v>
      </c>
      <c r="L229">
        <f>(Table2[[#This Row],[6M Return vs Nifty]]-AVERAGE(Table2[6M Return vs Nifty]))/_xlfn.STDEV.P(Table2[6M Return vs Nifty])</f>
        <v>-0.53158234445315544</v>
      </c>
      <c r="M229">
        <v>-6.5618757581897302</v>
      </c>
      <c r="N229">
        <f>(Table2[[#This Row],[1W Return vs Nifty]]-AVERAGE(Table2[1W Return vs Nifty]))/_xlfn.STDEV.P(Table2[1W Return vs Nifty])</f>
        <v>-0.8796521882253957</v>
      </c>
      <c r="O229">
        <v>100.04</v>
      </c>
      <c r="P229">
        <v>101.171645677105</v>
      </c>
      <c r="Q229">
        <v>87.327073307752798</v>
      </c>
      <c r="R229">
        <v>25.243092168639201</v>
      </c>
      <c r="S229" s="1">
        <f>(Table2[[#This Row],[Close Price]]-Table2[[#This Row],[20D EMA]])/Table2[[#This Row],[20D EMA]]</f>
        <v>-5.9076369452219217E-2</v>
      </c>
      <c r="T229" s="1">
        <f>(Table2[[#This Row],[Close Price]]-Table2[[#This Row],[50D EMA]])/Table2[[#This Row],[50D EMA]]</f>
        <v>-6.9600979898842577E-2</v>
      </c>
      <c r="U229" s="1">
        <f>(Table2[[#This Row],[Close Price]]-Table2[[#This Row],[200D EMA]])/Table2[[#This Row],[200D EMA]]</f>
        <v>7.7901691131600559E-2</v>
      </c>
      <c r="V229">
        <v>0.41022929144639098</v>
      </c>
      <c r="W229">
        <v>92.5</v>
      </c>
      <c r="X229">
        <v>94.89</v>
      </c>
      <c r="Y229">
        <v>92.5</v>
      </c>
      <c r="Z229">
        <v>97.79</v>
      </c>
      <c r="AA229">
        <v>92.5</v>
      </c>
      <c r="AB229">
        <v>106.3</v>
      </c>
      <c r="AC229" s="1">
        <f>(Table2[[#This Row],[Close Price]]/Table2[[#This Row],[Day Low]])-1</f>
        <v>1.7621621621621619E-2</v>
      </c>
      <c r="AD229" s="1">
        <f>(Table2[[#This Row],[Day High]]/Table2[[#This Row],[Close Price]])-1</f>
        <v>8.0739402953362571E-3</v>
      </c>
      <c r="AE229" s="1">
        <f>(Table2[[#This Row],[Close Price]]/Table2[[#This Row],[Current Week Low]])-1</f>
        <v>1.7621621621621619E-2</v>
      </c>
      <c r="AF229" s="1">
        <f>(Table2[[#This Row],[Current Week High]]/Table2[[#This Row],[Close Price]])-1</f>
        <v>3.888239668543525E-2</v>
      </c>
      <c r="AG229" s="1">
        <f>(Table2[[#This Row],[Close Price]]/Table2[[#This Row],[Current Month Low]])-1</f>
        <v>1.7621621621621619E-2</v>
      </c>
      <c r="AH229" s="1">
        <f>(Table2[[#This Row],[Current Month High]]/Table2[[#This Row],[Close Price]])-1</f>
        <v>0.1292892807818975</v>
      </c>
      <c r="AI229">
        <v>25.783490916817101</v>
      </c>
      <c r="AJ229">
        <v>94.483471074380105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</v>
      </c>
      <c r="AM229" t="s">
        <v>3108</v>
      </c>
      <c r="AN229">
        <v>-10.77</v>
      </c>
      <c r="AO229" t="s">
        <v>3108</v>
      </c>
      <c r="AP229">
        <v>0.148908761248113</v>
      </c>
      <c r="AQ229">
        <f>(Table2[[#This Row],[Sharpe Ratio]]-AVERAGE(Table2[Sharpe Ratio]))/_xlfn.STDEV.P(Table2[Sharpe Ratio])</f>
        <v>0.97411601582184015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166</v>
      </c>
      <c r="AT229">
        <f>_xlfn.RANK.AVG(Table2[[#This Row],[6M Return vs Nifty Z-Score]],Table2[6M Return vs Nifty Z-Score])</f>
        <v>495</v>
      </c>
      <c r="AU229">
        <f>_xlfn.RANK.AVG(Table2[[#This Row],[Sharpe Ratio Z-Score]],Table2[Sharpe Ratio Z-Score])</f>
        <v>119</v>
      </c>
      <c r="AV229">
        <f>(Table2[[#This Row],[Rank 1Y]]+Table2[[#This Row],[Rank 6M]]+Table2[[#This Row],[Rank Sharpe]])/3</f>
        <v>260</v>
      </c>
    </row>
    <row r="230" spans="1:48" x14ac:dyDescent="0.3">
      <c r="A230" t="s">
        <v>672</v>
      </c>
      <c r="B230" t="s">
        <v>673</v>
      </c>
      <c r="C230" t="s">
        <v>3068</v>
      </c>
      <c r="D230" t="s">
        <v>51</v>
      </c>
      <c r="E230">
        <v>26184.967444649999</v>
      </c>
      <c r="F230">
        <v>1461.95</v>
      </c>
      <c r="G230">
        <v>49.742460023920003</v>
      </c>
      <c r="H230">
        <f>(Table2[[#This Row],[1Y Return vs Nifty]]-AVERAGE(Table2[1Y Return vs Nifty]))/_xlfn.STDEV.P(Table2[1Y Return vs Nifty])</f>
        <v>0.2751027633727644</v>
      </c>
      <c r="I230">
        <v>20.623492642684099</v>
      </c>
      <c r="J230">
        <f>(Table2[[#This Row],[1M Return vs Nifty]]-AVERAGE(Table2[1M Return vs Nifty]))/_xlfn.STDEV.P(Table2[1M Return vs Nifty])</f>
        <v>2.2179941457394374</v>
      </c>
      <c r="K230">
        <v>31.076153406151199</v>
      </c>
      <c r="L230">
        <f>(Table2[[#This Row],[6M Return vs Nifty]]-AVERAGE(Table2[6M Return vs Nifty]))/_xlfn.STDEV.P(Table2[6M Return vs Nifty])</f>
        <v>0.84802947950144258</v>
      </c>
      <c r="M230">
        <v>-1.2206937681769201</v>
      </c>
      <c r="N230">
        <f>(Table2[[#This Row],[1W Return vs Nifty]]-AVERAGE(Table2[1W Return vs Nifty]))/_xlfn.STDEV.P(Table2[1W Return vs Nifty])</f>
        <v>0.30584155967911109</v>
      </c>
      <c r="O230">
        <v>1376.79</v>
      </c>
      <c r="P230">
        <v>1269.5412983480601</v>
      </c>
      <c r="Q230">
        <v>1039.9356792230001</v>
      </c>
      <c r="R230">
        <v>67.769499738630103</v>
      </c>
      <c r="S230" s="1">
        <f>(Table2[[#This Row],[Close Price]]-Table2[[#This Row],[20D EMA]])/Table2[[#This Row],[20D EMA]]</f>
        <v>6.1854022763093923E-2</v>
      </c>
      <c r="T230" s="1">
        <f>(Table2[[#This Row],[Close Price]]-Table2[[#This Row],[50D EMA]])/Table2[[#This Row],[50D EMA]]</f>
        <v>0.15155765464447996</v>
      </c>
      <c r="U230" s="1">
        <f>(Table2[[#This Row],[Close Price]]-Table2[[#This Row],[200D EMA]])/Table2[[#This Row],[200D EMA]]</f>
        <v>0.4058080987204063</v>
      </c>
      <c r="V230">
        <v>1.2826603859660699</v>
      </c>
      <c r="W230">
        <v>1456.85</v>
      </c>
      <c r="X230">
        <v>1495.4</v>
      </c>
      <c r="Y230">
        <v>1420.6</v>
      </c>
      <c r="Z230">
        <v>1539.7</v>
      </c>
      <c r="AA230">
        <v>1291.95</v>
      </c>
      <c r="AB230">
        <v>1539.7</v>
      </c>
      <c r="AC230" s="1">
        <f>(Table2[[#This Row],[Close Price]]/Table2[[#This Row],[Day Low]])-1</f>
        <v>3.5007035727769864E-3</v>
      </c>
      <c r="AD230" s="1">
        <f>(Table2[[#This Row],[Day High]]/Table2[[#This Row],[Close Price]])-1</f>
        <v>2.2880399466466139E-2</v>
      </c>
      <c r="AE230" s="1">
        <f>(Table2[[#This Row],[Close Price]]/Table2[[#This Row],[Current Week Low]])-1</f>
        <v>2.9107419400253409E-2</v>
      </c>
      <c r="AF230" s="1">
        <f>(Table2[[#This Row],[Current Week High]]/Table2[[#This Row],[Close Price]])-1</f>
        <v>5.3182393378706561E-2</v>
      </c>
      <c r="AG230" s="1">
        <f>(Table2[[#This Row],[Close Price]]/Table2[[#This Row],[Current Month Low]])-1</f>
        <v>0.13158403963001675</v>
      </c>
      <c r="AH230" s="1">
        <f>(Table2[[#This Row],[Current Month High]]/Table2[[#This Row],[Close Price]])-1</f>
        <v>5.3182393378706561E-2</v>
      </c>
      <c r="AI230">
        <v>5.3182393378706498</v>
      </c>
      <c r="AJ230">
        <v>101.871030102181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0.23</v>
      </c>
      <c r="AM230" t="s">
        <v>3109</v>
      </c>
      <c r="AN230">
        <v>8.48</v>
      </c>
      <c r="AO230" t="s">
        <v>3109</v>
      </c>
      <c r="AP230">
        <v>2.9926140062382998E-2</v>
      </c>
      <c r="AQ230">
        <f>(Table2[[#This Row],[Sharpe Ratio]]-AVERAGE(Table2[Sharpe Ratio]))/_xlfn.STDEV.P(Table2[Sharpe Ratio])</f>
        <v>-0.37806147017103409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3.2689064781217212</v>
      </c>
      <c r="AS230">
        <f>_xlfn.RANK.AVG(Table2[[#This Row],[1Y Return vs Nifty Z-Score]],Table2[1Y Return vs Nifty Z-Score])</f>
        <v>222</v>
      </c>
      <c r="AT230">
        <f>_xlfn.RANK.AVG(Table2[[#This Row],[6M Return vs Nifty Z-Score]],Table2[6M Return vs Nifty Z-Score])</f>
        <v>124</v>
      </c>
      <c r="AU230">
        <f>_xlfn.RANK.AVG(Table2[[#This Row],[Sharpe Ratio Z-Score]],Table2[Sharpe Ratio Z-Score])</f>
        <v>442</v>
      </c>
      <c r="AV230">
        <f>(Table2[[#This Row],[Rank 1Y]]+Table2[[#This Row],[Rank 6M]]+Table2[[#This Row],[Rank Sharpe]])/3</f>
        <v>262.66666666666669</v>
      </c>
    </row>
    <row r="231" spans="1:48" x14ac:dyDescent="0.3">
      <c r="A231" t="s">
        <v>1377</v>
      </c>
      <c r="B231" t="s">
        <v>1378</v>
      </c>
      <c r="C231" t="s">
        <v>3069</v>
      </c>
      <c r="D231" t="s">
        <v>205</v>
      </c>
      <c r="E231">
        <v>7921.8241224200001</v>
      </c>
      <c r="F231">
        <v>1467.05</v>
      </c>
      <c r="G231">
        <v>24.834433155885399</v>
      </c>
      <c r="H231">
        <f>(Table2[[#This Row],[1Y Return vs Nifty]]-AVERAGE(Table2[1Y Return vs Nifty]))/_xlfn.STDEV.P(Table2[1Y Return vs Nifty])</f>
        <v>-0.10921634947083966</v>
      </c>
      <c r="I231">
        <v>1.77438417618987</v>
      </c>
      <c r="J231">
        <f>(Table2[[#This Row],[1M Return vs Nifty]]-AVERAGE(Table2[1M Return vs Nifty]))/_xlfn.STDEV.P(Table2[1M Return vs Nifty])</f>
        <v>0.41594112597700966</v>
      </c>
      <c r="K231">
        <v>29.9759878811862</v>
      </c>
      <c r="L231">
        <f>(Table2[[#This Row],[6M Return vs Nifty]]-AVERAGE(Table2[6M Return vs Nifty]))/_xlfn.STDEV.P(Table2[6M Return vs Nifty])</f>
        <v>0.81104806988921319</v>
      </c>
      <c r="M231">
        <v>-0.29707278755608102</v>
      </c>
      <c r="N231">
        <f>(Table2[[#This Row],[1W Return vs Nifty]]-AVERAGE(Table2[1W Return vs Nifty]))/_xlfn.STDEV.P(Table2[1W Return vs Nifty])</f>
        <v>0.51084241904073113</v>
      </c>
      <c r="O231">
        <v>1395.9</v>
      </c>
      <c r="P231">
        <v>1320.7723500725399</v>
      </c>
      <c r="Q231">
        <v>1112.81452128704</v>
      </c>
      <c r="R231">
        <v>70.513910989086895</v>
      </c>
      <c r="S231" s="1">
        <f>(Table2[[#This Row],[Close Price]]-Table2[[#This Row],[20D EMA]])/Table2[[#This Row],[20D EMA]]</f>
        <v>5.0970699906870018E-2</v>
      </c>
      <c r="T231" s="1">
        <f>(Table2[[#This Row],[Close Price]]-Table2[[#This Row],[50D EMA]])/Table2[[#This Row],[50D EMA]]</f>
        <v>0.11075159918317956</v>
      </c>
      <c r="U231" s="1">
        <f>(Table2[[#This Row],[Close Price]]-Table2[[#This Row],[200D EMA]])/Table2[[#This Row],[200D EMA]]</f>
        <v>0.31832391826021861</v>
      </c>
      <c r="V231">
        <v>0.74191661014775001</v>
      </c>
      <c r="W231">
        <v>1420</v>
      </c>
      <c r="X231">
        <v>1469.7</v>
      </c>
      <c r="Y231">
        <v>1365</v>
      </c>
      <c r="Z231">
        <v>1469.7</v>
      </c>
      <c r="AA231">
        <v>1339.7</v>
      </c>
      <c r="AB231">
        <v>1479</v>
      </c>
      <c r="AC231" s="1">
        <f>(Table2[[#This Row],[Close Price]]/Table2[[#This Row],[Day Low]])-1</f>
        <v>3.3133802816901481E-2</v>
      </c>
      <c r="AD231" s="1">
        <f>(Table2[[#This Row],[Day High]]/Table2[[#This Row],[Close Price]])-1</f>
        <v>1.8063460686412736E-3</v>
      </c>
      <c r="AE231" s="1">
        <f>(Table2[[#This Row],[Close Price]]/Table2[[#This Row],[Current Week Low]])-1</f>
        <v>7.4761904761904807E-2</v>
      </c>
      <c r="AF231" s="1">
        <f>(Table2[[#This Row],[Current Week High]]/Table2[[#This Row],[Close Price]])-1</f>
        <v>1.8063460686412736E-3</v>
      </c>
      <c r="AG231" s="1">
        <f>(Table2[[#This Row],[Close Price]]/Table2[[#This Row],[Current Month Low]])-1</f>
        <v>9.5058595207882401E-2</v>
      </c>
      <c r="AH231" s="1">
        <f>(Table2[[#This Row],[Current Month High]]/Table2[[#This Row],[Close Price]])-1</f>
        <v>8.1455983095328754E-3</v>
      </c>
      <c r="AI231">
        <v>0.81455983095328699</v>
      </c>
      <c r="AJ231">
        <v>78.799512492382604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0.32</v>
      </c>
      <c r="AM231" t="s">
        <v>3109</v>
      </c>
      <c r="AN231">
        <v>3.59</v>
      </c>
      <c r="AO231" t="s">
        <v>3109</v>
      </c>
      <c r="AP231">
        <v>6.6244707604738995E-2</v>
      </c>
      <c r="AQ231">
        <f>(Table2[[#This Row],[Sharpe Ratio]]-AVERAGE(Table2[Sharpe Ratio]))/_xlfn.STDEV.P(Table2[Sharpe Ratio])</f>
        <v>3.4680734235664278E-2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1.6632959996717784</v>
      </c>
      <c r="AS231">
        <f>_xlfn.RANK.AVG(Table2[[#This Row],[1Y Return vs Nifty Z-Score]],Table2[1Y Return vs Nifty Z-Score])</f>
        <v>321</v>
      </c>
      <c r="AT231">
        <f>_xlfn.RANK.AVG(Table2[[#This Row],[6M Return vs Nifty Z-Score]],Table2[6M Return vs Nifty Z-Score])</f>
        <v>131</v>
      </c>
      <c r="AU231">
        <f>_xlfn.RANK.AVG(Table2[[#This Row],[Sharpe Ratio Z-Score]],Table2[Sharpe Ratio Z-Score])</f>
        <v>337</v>
      </c>
      <c r="AV231">
        <f>(Table2[[#This Row],[Rank 1Y]]+Table2[[#This Row],[Rank 6M]]+Table2[[#This Row],[Rank Sharpe]])/3</f>
        <v>263</v>
      </c>
    </row>
    <row r="232" spans="1:48" x14ac:dyDescent="0.3">
      <c r="A232" t="s">
        <v>81</v>
      </c>
      <c r="B232" t="s">
        <v>82</v>
      </c>
      <c r="C232" t="s">
        <v>3074</v>
      </c>
      <c r="D232" t="s">
        <v>83</v>
      </c>
      <c r="E232">
        <v>322605.95074102498</v>
      </c>
      <c r="F232">
        <v>1493.45</v>
      </c>
      <c r="G232">
        <v>66.3517534652389</v>
      </c>
      <c r="H232">
        <f>(Table2[[#This Row],[1Y Return vs Nifty]]-AVERAGE(Table2[1Y Return vs Nifty]))/_xlfn.STDEV.P(Table2[1Y Return vs Nifty])</f>
        <v>0.5313763314938369</v>
      </c>
      <c r="I232">
        <v>-2.4974952851293701</v>
      </c>
      <c r="J232">
        <f>(Table2[[#This Row],[1M Return vs Nifty]]-AVERAGE(Table2[1M Return vs Nifty]))/_xlfn.STDEV.P(Table2[1M Return vs Nifty])</f>
        <v>7.5317151544499134E-3</v>
      </c>
      <c r="K232">
        <v>2.9339147346197798</v>
      </c>
      <c r="L232">
        <f>(Table2[[#This Row],[6M Return vs Nifty]]-AVERAGE(Table2[6M Return vs Nifty]))/_xlfn.STDEV.P(Table2[6M Return vs Nifty])</f>
        <v>-9.7955131087162944E-2</v>
      </c>
      <c r="M232">
        <v>-5.5397892171582903</v>
      </c>
      <c r="N232">
        <f>(Table2[[#This Row],[1W Return vs Nifty]]-AVERAGE(Table2[1W Return vs Nifty]))/_xlfn.STDEV.P(Table2[1W Return vs Nifty])</f>
        <v>-0.65279655842739115</v>
      </c>
      <c r="O232">
        <v>1507.56</v>
      </c>
      <c r="P232">
        <v>1476.9739583620701</v>
      </c>
      <c r="Q232">
        <v>1274.4917139519901</v>
      </c>
      <c r="R232">
        <v>45.520518080038897</v>
      </c>
      <c r="S232" s="1">
        <f>(Table2[[#This Row],[Close Price]]-Table2[[#This Row],[20D EMA]])/Table2[[#This Row],[20D EMA]]</f>
        <v>-9.3594948128100375E-3</v>
      </c>
      <c r="T232" s="1">
        <f>(Table2[[#This Row],[Close Price]]-Table2[[#This Row],[50D EMA]])/Table2[[#This Row],[50D EMA]]</f>
        <v>1.1155268882466613E-2</v>
      </c>
      <c r="U232" s="1">
        <f>(Table2[[#This Row],[Close Price]]-Table2[[#This Row],[200D EMA]])/Table2[[#This Row],[200D EMA]]</f>
        <v>0.17180047830131137</v>
      </c>
      <c r="V232">
        <v>0.63310648874003805</v>
      </c>
      <c r="W232">
        <v>1457.05</v>
      </c>
      <c r="X232">
        <v>1497.2</v>
      </c>
      <c r="Y232">
        <v>1452</v>
      </c>
      <c r="Z232">
        <v>1524.25</v>
      </c>
      <c r="AA232">
        <v>1452</v>
      </c>
      <c r="AB232">
        <v>1604.95</v>
      </c>
      <c r="AC232" s="1">
        <f>(Table2[[#This Row],[Close Price]]/Table2[[#This Row],[Day Low]])-1</f>
        <v>2.4981984146048575E-2</v>
      </c>
      <c r="AD232" s="1">
        <f>(Table2[[#This Row],[Day High]]/Table2[[#This Row],[Close Price]])-1</f>
        <v>2.5109645451806273E-3</v>
      </c>
      <c r="AE232" s="1">
        <f>(Table2[[#This Row],[Close Price]]/Table2[[#This Row],[Current Week Low]])-1</f>
        <v>2.8546831955923002E-2</v>
      </c>
      <c r="AF232" s="1">
        <f>(Table2[[#This Row],[Current Week High]]/Table2[[#This Row],[Close Price]])-1</f>
        <v>2.0623388797750053E-2</v>
      </c>
      <c r="AG232" s="1">
        <f>(Table2[[#This Row],[Close Price]]/Table2[[#This Row],[Current Month Low]])-1</f>
        <v>2.8546831955923002E-2</v>
      </c>
      <c r="AH232" s="1">
        <f>(Table2[[#This Row],[Current Month High]]/Table2[[#This Row],[Close Price]])-1</f>
        <v>7.4659345810037081E-2</v>
      </c>
      <c r="AI232">
        <v>8.5674110281562701</v>
      </c>
      <c r="AJ232">
        <v>97.939032471835603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0.02</v>
      </c>
      <c r="AM232" t="s">
        <v>3109</v>
      </c>
      <c r="AN232">
        <v>-3.41</v>
      </c>
      <c r="AO232" t="s">
        <v>3108</v>
      </c>
      <c r="AP232">
        <v>7.9988223069716993E-2</v>
      </c>
      <c r="AQ232">
        <f>(Table2[[#This Row],[Sharpe Ratio]]-AVERAGE(Table2[Sharpe Ratio]))/_xlfn.STDEV.P(Table2[Sharpe Ratio])</f>
        <v>0.19086885654244484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-2.0974786323822436E-2</v>
      </c>
      <c r="AS232">
        <f>_xlfn.RANK.AVG(Table2[[#This Row],[1Y Return vs Nifty Z-Score]],Table2[1Y Return vs Nifty Z-Score])</f>
        <v>156</v>
      </c>
      <c r="AT232">
        <f>_xlfn.RANK.AVG(Table2[[#This Row],[6M Return vs Nifty Z-Score]],Table2[6M Return vs Nifty Z-Score])</f>
        <v>344</v>
      </c>
      <c r="AU232">
        <f>_xlfn.RANK.AVG(Table2[[#This Row],[Sharpe Ratio Z-Score]],Table2[Sharpe Ratio Z-Score])</f>
        <v>291</v>
      </c>
      <c r="AV232">
        <f>(Table2[[#This Row],[Rank 1Y]]+Table2[[#This Row],[Rank 6M]]+Table2[[#This Row],[Rank Sharpe]])/3</f>
        <v>263.66666666666669</v>
      </c>
    </row>
    <row r="233" spans="1:48" x14ac:dyDescent="0.3">
      <c r="A233" t="s">
        <v>380</v>
      </c>
      <c r="B233" t="s">
        <v>381</v>
      </c>
      <c r="C233" t="s">
        <v>3069</v>
      </c>
      <c r="D233" t="s">
        <v>205</v>
      </c>
      <c r="E233">
        <v>63021.639744</v>
      </c>
      <c r="F233">
        <v>4032</v>
      </c>
      <c r="G233">
        <v>8.2602516361751199</v>
      </c>
      <c r="H233">
        <f>(Table2[[#This Row],[1Y Return vs Nifty]]-AVERAGE(Table2[1Y Return vs Nifty]))/_xlfn.STDEV.P(Table2[1Y Return vs Nifty])</f>
        <v>-0.3649481571933727</v>
      </c>
      <c r="I233">
        <v>-1.3100711451073599</v>
      </c>
      <c r="J233">
        <f>(Table2[[#This Row],[1M Return vs Nifty]]-AVERAGE(Table2[1M Return vs Nifty]))/_xlfn.STDEV.P(Table2[1M Return vs Nifty])</f>
        <v>0.1210543924242599</v>
      </c>
      <c r="K233">
        <v>20.241553275525</v>
      </c>
      <c r="L233">
        <f>(Table2[[#This Row],[6M Return vs Nifty]]-AVERAGE(Table2[6M Return vs Nifty]))/_xlfn.STDEV.P(Table2[6M Return vs Nifty])</f>
        <v>0.48383084182085545</v>
      </c>
      <c r="M233">
        <v>-1.0000003362096599</v>
      </c>
      <c r="N233">
        <f>(Table2[[#This Row],[1W Return vs Nifty]]-AVERAGE(Table2[1W Return vs Nifty]))/_xlfn.STDEV.P(Table2[1W Return vs Nifty])</f>
        <v>0.3548252273934831</v>
      </c>
      <c r="O233">
        <v>4047.88</v>
      </c>
      <c r="P233">
        <v>4111.73765958902</v>
      </c>
      <c r="Q233">
        <v>3663.0314927220202</v>
      </c>
      <c r="R233">
        <v>51.781896432491699</v>
      </c>
      <c r="S233" s="1">
        <f>(Table2[[#This Row],[Close Price]]-Table2[[#This Row],[20D EMA]])/Table2[[#This Row],[20D EMA]]</f>
        <v>-3.9230411968734519E-3</v>
      </c>
      <c r="T233" s="1">
        <f>(Table2[[#This Row],[Close Price]]-Table2[[#This Row],[50D EMA]])/Table2[[#This Row],[50D EMA]]</f>
        <v>-1.9392691409449027E-2</v>
      </c>
      <c r="U233" s="1">
        <f>(Table2[[#This Row],[Close Price]]-Table2[[#This Row],[200D EMA]])/Table2[[#This Row],[200D EMA]]</f>
        <v>0.10072763720734412</v>
      </c>
      <c r="V233">
        <v>0.59149538694211001</v>
      </c>
      <c r="W233">
        <v>3931.15</v>
      </c>
      <c r="X233">
        <v>4040</v>
      </c>
      <c r="Y233">
        <v>3865</v>
      </c>
      <c r="Z233">
        <v>4041.9</v>
      </c>
      <c r="AA233">
        <v>3784.9</v>
      </c>
      <c r="AB233">
        <v>4286.3999999999996</v>
      </c>
      <c r="AC233" s="1">
        <f>(Table2[[#This Row],[Close Price]]/Table2[[#This Row],[Day Low]])-1</f>
        <v>2.5654070691782271E-2</v>
      </c>
      <c r="AD233" s="1">
        <f>(Table2[[#This Row],[Day High]]/Table2[[#This Row],[Close Price]])-1</f>
        <v>1.9841269841269771E-3</v>
      </c>
      <c r="AE233" s="1">
        <f>(Table2[[#This Row],[Close Price]]/Table2[[#This Row],[Current Week Low]])-1</f>
        <v>4.3208279430789087E-2</v>
      </c>
      <c r="AF233" s="1">
        <f>(Table2[[#This Row],[Current Week High]]/Table2[[#This Row],[Close Price]])-1</f>
        <v>2.4553571428571619E-3</v>
      </c>
      <c r="AG233" s="1">
        <f>(Table2[[#This Row],[Close Price]]/Table2[[#This Row],[Current Month Low]])-1</f>
        <v>6.5285740706491513E-2</v>
      </c>
      <c r="AH233" s="1">
        <f>(Table2[[#This Row],[Current Month High]]/Table2[[#This Row],[Close Price]])-1</f>
        <v>6.3095238095238093E-2</v>
      </c>
      <c r="AI233">
        <v>22.792658730158699</v>
      </c>
      <c r="AJ233">
        <v>54.352652936222299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-0.18</v>
      </c>
      <c r="AM233" t="s">
        <v>3108</v>
      </c>
      <c r="AN233">
        <v>-4.16</v>
      </c>
      <c r="AO233" t="s">
        <v>3108</v>
      </c>
      <c r="AP233">
        <v>0.116101014739559</v>
      </c>
      <c r="AQ233">
        <f>(Table2[[#This Row],[Sharpe Ratio]]-AVERAGE(Table2[Sharpe Ratio]))/_xlfn.STDEV.P(Table2[Sharpe Ratio])</f>
        <v>0.60127252193225922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405</v>
      </c>
      <c r="AT233">
        <f>_xlfn.RANK.AVG(Table2[[#This Row],[6M Return vs Nifty Z-Score]],Table2[6M Return vs Nifty Z-Score])</f>
        <v>194</v>
      </c>
      <c r="AU233">
        <f>_xlfn.RANK.AVG(Table2[[#This Row],[Sharpe Ratio Z-Score]],Table2[Sharpe Ratio Z-Score])</f>
        <v>195</v>
      </c>
      <c r="AV233">
        <f>(Table2[[#This Row],[Rank 1Y]]+Table2[[#This Row],[Rank 6M]]+Table2[[#This Row],[Rank Sharpe]])/3</f>
        <v>264.66666666666669</v>
      </c>
    </row>
    <row r="234" spans="1:48" x14ac:dyDescent="0.3">
      <c r="A234" t="s">
        <v>799</v>
      </c>
      <c r="B234" t="s">
        <v>800</v>
      </c>
      <c r="C234" t="s">
        <v>3078</v>
      </c>
      <c r="D234" t="s">
        <v>390</v>
      </c>
      <c r="E234">
        <v>19674.031044185002</v>
      </c>
      <c r="F234">
        <v>491.05</v>
      </c>
      <c r="G234">
        <v>66.000668528552396</v>
      </c>
      <c r="H234">
        <f>(Table2[[#This Row],[1Y Return vs Nifty]]-AVERAGE(Table2[1Y Return vs Nifty]))/_xlfn.STDEV.P(Table2[1Y Return vs Nifty])</f>
        <v>0.52595925642341979</v>
      </c>
      <c r="I234">
        <v>-4.0289472370884001</v>
      </c>
      <c r="J234">
        <f>(Table2[[#This Row],[1M Return vs Nifty]]-AVERAGE(Table2[1M Return vs Nifty]))/_xlfn.STDEV.P(Table2[1M Return vs Nifty])</f>
        <v>-0.13888144913682254</v>
      </c>
      <c r="K234">
        <v>21.8575301979883</v>
      </c>
      <c r="L234">
        <f>(Table2[[#This Row],[6M Return vs Nifty]]-AVERAGE(Table2[6M Return vs Nifty]))/_xlfn.STDEV.P(Table2[6M Return vs Nifty])</f>
        <v>0.53815094469394475</v>
      </c>
      <c r="M234">
        <v>-7.24147568088011</v>
      </c>
      <c r="N234">
        <f>(Table2[[#This Row],[1W Return vs Nifty]]-AVERAGE(Table2[1W Return vs Nifty]))/_xlfn.STDEV.P(Table2[1W Return vs Nifty])</f>
        <v>-1.0304917329052614</v>
      </c>
      <c r="O234">
        <v>503.71</v>
      </c>
      <c r="P234">
        <v>485.710086926869</v>
      </c>
      <c r="Q234">
        <v>407.977531636587</v>
      </c>
      <c r="R234">
        <v>41.2799594986909</v>
      </c>
      <c r="S234" s="1">
        <f>(Table2[[#This Row],[Close Price]]-Table2[[#This Row],[20D EMA]])/Table2[[#This Row],[20D EMA]]</f>
        <v>-2.5133509360544697E-2</v>
      </c>
      <c r="T234" s="1">
        <f>(Table2[[#This Row],[Close Price]]-Table2[[#This Row],[50D EMA]])/Table2[[#This Row],[50D EMA]]</f>
        <v>1.0994033718585343E-2</v>
      </c>
      <c r="U234" s="1">
        <f>(Table2[[#This Row],[Close Price]]-Table2[[#This Row],[200D EMA]])/Table2[[#This Row],[200D EMA]]</f>
        <v>0.20362020435333983</v>
      </c>
      <c r="V234">
        <v>0.80814962614587105</v>
      </c>
      <c r="W234">
        <v>488.05</v>
      </c>
      <c r="X234">
        <v>498.45</v>
      </c>
      <c r="Y234">
        <v>481.2</v>
      </c>
      <c r="Z234">
        <v>536.5</v>
      </c>
      <c r="AA234">
        <v>481.2</v>
      </c>
      <c r="AB234">
        <v>538.5</v>
      </c>
      <c r="AC234" s="1">
        <f>(Table2[[#This Row],[Close Price]]/Table2[[#This Row],[Day Low]])-1</f>
        <v>6.1469111771335072E-3</v>
      </c>
      <c r="AD234" s="1">
        <f>(Table2[[#This Row],[Day High]]/Table2[[#This Row],[Close Price]])-1</f>
        <v>1.5069748498116153E-2</v>
      </c>
      <c r="AE234" s="1">
        <f>(Table2[[#This Row],[Close Price]]/Table2[[#This Row],[Current Week Low]])-1</f>
        <v>2.0469659185369915E-2</v>
      </c>
      <c r="AF234" s="1">
        <f>(Table2[[#This Row],[Current Week High]]/Table2[[#This Row],[Close Price]])-1</f>
        <v>9.2556766113430333E-2</v>
      </c>
      <c r="AG234" s="1">
        <f>(Table2[[#This Row],[Close Price]]/Table2[[#This Row],[Current Month Low]])-1</f>
        <v>2.0469659185369915E-2</v>
      </c>
      <c r="AH234" s="1">
        <f>(Table2[[#This Row],[Current Month High]]/Table2[[#This Row],[Close Price]])-1</f>
        <v>9.6629671112921312E-2</v>
      </c>
      <c r="AI234">
        <v>16.963649322879501</v>
      </c>
      <c r="AJ234">
        <v>96.380723855228894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0.19</v>
      </c>
      <c r="AM234" t="s">
        <v>3109</v>
      </c>
      <c r="AN234">
        <v>-4.96</v>
      </c>
      <c r="AO234" t="s">
        <v>3108</v>
      </c>
      <c r="AP234">
        <v>2.5250295678866001E-2</v>
      </c>
      <c r="AQ234">
        <f>(Table2[[#This Row],[Sharpe Ratio]]-AVERAGE(Table2[Sharpe Ratio]))/_xlfn.STDEV.P(Table2[Sharpe Ratio])</f>
        <v>-0.43120008352809308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-0.53646306445281255</v>
      </c>
      <c r="AS234">
        <f>_xlfn.RANK.AVG(Table2[[#This Row],[1Y Return vs Nifty Z-Score]],Table2[1Y Return vs Nifty Z-Score])</f>
        <v>157</v>
      </c>
      <c r="AT234">
        <f>_xlfn.RANK.AVG(Table2[[#This Row],[6M Return vs Nifty Z-Score]],Table2[6M Return vs Nifty Z-Score])</f>
        <v>186</v>
      </c>
      <c r="AU234">
        <f>_xlfn.RANK.AVG(Table2[[#This Row],[Sharpe Ratio Z-Score]],Table2[Sharpe Ratio Z-Score])</f>
        <v>452</v>
      </c>
      <c r="AV234">
        <f>(Table2[[#This Row],[Rank 1Y]]+Table2[[#This Row],[Rank 6M]]+Table2[[#This Row],[Rank Sharpe]])/3</f>
        <v>265</v>
      </c>
    </row>
    <row r="235" spans="1:48" x14ac:dyDescent="0.3">
      <c r="A235" t="s">
        <v>944</v>
      </c>
      <c r="B235" t="s">
        <v>945</v>
      </c>
      <c r="C235" t="s">
        <v>3067</v>
      </c>
      <c r="D235" t="s">
        <v>248</v>
      </c>
      <c r="E235">
        <v>15475.646196554901</v>
      </c>
      <c r="F235">
        <v>663.15</v>
      </c>
      <c r="G235">
        <v>61.358058999665502</v>
      </c>
      <c r="H235">
        <f>(Table2[[#This Row],[1Y Return vs Nifty]]-AVERAGE(Table2[1Y Return vs Nifty]))/_xlfn.STDEV.P(Table2[1Y Return vs Nifty])</f>
        <v>0.45432597993491319</v>
      </c>
      <c r="I235">
        <v>-5.6152239524989698</v>
      </c>
      <c r="J235">
        <f>(Table2[[#This Row],[1M Return vs Nifty]]-AVERAGE(Table2[1M Return vs Nifty]))/_xlfn.STDEV.P(Table2[1M Return vs Nifty])</f>
        <v>-0.29053608841409917</v>
      </c>
      <c r="K235">
        <v>1.7725766548787101</v>
      </c>
      <c r="L235">
        <f>(Table2[[#This Row],[6M Return vs Nifty]]-AVERAGE(Table2[6M Return vs Nifty]))/_xlfn.STDEV.P(Table2[6M Return vs Nifty])</f>
        <v>-0.13699281973546945</v>
      </c>
      <c r="M235">
        <v>-4.5172154770850899</v>
      </c>
      <c r="N235">
        <f>(Table2[[#This Row],[1W Return vs Nifty]]-AVERAGE(Table2[1W Return vs Nifty]))/_xlfn.STDEV.P(Table2[1W Return vs Nifty])</f>
        <v>-0.42583279312322486</v>
      </c>
      <c r="O235">
        <v>667.34</v>
      </c>
      <c r="P235">
        <v>678.71852905450396</v>
      </c>
      <c r="Q235">
        <v>585.10566715077096</v>
      </c>
      <c r="R235">
        <v>49.676407725275098</v>
      </c>
      <c r="S235" s="1">
        <f>(Table2[[#This Row],[Close Price]]-Table2[[#This Row],[20D EMA]])/Table2[[#This Row],[20D EMA]]</f>
        <v>-6.2786585548596733E-3</v>
      </c>
      <c r="T235" s="1">
        <f>(Table2[[#This Row],[Close Price]]-Table2[[#This Row],[50D EMA]])/Table2[[#This Row],[50D EMA]]</f>
        <v>-2.2938122930269617E-2</v>
      </c>
      <c r="U235" s="1">
        <f>(Table2[[#This Row],[Close Price]]-Table2[[#This Row],[200D EMA]])/Table2[[#This Row],[200D EMA]]</f>
        <v>0.13338502296392635</v>
      </c>
      <c r="V235">
        <v>0.614421404891486</v>
      </c>
      <c r="W235">
        <v>652.70000000000005</v>
      </c>
      <c r="X235">
        <v>668</v>
      </c>
      <c r="Y235">
        <v>649.4</v>
      </c>
      <c r="Z235">
        <v>689.6</v>
      </c>
      <c r="AA235">
        <v>607.85</v>
      </c>
      <c r="AB235">
        <v>693.7</v>
      </c>
      <c r="AC235" s="1">
        <f>(Table2[[#This Row],[Close Price]]/Table2[[#This Row],[Day Low]])-1</f>
        <v>1.60104182626013E-2</v>
      </c>
      <c r="AD235" s="1">
        <f>(Table2[[#This Row],[Day High]]/Table2[[#This Row],[Close Price]])-1</f>
        <v>7.3135791299103747E-3</v>
      </c>
      <c r="AE235" s="1">
        <f>(Table2[[#This Row],[Close Price]]/Table2[[#This Row],[Current Week Low]])-1</f>
        <v>2.1173390822297522E-2</v>
      </c>
      <c r="AF235" s="1">
        <f>(Table2[[#This Row],[Current Week High]]/Table2[[#This Row],[Close Price]])-1</f>
        <v>3.9885395461057183E-2</v>
      </c>
      <c r="AG235" s="1">
        <f>(Table2[[#This Row],[Close Price]]/Table2[[#This Row],[Current Month Low]])-1</f>
        <v>9.0976392202023471E-2</v>
      </c>
      <c r="AH235" s="1">
        <f>(Table2[[#This Row],[Current Month High]]/Table2[[#This Row],[Close Price]])-1</f>
        <v>4.6068008746136035E-2</v>
      </c>
      <c r="AI235">
        <v>24.858629269396001</v>
      </c>
      <c r="AJ235">
        <v>162.11462450592799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-0.16</v>
      </c>
      <c r="AM235" t="s">
        <v>3108</v>
      </c>
      <c r="AN235">
        <v>-2.99</v>
      </c>
      <c r="AO235" t="s">
        <v>3108</v>
      </c>
      <c r="AP235">
        <v>8.5150073237828E-2</v>
      </c>
      <c r="AQ235">
        <f>(Table2[[#This Row],[Sharpe Ratio]]-AVERAGE(Table2[Sharpe Ratio]))/_xlfn.STDEV.P(Table2[Sharpe Ratio])</f>
        <v>0.24953068054523744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172</v>
      </c>
      <c r="AT235">
        <f>_xlfn.RANK.AVG(Table2[[#This Row],[6M Return vs Nifty Z-Score]],Table2[6M Return vs Nifty Z-Score])</f>
        <v>355</v>
      </c>
      <c r="AU235">
        <f>_xlfn.RANK.AVG(Table2[[#This Row],[Sharpe Ratio Z-Score]],Table2[Sharpe Ratio Z-Score])</f>
        <v>276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998</v>
      </c>
      <c r="B236" t="s">
        <v>999</v>
      </c>
      <c r="C236" t="s">
        <v>3068</v>
      </c>
      <c r="D236" t="s">
        <v>51</v>
      </c>
      <c r="E236">
        <v>13521.56943243</v>
      </c>
      <c r="F236">
        <v>853.9</v>
      </c>
      <c r="G236">
        <v>60.362702286154601</v>
      </c>
      <c r="H236">
        <f>(Table2[[#This Row],[1Y Return vs Nifty]]-AVERAGE(Table2[1Y Return vs Nifty]))/_xlfn.STDEV.P(Table2[1Y Return vs Nifty])</f>
        <v>0.43896809506004353</v>
      </c>
      <c r="I236">
        <v>19.0655752256128</v>
      </c>
      <c r="J236">
        <f>(Table2[[#This Row],[1M Return vs Nifty]]-AVERAGE(Table2[1M Return vs Nifty]))/_xlfn.STDEV.P(Table2[1M Return vs Nifty])</f>
        <v>2.0690507731144523</v>
      </c>
      <c r="K236">
        <v>26.403329740784599</v>
      </c>
      <c r="L236">
        <f>(Table2[[#This Row],[6M Return vs Nifty]]-AVERAGE(Table2[6M Return vs Nifty]))/_xlfn.STDEV.P(Table2[6M Return vs Nifty])</f>
        <v>0.69095529194213079</v>
      </c>
      <c r="M236">
        <v>-0.32291337998882502</v>
      </c>
      <c r="N236">
        <f>(Table2[[#This Row],[1W Return vs Nifty]]-AVERAGE(Table2[1W Return vs Nifty]))/_xlfn.STDEV.P(Table2[1W Return vs Nifty])</f>
        <v>0.50510701050598228</v>
      </c>
      <c r="O236">
        <v>813.81</v>
      </c>
      <c r="P236">
        <v>767.55723667605901</v>
      </c>
      <c r="Q236">
        <v>638.71741556914697</v>
      </c>
      <c r="R236">
        <v>65.857749743644007</v>
      </c>
      <c r="S236" s="1">
        <f>(Table2[[#This Row],[Close Price]]-Table2[[#This Row],[20D EMA]])/Table2[[#This Row],[20D EMA]]</f>
        <v>4.9262112778166937E-2</v>
      </c>
      <c r="T236" s="1">
        <f>(Table2[[#This Row],[Close Price]]-Table2[[#This Row],[50D EMA]])/Table2[[#This Row],[50D EMA]]</f>
        <v>0.11249032540928436</v>
      </c>
      <c r="U236" s="1">
        <f>(Table2[[#This Row],[Close Price]]-Table2[[#This Row],[200D EMA]])/Table2[[#This Row],[200D EMA]]</f>
        <v>0.33689794451449012</v>
      </c>
      <c r="V236">
        <v>1.03782438107651</v>
      </c>
      <c r="W236">
        <v>844.1</v>
      </c>
      <c r="X236">
        <v>886</v>
      </c>
      <c r="Y236">
        <v>827.05</v>
      </c>
      <c r="Z236">
        <v>886</v>
      </c>
      <c r="AA236">
        <v>778.6</v>
      </c>
      <c r="AB236">
        <v>886</v>
      </c>
      <c r="AC236" s="1">
        <f>(Table2[[#This Row],[Close Price]]/Table2[[#This Row],[Day Low]])-1</f>
        <v>1.1609998815306222E-2</v>
      </c>
      <c r="AD236" s="1">
        <f>(Table2[[#This Row],[Day High]]/Table2[[#This Row],[Close Price]])-1</f>
        <v>3.7592223913807343E-2</v>
      </c>
      <c r="AE236" s="1">
        <f>(Table2[[#This Row],[Close Price]]/Table2[[#This Row],[Current Week Low]])-1</f>
        <v>3.2464784474941055E-2</v>
      </c>
      <c r="AF236" s="1">
        <f>(Table2[[#This Row],[Current Week High]]/Table2[[#This Row],[Close Price]])-1</f>
        <v>3.7592223913807343E-2</v>
      </c>
      <c r="AG236" s="1">
        <f>(Table2[[#This Row],[Close Price]]/Table2[[#This Row],[Current Month Low]])-1</f>
        <v>9.6712047264320589E-2</v>
      </c>
      <c r="AH236" s="1">
        <f>(Table2[[#This Row],[Current Month High]]/Table2[[#This Row],[Close Price]])-1</f>
        <v>3.7592223913807343E-2</v>
      </c>
      <c r="AI236">
        <v>3.7592223913807299</v>
      </c>
      <c r="AJ236">
        <v>167.89019607843099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0.06</v>
      </c>
      <c r="AM236" t="s">
        <v>3109</v>
      </c>
      <c r="AN236">
        <v>16.3</v>
      </c>
      <c r="AO236" t="s">
        <v>3109</v>
      </c>
      <c r="AP236">
        <v>1.7208527333055001E-2</v>
      </c>
      <c r="AQ236">
        <f>(Table2[[#This Row],[Sharpe Ratio]]-AVERAGE(Table2[Sharpe Ratio]))/_xlfn.STDEV.P(Table2[Sharpe Ratio])</f>
        <v>-0.52259072525720573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3.1814904453654034</v>
      </c>
      <c r="AS236">
        <f>_xlfn.RANK.AVG(Table2[[#This Row],[1Y Return vs Nifty Z-Score]],Table2[1Y Return vs Nifty Z-Score])</f>
        <v>176</v>
      </c>
      <c r="AT236">
        <f>_xlfn.RANK.AVG(Table2[[#This Row],[6M Return vs Nifty Z-Score]],Table2[6M Return vs Nifty Z-Score])</f>
        <v>152</v>
      </c>
      <c r="AU236">
        <f>_xlfn.RANK.AVG(Table2[[#This Row],[Sharpe Ratio Z-Score]],Table2[Sharpe Ratio Z-Score])</f>
        <v>476</v>
      </c>
      <c r="AV236">
        <f>(Table2[[#This Row],[Rank 1Y]]+Table2[[#This Row],[Rank 6M]]+Table2[[#This Row],[Rank Sharpe]])/3</f>
        <v>268</v>
      </c>
    </row>
    <row r="237" spans="1:48" x14ac:dyDescent="0.3">
      <c r="A237" t="s">
        <v>1038</v>
      </c>
      <c r="B237" t="s">
        <v>1039</v>
      </c>
      <c r="C237" t="s">
        <v>3075</v>
      </c>
      <c r="D237" t="s">
        <v>256</v>
      </c>
      <c r="E237">
        <v>12665.712960000001</v>
      </c>
      <c r="F237">
        <v>4012.2</v>
      </c>
      <c r="G237">
        <v>7.8066963801931797</v>
      </c>
      <c r="H237">
        <f>(Table2[[#This Row],[1Y Return vs Nifty]]-AVERAGE(Table2[1Y Return vs Nifty]))/_xlfn.STDEV.P(Table2[1Y Return vs Nifty])</f>
        <v>-0.37194630098565479</v>
      </c>
      <c r="I237">
        <v>-7.1647405676112097</v>
      </c>
      <c r="J237">
        <f>(Table2[[#This Row],[1M Return vs Nifty]]-AVERAGE(Table2[1M Return vs Nifty]))/_xlfn.STDEV.P(Table2[1M Return vs Nifty])</f>
        <v>-0.43867630949663045</v>
      </c>
      <c r="K237">
        <v>4.2756680981462898</v>
      </c>
      <c r="L237">
        <f>(Table2[[#This Row],[6M Return vs Nifty]]-AVERAGE(Table2[6M Return vs Nifty]))/_xlfn.STDEV.P(Table2[6M Return vs Nifty])</f>
        <v>-5.2852890006904678E-2</v>
      </c>
      <c r="M237">
        <v>-3.10054673937623</v>
      </c>
      <c r="N237">
        <f>(Table2[[#This Row],[1W Return vs Nifty]]-AVERAGE(Table2[1W Return vs Nifty]))/_xlfn.STDEV.P(Table2[1W Return vs Nifty])</f>
        <v>-0.11139828507876205</v>
      </c>
      <c r="O237">
        <v>4164.3</v>
      </c>
      <c r="P237">
        <v>4267.4408102980697</v>
      </c>
      <c r="Q237">
        <v>3828.0918810444</v>
      </c>
      <c r="R237">
        <v>37.9606999555389</v>
      </c>
      <c r="S237" s="1">
        <f>(Table2[[#This Row],[Close Price]]-Table2[[#This Row],[20D EMA]])/Table2[[#This Row],[20D EMA]]</f>
        <v>-3.6524746055759755E-2</v>
      </c>
      <c r="T237" s="1">
        <f>(Table2[[#This Row],[Close Price]]-Table2[[#This Row],[50D EMA]])/Table2[[#This Row],[50D EMA]]</f>
        <v>-5.9811212772331791E-2</v>
      </c>
      <c r="U237" s="1">
        <f>(Table2[[#This Row],[Close Price]]-Table2[[#This Row],[200D EMA]])/Table2[[#This Row],[200D EMA]]</f>
        <v>4.8093965525553291E-2</v>
      </c>
      <c r="V237">
        <v>1.47220706664614</v>
      </c>
      <c r="W237">
        <v>3939</v>
      </c>
      <c r="X237">
        <v>4063.55</v>
      </c>
      <c r="Y237">
        <v>3905</v>
      </c>
      <c r="Z237">
        <v>4272.75</v>
      </c>
      <c r="AA237">
        <v>3903.05</v>
      </c>
      <c r="AB237">
        <v>4449</v>
      </c>
      <c r="AC237" s="1">
        <f>(Table2[[#This Row],[Close Price]]/Table2[[#This Row],[Day Low]])-1</f>
        <v>1.8583396801218566E-2</v>
      </c>
      <c r="AD237" s="1">
        <f>(Table2[[#This Row],[Day High]]/Table2[[#This Row],[Close Price]])-1</f>
        <v>1.2798464682717725E-2</v>
      </c>
      <c r="AE237" s="1">
        <f>(Table2[[#This Row],[Close Price]]/Table2[[#This Row],[Current Week Low]])-1</f>
        <v>2.7451984635083138E-2</v>
      </c>
      <c r="AF237" s="1">
        <f>(Table2[[#This Row],[Current Week High]]/Table2[[#This Row],[Close Price]])-1</f>
        <v>6.4939434724091472E-2</v>
      </c>
      <c r="AG237" s="1">
        <f>(Table2[[#This Row],[Close Price]]/Table2[[#This Row],[Current Month Low]])-1</f>
        <v>2.7965309181281262E-2</v>
      </c>
      <c r="AH237" s="1">
        <f>(Table2[[#This Row],[Current Month High]]/Table2[[#This Row],[Close Price]])-1</f>
        <v>0.10886795274413053</v>
      </c>
      <c r="AI237">
        <v>24.619909276706</v>
      </c>
      <c r="AJ237">
        <v>45.369565217391298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-0.11</v>
      </c>
      <c r="AM237" t="s">
        <v>3108</v>
      </c>
      <c r="AN237">
        <v>-10.210000000000001</v>
      </c>
      <c r="AO237" t="s">
        <v>3108</v>
      </c>
      <c r="AP237">
        <v>0.18096372809357</v>
      </c>
      <c r="AQ237">
        <f>(Table2[[#This Row],[Sharpe Ratio]]-AVERAGE(Table2[Sharpe Ratio]))/_xlfn.STDEV.P(Table2[Sharpe Ratio])</f>
        <v>1.3384045484724671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407</v>
      </c>
      <c r="AT237">
        <f>_xlfn.RANK.AVG(Table2[[#This Row],[6M Return vs Nifty Z-Score]],Table2[6M Return vs Nifty Z-Score])</f>
        <v>328</v>
      </c>
      <c r="AU237">
        <f>_xlfn.RANK.AVG(Table2[[#This Row],[Sharpe Ratio Z-Score]],Table2[Sharpe Ratio Z-Score])</f>
        <v>72</v>
      </c>
      <c r="AV237">
        <f>(Table2[[#This Row],[Rank 1Y]]+Table2[[#This Row],[Rank 6M]]+Table2[[#This Row],[Rank Sharpe]])/3</f>
        <v>269</v>
      </c>
    </row>
    <row r="238" spans="1:48" x14ac:dyDescent="0.3">
      <c r="A238" t="s">
        <v>369</v>
      </c>
      <c r="B238" t="s">
        <v>370</v>
      </c>
      <c r="C238" t="s">
        <v>3074</v>
      </c>
      <c r="D238" t="s">
        <v>83</v>
      </c>
      <c r="E238">
        <v>64739.350963839999</v>
      </c>
      <c r="F238">
        <v>313.60000000000002</v>
      </c>
      <c r="G238">
        <v>73.285926342764895</v>
      </c>
      <c r="H238">
        <f>(Table2[[#This Row],[1Y Return vs Nifty]]-AVERAGE(Table2[1Y Return vs Nifty]))/_xlfn.STDEV.P(Table2[1Y Return vs Nifty])</f>
        <v>0.63836735020094215</v>
      </c>
      <c r="I238">
        <v>-9.1241394895167005</v>
      </c>
      <c r="J238">
        <f>(Table2[[#This Row],[1M Return vs Nifty]]-AVERAGE(Table2[1M Return vs Nifty]))/_xlfn.STDEV.P(Table2[1M Return vs Nifty])</f>
        <v>-0.62600298069784721</v>
      </c>
      <c r="K238">
        <v>30.780844048608301</v>
      </c>
      <c r="L238">
        <f>(Table2[[#This Row],[6M Return vs Nifty]]-AVERAGE(Table2[6M Return vs Nifty]))/_xlfn.STDEV.P(Table2[6M Return vs Nifty])</f>
        <v>0.83810283113281125</v>
      </c>
      <c r="M238">
        <v>-3.8654311502585701</v>
      </c>
      <c r="N238">
        <f>(Table2[[#This Row],[1W Return vs Nifty]]-AVERAGE(Table2[1W Return vs Nifty]))/_xlfn.STDEV.P(Table2[1W Return vs Nifty])</f>
        <v>-0.28116701579532416</v>
      </c>
      <c r="O238">
        <v>322.64999999999998</v>
      </c>
      <c r="P238">
        <v>316.34846369571699</v>
      </c>
      <c r="Q238">
        <v>254.556268509391</v>
      </c>
      <c r="R238">
        <v>38.598672054052798</v>
      </c>
      <c r="S238" s="1">
        <f>(Table2[[#This Row],[Close Price]]-Table2[[#This Row],[20D EMA]])/Table2[[#This Row],[20D EMA]]</f>
        <v>-2.8048969471563476E-2</v>
      </c>
      <c r="T238" s="1">
        <f>(Table2[[#This Row],[Close Price]]-Table2[[#This Row],[50D EMA]])/Table2[[#This Row],[50D EMA]]</f>
        <v>-8.6880892785387506E-3</v>
      </c>
      <c r="U238" s="1">
        <f>(Table2[[#This Row],[Close Price]]-Table2[[#This Row],[200D EMA]])/Table2[[#This Row],[200D EMA]]</f>
        <v>0.23194766263801828</v>
      </c>
      <c r="V238">
        <v>0.32899082639125898</v>
      </c>
      <c r="W238">
        <v>310.25</v>
      </c>
      <c r="X238">
        <v>315.39999999999998</v>
      </c>
      <c r="Y238">
        <v>309.05</v>
      </c>
      <c r="Z238">
        <v>321.85000000000002</v>
      </c>
      <c r="AA238">
        <v>309.05</v>
      </c>
      <c r="AB238">
        <v>342</v>
      </c>
      <c r="AC238" s="1">
        <f>(Table2[[#This Row],[Close Price]]/Table2[[#This Row],[Day Low]])-1</f>
        <v>1.0797743755036393E-2</v>
      </c>
      <c r="AD238" s="1">
        <f>(Table2[[#This Row],[Day High]]/Table2[[#This Row],[Close Price]])-1</f>
        <v>5.7397959183671521E-3</v>
      </c>
      <c r="AE238" s="1">
        <f>(Table2[[#This Row],[Close Price]]/Table2[[#This Row],[Current Week Low]])-1</f>
        <v>1.4722536806341946E-2</v>
      </c>
      <c r="AF238" s="1">
        <f>(Table2[[#This Row],[Current Week High]]/Table2[[#This Row],[Close Price]])-1</f>
        <v>2.6307397959183687E-2</v>
      </c>
      <c r="AG238" s="1">
        <f>(Table2[[#This Row],[Close Price]]/Table2[[#This Row],[Current Month Low]])-1</f>
        <v>1.4722536806341946E-2</v>
      </c>
      <c r="AH238" s="1">
        <f>(Table2[[#This Row],[Current Month High]]/Table2[[#This Row],[Close Price]])-1</f>
        <v>9.0561224489795755E-2</v>
      </c>
      <c r="AI238">
        <v>15.098852040816301</v>
      </c>
      <c r="AJ238">
        <v>120.534458509142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0.04</v>
      </c>
      <c r="AM238" t="s">
        <v>3109</v>
      </c>
      <c r="AN238">
        <v>-7.05</v>
      </c>
      <c r="AO238" t="s">
        <v>3108</v>
      </c>
      <c r="AQ238">
        <f>(Table2[[#This Row],[Sharpe Ratio]]-AVERAGE(Table2[Sharpe Ratio]))/_xlfn.STDEV.P(Table2[Sharpe Ratio])</f>
        <v>-0.71815696001452767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-0.14885677517394563</v>
      </c>
      <c r="AS238">
        <f>_xlfn.RANK.AVG(Table2[[#This Row],[1Y Return vs Nifty Z-Score]],Table2[1Y Return vs Nifty Z-Score])</f>
        <v>137</v>
      </c>
      <c r="AT238">
        <f>_xlfn.RANK.AVG(Table2[[#This Row],[6M Return vs Nifty Z-Score]],Table2[6M Return vs Nifty Z-Score])</f>
        <v>127</v>
      </c>
      <c r="AU238">
        <f>_xlfn.RANK.AVG(Table2[[#This Row],[Sharpe Ratio Z-Score]],Table2[Sharpe Ratio Z-Score])</f>
        <v>544.5</v>
      </c>
      <c r="AV238">
        <f>(Table2[[#This Row],[Rank 1Y]]+Table2[[#This Row],[Rank 6M]]+Table2[[#This Row],[Rank Sharpe]])/3</f>
        <v>269.5</v>
      </c>
    </row>
    <row r="239" spans="1:48" x14ac:dyDescent="0.3">
      <c r="A239" t="s">
        <v>552</v>
      </c>
      <c r="B239" t="s">
        <v>553</v>
      </c>
      <c r="C239" t="s">
        <v>3066</v>
      </c>
      <c r="D239" t="s">
        <v>183</v>
      </c>
      <c r="E239">
        <v>35982.877500000002</v>
      </c>
      <c r="F239">
        <v>824.35</v>
      </c>
      <c r="G239">
        <v>35.701656213736001</v>
      </c>
      <c r="H239">
        <f>(Table2[[#This Row],[1Y Return vs Nifty]]-AVERAGE(Table2[1Y Return vs Nifty]))/_xlfn.STDEV.P(Table2[1Y Return vs Nifty])</f>
        <v>5.8459779465191611E-2</v>
      </c>
      <c r="I239">
        <v>4.8243864371114098</v>
      </c>
      <c r="J239">
        <f>(Table2[[#This Row],[1M Return vs Nifty]]-AVERAGE(Table2[1M Return vs Nifty]))/_xlfn.STDEV.P(Table2[1M Return vs Nifty])</f>
        <v>0.70753400392908561</v>
      </c>
      <c r="K239">
        <v>67.861827605096494</v>
      </c>
      <c r="L239">
        <f>(Table2[[#This Row],[6M Return vs Nifty]]-AVERAGE(Table2[6M Return vs Nifty]))/_xlfn.STDEV.P(Table2[6M Return vs Nifty])</f>
        <v>2.084558033199297</v>
      </c>
      <c r="M239">
        <v>1.8354657717302001</v>
      </c>
      <c r="N239">
        <f>(Table2[[#This Row],[1W Return vs Nifty]]-AVERAGE(Table2[1W Return vs Nifty]))/_xlfn.STDEV.P(Table2[1W Return vs Nifty])</f>
        <v>0.9841667008057694</v>
      </c>
      <c r="O239">
        <v>791.5</v>
      </c>
      <c r="P239">
        <v>740.670536024076</v>
      </c>
      <c r="Q239">
        <v>595.36541044853004</v>
      </c>
      <c r="R239">
        <v>63.452958395229302</v>
      </c>
      <c r="S239" s="1">
        <f>(Table2[[#This Row],[Close Price]]-Table2[[#This Row],[20D EMA]])/Table2[[#This Row],[20D EMA]]</f>
        <v>4.1503474415666486E-2</v>
      </c>
      <c r="T239" s="1">
        <f>(Table2[[#This Row],[Close Price]]-Table2[[#This Row],[50D EMA]])/Table2[[#This Row],[50D EMA]]</f>
        <v>0.11297798401042912</v>
      </c>
      <c r="U239" s="1">
        <f>(Table2[[#This Row],[Close Price]]-Table2[[#This Row],[200D EMA]])/Table2[[#This Row],[200D EMA]]</f>
        <v>0.38461184599044812</v>
      </c>
      <c r="V239">
        <v>0.57419484684952304</v>
      </c>
      <c r="W239">
        <v>799.25</v>
      </c>
      <c r="X239">
        <v>827.4</v>
      </c>
      <c r="Y239">
        <v>796.3</v>
      </c>
      <c r="Z239">
        <v>842</v>
      </c>
      <c r="AA239">
        <v>736.35</v>
      </c>
      <c r="AB239">
        <v>849.5</v>
      </c>
      <c r="AC239" s="1">
        <f>(Table2[[#This Row],[Close Price]]/Table2[[#This Row],[Day Low]])-1</f>
        <v>3.1404441664059979E-2</v>
      </c>
      <c r="AD239" s="1">
        <f>(Table2[[#This Row],[Day High]]/Table2[[#This Row],[Close Price]])-1</f>
        <v>3.699884757687899E-3</v>
      </c>
      <c r="AE239" s="1">
        <f>(Table2[[#This Row],[Close Price]]/Table2[[#This Row],[Current Week Low]])-1</f>
        <v>3.5225417556197458E-2</v>
      </c>
      <c r="AF239" s="1">
        <f>(Table2[[#This Row],[Current Week High]]/Table2[[#This Row],[Close Price]])-1</f>
        <v>2.1410808515800239E-2</v>
      </c>
      <c r="AG239" s="1">
        <f>(Table2[[#This Row],[Close Price]]/Table2[[#This Row],[Current Month Low]])-1</f>
        <v>0.11950838595776458</v>
      </c>
      <c r="AH239" s="1">
        <f>(Table2[[#This Row],[Current Month High]]/Table2[[#This Row],[Close Price]])-1</f>
        <v>3.0508885788803175E-2</v>
      </c>
      <c r="AI239">
        <v>3.05088857888031</v>
      </c>
      <c r="AJ239">
        <v>97.638456005753994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0.38</v>
      </c>
      <c r="AM239" t="s">
        <v>3109</v>
      </c>
      <c r="AN239">
        <v>3.5</v>
      </c>
      <c r="AO239" t="s">
        <v>3109</v>
      </c>
      <c r="AP239">
        <v>1.1208214128107999E-2</v>
      </c>
      <c r="AQ239">
        <f>(Table2[[#This Row],[Sharpe Ratio]]-AVERAGE(Table2[Sharpe Ratio]))/_xlfn.STDEV.P(Table2[Sharpe Ratio])</f>
        <v>-0.59078125883076071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3.2439372585685828</v>
      </c>
      <c r="AS239">
        <f>_xlfn.RANK.AVG(Table2[[#This Row],[1Y Return vs Nifty Z-Score]],Table2[1Y Return vs Nifty Z-Score])</f>
        <v>285</v>
      </c>
      <c r="AT239">
        <f>_xlfn.RANK.AVG(Table2[[#This Row],[6M Return vs Nifty Z-Score]],Table2[6M Return vs Nifty Z-Score])</f>
        <v>26</v>
      </c>
      <c r="AU239">
        <f>_xlfn.RANK.AVG(Table2[[#This Row],[Sharpe Ratio Z-Score]],Table2[Sharpe Ratio Z-Score])</f>
        <v>498</v>
      </c>
      <c r="AV239">
        <f>(Table2[[#This Row],[Rank 1Y]]+Table2[[#This Row],[Rank 6M]]+Table2[[#This Row],[Rank Sharpe]])/3</f>
        <v>269.66666666666669</v>
      </c>
    </row>
    <row r="240" spans="1:48" x14ac:dyDescent="0.3">
      <c r="A240" t="s">
        <v>946</v>
      </c>
      <c r="B240" t="s">
        <v>947</v>
      </c>
      <c r="C240" t="s">
        <v>3072</v>
      </c>
      <c r="D240" t="s">
        <v>764</v>
      </c>
      <c r="E240">
        <v>15441.0707322</v>
      </c>
      <c r="F240">
        <v>375.3</v>
      </c>
      <c r="G240">
        <v>27.575697239961102</v>
      </c>
      <c r="H240">
        <f>(Table2[[#This Row],[1Y Return vs Nifty]]-AVERAGE(Table2[1Y Return vs Nifty]))/_xlfn.STDEV.P(Table2[1Y Return vs Nifty])</f>
        <v>-6.6919936894939067E-2</v>
      </c>
      <c r="I240">
        <v>-0.49612457361698098</v>
      </c>
      <c r="J240">
        <f>(Table2[[#This Row],[1M Return vs Nifty]]-AVERAGE(Table2[1M Return vs Nifty]))/_xlfn.STDEV.P(Table2[1M Return vs Nifty])</f>
        <v>0.19887106368416696</v>
      </c>
      <c r="K240">
        <v>-7.97050325123534</v>
      </c>
      <c r="L240">
        <f>(Table2[[#This Row],[6M Return vs Nifty]]-AVERAGE(Table2[6M Return vs Nifty]))/_xlfn.STDEV.P(Table2[6M Return vs Nifty])</f>
        <v>-0.46450065443529559</v>
      </c>
      <c r="M240">
        <v>-10.262982555647801</v>
      </c>
      <c r="N240">
        <f>(Table2[[#This Row],[1W Return vs Nifty]]-AVERAGE(Table2[1W Return vs Nifty]))/_xlfn.STDEV.P(Table2[1W Return vs Nifty])</f>
        <v>-1.7011255955943312</v>
      </c>
      <c r="O240">
        <v>368.56</v>
      </c>
      <c r="P240">
        <v>358.87977617324202</v>
      </c>
      <c r="Q240">
        <v>327.86651245937799</v>
      </c>
      <c r="R240">
        <v>53.345986174899998</v>
      </c>
      <c r="S240" s="1">
        <f>(Table2[[#This Row],[Close Price]]-Table2[[#This Row],[20D EMA]])/Table2[[#This Row],[20D EMA]]</f>
        <v>1.8287388756240527E-2</v>
      </c>
      <c r="T240" s="1">
        <f>(Table2[[#This Row],[Close Price]]-Table2[[#This Row],[50D EMA]])/Table2[[#This Row],[50D EMA]]</f>
        <v>4.57541074112559E-2</v>
      </c>
      <c r="U240" s="1">
        <f>(Table2[[#This Row],[Close Price]]-Table2[[#This Row],[200D EMA]])/Table2[[#This Row],[200D EMA]]</f>
        <v>0.14467316953114856</v>
      </c>
      <c r="V240">
        <v>1.8730207149763101</v>
      </c>
      <c r="W240">
        <v>366.1</v>
      </c>
      <c r="X240">
        <v>377.95</v>
      </c>
      <c r="Y240">
        <v>361.15</v>
      </c>
      <c r="Z240">
        <v>393</v>
      </c>
      <c r="AA240">
        <v>336</v>
      </c>
      <c r="AB240">
        <v>409.25</v>
      </c>
      <c r="AC240" s="1">
        <f>(Table2[[#This Row],[Close Price]]/Table2[[#This Row],[Day Low]])-1</f>
        <v>2.5129745971046225E-2</v>
      </c>
      <c r="AD240" s="1">
        <f>(Table2[[#This Row],[Day High]]/Table2[[#This Row],[Close Price]])-1</f>
        <v>7.0610178523846656E-3</v>
      </c>
      <c r="AE240" s="1">
        <f>(Table2[[#This Row],[Close Price]]/Table2[[#This Row],[Current Week Low]])-1</f>
        <v>3.9180395957358449E-2</v>
      </c>
      <c r="AF240" s="1">
        <f>(Table2[[#This Row],[Current Week High]]/Table2[[#This Row],[Close Price]])-1</f>
        <v>4.7162270183852995E-2</v>
      </c>
      <c r="AG240" s="1">
        <f>(Table2[[#This Row],[Close Price]]/Table2[[#This Row],[Current Month Low]])-1</f>
        <v>0.11696428571428585</v>
      </c>
      <c r="AH240" s="1">
        <f>(Table2[[#This Row],[Current Month High]]/Table2[[#This Row],[Close Price]])-1</f>
        <v>9.0460964561683843E-2</v>
      </c>
      <c r="AI240">
        <v>14.5616839861444</v>
      </c>
      <c r="AJ240">
        <v>63.315926892950301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0.08</v>
      </c>
      <c r="AM240" t="s">
        <v>3109</v>
      </c>
      <c r="AN240">
        <v>5.1100000000000003</v>
      </c>
      <c r="AO240" t="s">
        <v>3109</v>
      </c>
      <c r="AP240">
        <v>0.20839996276130501</v>
      </c>
      <c r="AQ240">
        <f>(Table2[[#This Row],[Sharpe Ratio]]-AVERAGE(Table2[Sharpe Ratio]))/_xlfn.STDEV.P(Table2[Sharpe Ratio])</f>
        <v>1.6502035191828035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-0.38347160405759562</v>
      </c>
      <c r="AS240">
        <f>_xlfn.RANK.AVG(Table2[[#This Row],[1Y Return vs Nifty Z-Score]],Table2[1Y Return vs Nifty Z-Score])</f>
        <v>309</v>
      </c>
      <c r="AT240">
        <f>_xlfn.RANK.AVG(Table2[[#This Row],[6M Return vs Nifty Z-Score]],Table2[6M Return vs Nifty Z-Score])</f>
        <v>468</v>
      </c>
      <c r="AU240">
        <f>_xlfn.RANK.AVG(Table2[[#This Row],[Sharpe Ratio Z-Score]],Table2[Sharpe Ratio Z-Score])</f>
        <v>34</v>
      </c>
      <c r="AV240">
        <f>(Table2[[#This Row],[Rank 1Y]]+Table2[[#This Row],[Rank 6M]]+Table2[[#This Row],[Rank Sharpe]])/3</f>
        <v>270.33333333333331</v>
      </c>
    </row>
    <row r="241" spans="1:48" x14ac:dyDescent="0.3">
      <c r="A241" t="s">
        <v>846</v>
      </c>
      <c r="B241" t="s">
        <v>847</v>
      </c>
      <c r="C241" t="s">
        <v>3063</v>
      </c>
      <c r="D241" t="s">
        <v>21</v>
      </c>
      <c r="E241">
        <v>18083.02616456</v>
      </c>
      <c r="F241">
        <v>797.6</v>
      </c>
      <c r="G241">
        <v>18.155046029906998</v>
      </c>
      <c r="H241">
        <f>(Table2[[#This Row],[1Y Return vs Nifty]]-AVERAGE(Table2[1Y Return vs Nifty]))/_xlfn.STDEV.P(Table2[1Y Return vs Nifty])</f>
        <v>-0.21227614413845167</v>
      </c>
      <c r="I241">
        <v>-5.5159691360685796</v>
      </c>
      <c r="J241">
        <f>(Table2[[#This Row],[1M Return vs Nifty]]-AVERAGE(Table2[1M Return vs Nifty]))/_xlfn.STDEV.P(Table2[1M Return vs Nifty])</f>
        <v>-0.28104691591597852</v>
      </c>
      <c r="K241">
        <v>37.489043503585101</v>
      </c>
      <c r="L241">
        <f>(Table2[[#This Row],[6M Return vs Nifty]]-AVERAGE(Table2[6M Return vs Nifty]))/_xlfn.STDEV.P(Table2[6M Return vs Nifty])</f>
        <v>1.0635949649759644</v>
      </c>
      <c r="M241">
        <v>-3.5091896268173199</v>
      </c>
      <c r="N241">
        <f>(Table2[[#This Row],[1W Return vs Nifty]]-AVERAGE(Table2[1W Return vs Nifty]))/_xlfn.STDEV.P(Table2[1W Return vs Nifty])</f>
        <v>-0.20209798209206217</v>
      </c>
      <c r="O241">
        <v>761.94</v>
      </c>
      <c r="P241">
        <v>733.81333836028296</v>
      </c>
      <c r="Q241">
        <v>620.76441671116697</v>
      </c>
      <c r="R241">
        <v>63.707027724369098</v>
      </c>
      <c r="S241" s="1">
        <f>(Table2[[#This Row],[Close Price]]-Table2[[#This Row],[20D EMA]])/Table2[[#This Row],[20D EMA]]</f>
        <v>4.6801585426673974E-2</v>
      </c>
      <c r="T241" s="1">
        <f>(Table2[[#This Row],[Close Price]]-Table2[[#This Row],[50D EMA]])/Table2[[#This Row],[50D EMA]]</f>
        <v>8.6924914423400002E-2</v>
      </c>
      <c r="U241" s="1">
        <f>(Table2[[#This Row],[Close Price]]-Table2[[#This Row],[200D EMA]])/Table2[[#This Row],[200D EMA]]</f>
        <v>0.28486746103411431</v>
      </c>
      <c r="V241">
        <v>0.75471270428931203</v>
      </c>
      <c r="W241">
        <v>747</v>
      </c>
      <c r="X241">
        <v>805</v>
      </c>
      <c r="Y241">
        <v>731.8</v>
      </c>
      <c r="Z241">
        <v>805</v>
      </c>
      <c r="AA241">
        <v>722.75</v>
      </c>
      <c r="AB241">
        <v>812</v>
      </c>
      <c r="AC241" s="1">
        <f>(Table2[[#This Row],[Close Price]]/Table2[[#This Row],[Day Low]])-1</f>
        <v>6.773761713520754E-2</v>
      </c>
      <c r="AD241" s="1">
        <f>(Table2[[#This Row],[Day High]]/Table2[[#This Row],[Close Price]])-1</f>
        <v>9.2778335005014867E-3</v>
      </c>
      <c r="AE241" s="1">
        <f>(Table2[[#This Row],[Close Price]]/Table2[[#This Row],[Current Week Low]])-1</f>
        <v>8.991527739819638E-2</v>
      </c>
      <c r="AF241" s="1">
        <f>(Table2[[#This Row],[Current Week High]]/Table2[[#This Row],[Close Price]])-1</f>
        <v>9.2778335005014867E-3</v>
      </c>
      <c r="AG241" s="1">
        <f>(Table2[[#This Row],[Close Price]]/Table2[[#This Row],[Current Month Low]])-1</f>
        <v>0.10356278104462135</v>
      </c>
      <c r="AH241" s="1">
        <f>(Table2[[#This Row],[Current Month High]]/Table2[[#This Row],[Close Price]])-1</f>
        <v>1.8054162487462388E-2</v>
      </c>
      <c r="AI241">
        <v>5.25325977933801</v>
      </c>
      <c r="AJ241">
        <v>74.797282489590103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0.06</v>
      </c>
      <c r="AM241" t="s">
        <v>3109</v>
      </c>
      <c r="AN241">
        <v>-1.53</v>
      </c>
      <c r="AO241" t="s">
        <v>3108</v>
      </c>
      <c r="AP241">
        <v>5.7696967522516997E-2</v>
      </c>
      <c r="AQ241">
        <f>(Table2[[#This Row],[Sharpe Ratio]]-AVERAGE(Table2[Sharpe Ratio]))/_xlfn.STDEV.P(Table2[Sharpe Ratio])</f>
        <v>-6.2460021112610599E-2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0.30571390171686141</v>
      </c>
      <c r="AS241">
        <f>_xlfn.RANK.AVG(Table2[[#This Row],[1Y Return vs Nifty Z-Score]],Table2[1Y Return vs Nifty Z-Score])</f>
        <v>352</v>
      </c>
      <c r="AT241">
        <f>_xlfn.RANK.AVG(Table2[[#This Row],[6M Return vs Nifty Z-Score]],Table2[6M Return vs Nifty Z-Score])</f>
        <v>98</v>
      </c>
      <c r="AU241">
        <f>_xlfn.RANK.AVG(Table2[[#This Row],[Sharpe Ratio Z-Score]],Table2[Sharpe Ratio Z-Score])</f>
        <v>363</v>
      </c>
      <c r="AV241">
        <f>(Table2[[#This Row],[Rank 1Y]]+Table2[[#This Row],[Rank 6M]]+Table2[[#This Row],[Rank Sharpe]])/3</f>
        <v>271</v>
      </c>
    </row>
    <row r="242" spans="1:48" x14ac:dyDescent="0.3">
      <c r="A242" t="s">
        <v>1966</v>
      </c>
      <c r="B242" t="s">
        <v>1967</v>
      </c>
      <c r="C242" t="s">
        <v>3078</v>
      </c>
      <c r="D242" t="s">
        <v>291</v>
      </c>
      <c r="E242">
        <v>3294.3377609999998</v>
      </c>
      <c r="F242">
        <v>321.75</v>
      </c>
      <c r="G242">
        <v>33.996281116891701</v>
      </c>
      <c r="H242">
        <f>(Table2[[#This Row],[1Y Return vs Nifty]]-AVERAGE(Table2[1Y Return vs Nifty]))/_xlfn.STDEV.P(Table2[1Y Return vs Nifty])</f>
        <v>3.2146645640613702E-2</v>
      </c>
      <c r="I242">
        <v>3.6834236790923498</v>
      </c>
      <c r="J242">
        <f>(Table2[[#This Row],[1M Return vs Nifty]]-AVERAGE(Table2[1M Return vs Nifty]))/_xlfn.STDEV.P(Table2[1M Return vs Nifty])</f>
        <v>0.59845322765897435</v>
      </c>
      <c r="K242">
        <v>25.221519787867599</v>
      </c>
      <c r="L242">
        <f>(Table2[[#This Row],[6M Return vs Nifty]]-AVERAGE(Table2[6M Return vs Nifty]))/_xlfn.STDEV.P(Table2[6M Return vs Nifty])</f>
        <v>0.65122945345612349</v>
      </c>
      <c r="M242">
        <v>-3.21224138854615</v>
      </c>
      <c r="N242">
        <f>(Table2[[#This Row],[1W Return vs Nifty]]-AVERAGE(Table2[1W Return vs Nifty]))/_xlfn.STDEV.P(Table2[1W Return vs Nifty])</f>
        <v>-0.13618929735149871</v>
      </c>
      <c r="O242">
        <v>321.62</v>
      </c>
      <c r="P242">
        <v>309.21038499871401</v>
      </c>
      <c r="Q242">
        <v>265.31392937428501</v>
      </c>
      <c r="R242">
        <v>49.075271487319398</v>
      </c>
      <c r="S242" s="1">
        <f>(Table2[[#This Row],[Close Price]]-Table2[[#This Row],[20D EMA]])/Table2[[#This Row],[20D EMA]]</f>
        <v>4.0420371867419763E-4</v>
      </c>
      <c r="T242" s="1">
        <f>(Table2[[#This Row],[Close Price]]-Table2[[#This Row],[50D EMA]])/Table2[[#This Row],[50D EMA]]</f>
        <v>4.0553667048854609E-2</v>
      </c>
      <c r="U242" s="1">
        <f>(Table2[[#This Row],[Close Price]]-Table2[[#This Row],[200D EMA]])/Table2[[#This Row],[200D EMA]]</f>
        <v>0.21271431454358061</v>
      </c>
      <c r="V242">
        <v>0.69351074915393296</v>
      </c>
      <c r="W242">
        <v>314.7</v>
      </c>
      <c r="X242">
        <v>324.95</v>
      </c>
      <c r="Y242">
        <v>307</v>
      </c>
      <c r="Z242">
        <v>340</v>
      </c>
      <c r="AA242">
        <v>307</v>
      </c>
      <c r="AB242">
        <v>346.9</v>
      </c>
      <c r="AC242" s="1">
        <f>(Table2[[#This Row],[Close Price]]/Table2[[#This Row],[Day Low]])-1</f>
        <v>2.2402287893231732E-2</v>
      </c>
      <c r="AD242" s="1">
        <f>(Table2[[#This Row],[Day High]]/Table2[[#This Row],[Close Price]])-1</f>
        <v>9.9456099456098901E-3</v>
      </c>
      <c r="AE242" s="1">
        <f>(Table2[[#This Row],[Close Price]]/Table2[[#This Row],[Current Week Low]])-1</f>
        <v>4.8045602605863102E-2</v>
      </c>
      <c r="AF242" s="1">
        <f>(Table2[[#This Row],[Current Week High]]/Table2[[#This Row],[Close Price]])-1</f>
        <v>5.6721056721056762E-2</v>
      </c>
      <c r="AG242" s="1">
        <f>(Table2[[#This Row],[Close Price]]/Table2[[#This Row],[Current Month Low]])-1</f>
        <v>4.8045602605863102E-2</v>
      </c>
      <c r="AH242" s="1">
        <f>(Table2[[#This Row],[Current Month High]]/Table2[[#This Row],[Close Price]])-1</f>
        <v>7.8166278166278191E-2</v>
      </c>
      <c r="AI242">
        <v>10.489510489510399</v>
      </c>
      <c r="AJ242">
        <v>70.553935860058303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0.23</v>
      </c>
      <c r="AM242" t="s">
        <v>3109</v>
      </c>
      <c r="AN242">
        <v>-7.91</v>
      </c>
      <c r="AO242" t="s">
        <v>3108</v>
      </c>
      <c r="AP242">
        <v>5.6066380235448E-2</v>
      </c>
      <c r="AQ242">
        <f>(Table2[[#This Row],[Sharpe Ratio]]-AVERAGE(Table2[Sharpe Ratio]))/_xlfn.STDEV.P(Table2[Sharpe Ratio])</f>
        <v>-8.0990823313372096E-2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1.0646492060908408</v>
      </c>
      <c r="AS242">
        <f>_xlfn.RANK.AVG(Table2[[#This Row],[1Y Return vs Nifty Z-Score]],Table2[1Y Return vs Nifty Z-Score])</f>
        <v>290</v>
      </c>
      <c r="AT242">
        <f>_xlfn.RANK.AVG(Table2[[#This Row],[6M Return vs Nifty Z-Score]],Table2[6M Return vs Nifty Z-Score])</f>
        <v>161</v>
      </c>
      <c r="AU242">
        <f>_xlfn.RANK.AVG(Table2[[#This Row],[Sharpe Ratio Z-Score]],Table2[Sharpe Ratio Z-Score])</f>
        <v>366</v>
      </c>
      <c r="AV242">
        <f>(Table2[[#This Row],[Rank 1Y]]+Table2[[#This Row],[Rank 6M]]+Table2[[#This Row],[Rank Sharpe]])/3</f>
        <v>272.33333333333331</v>
      </c>
    </row>
    <row r="243" spans="1:48" x14ac:dyDescent="0.3">
      <c r="A243" t="s">
        <v>1525</v>
      </c>
      <c r="B243" t="s">
        <v>1526</v>
      </c>
      <c r="C243" t="s">
        <v>630</v>
      </c>
      <c r="D243" t="s">
        <v>465</v>
      </c>
      <c r="E243">
        <v>6433.1582515199998</v>
      </c>
      <c r="F243">
        <v>900.9</v>
      </c>
      <c r="G243">
        <v>52.813632011347103</v>
      </c>
      <c r="H243">
        <f>(Table2[[#This Row],[1Y Return vs Nifty]]-AVERAGE(Table2[1Y Return vs Nifty]))/_xlfn.STDEV.P(Table2[1Y Return vs Nifty])</f>
        <v>0.32248949937764831</v>
      </c>
      <c r="I243">
        <v>-5.5176152467297701</v>
      </c>
      <c r="J243">
        <f>(Table2[[#This Row],[1M Return vs Nifty]]-AVERAGE(Table2[1M Return vs Nifty]))/_xlfn.STDEV.P(Table2[1M Return vs Nifty])</f>
        <v>-0.28120429092886756</v>
      </c>
      <c r="K243">
        <v>-8.9755105649184603</v>
      </c>
      <c r="L243">
        <f>(Table2[[#This Row],[6M Return vs Nifty]]-AVERAGE(Table2[6M Return vs Nifty]))/_xlfn.STDEV.P(Table2[6M Return vs Nifty])</f>
        <v>-0.49828337738672068</v>
      </c>
      <c r="M243">
        <v>-10.103625035234099</v>
      </c>
      <c r="N243">
        <f>(Table2[[#This Row],[1W Return vs Nifty]]-AVERAGE(Table2[1W Return vs Nifty]))/_xlfn.STDEV.P(Table2[1W Return vs Nifty])</f>
        <v>-1.6657556448071733</v>
      </c>
      <c r="O243">
        <v>935.56</v>
      </c>
      <c r="P243">
        <v>917.67257611271395</v>
      </c>
      <c r="Q243">
        <v>832.73883372653495</v>
      </c>
      <c r="R243">
        <v>42.159774589878502</v>
      </c>
      <c r="S243" s="1">
        <f>(Table2[[#This Row],[Close Price]]-Table2[[#This Row],[20D EMA]])/Table2[[#This Row],[20D EMA]]</f>
        <v>-3.7047329941425428E-2</v>
      </c>
      <c r="T243" s="1">
        <f>(Table2[[#This Row],[Close Price]]-Table2[[#This Row],[50D EMA]])/Table2[[#This Row],[50D EMA]]</f>
        <v>-1.8277299059936025E-2</v>
      </c>
      <c r="U243" s="1">
        <f>(Table2[[#This Row],[Close Price]]-Table2[[#This Row],[200D EMA]])/Table2[[#This Row],[200D EMA]]</f>
        <v>8.1851792558348055E-2</v>
      </c>
      <c r="V243">
        <v>2.4115760167812099</v>
      </c>
      <c r="W243">
        <v>870.75</v>
      </c>
      <c r="X243">
        <v>913</v>
      </c>
      <c r="Y243">
        <v>861.35</v>
      </c>
      <c r="Z243">
        <v>927.8</v>
      </c>
      <c r="AA243">
        <v>861.35</v>
      </c>
      <c r="AB243">
        <v>1128</v>
      </c>
      <c r="AC243" s="1">
        <f>(Table2[[#This Row],[Close Price]]/Table2[[#This Row],[Day Low]])-1</f>
        <v>3.4625322997416053E-2</v>
      </c>
      <c r="AD243" s="1">
        <f>(Table2[[#This Row],[Day High]]/Table2[[#This Row],[Close Price]])-1</f>
        <v>1.3431013431013383E-2</v>
      </c>
      <c r="AE243" s="1">
        <f>(Table2[[#This Row],[Close Price]]/Table2[[#This Row],[Current Week Low]])-1</f>
        <v>4.5916294189353835E-2</v>
      </c>
      <c r="AF243" s="1">
        <f>(Table2[[#This Row],[Current Week High]]/Table2[[#This Row],[Close Price]])-1</f>
        <v>2.9859029859029773E-2</v>
      </c>
      <c r="AG243" s="1">
        <f>(Table2[[#This Row],[Close Price]]/Table2[[#This Row],[Current Month Low]])-1</f>
        <v>4.5916294189353835E-2</v>
      </c>
      <c r="AH243" s="1">
        <f>(Table2[[#This Row],[Current Month High]]/Table2[[#This Row],[Close Price]])-1</f>
        <v>0.25208125208125209</v>
      </c>
      <c r="AI243">
        <v>25.2081252081252</v>
      </c>
      <c r="AJ243">
        <v>80.143971205758803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-0.01</v>
      </c>
      <c r="AM243" t="s">
        <v>3108</v>
      </c>
      <c r="AN243">
        <v>-7.38</v>
      </c>
      <c r="AO243" t="s">
        <v>3108</v>
      </c>
      <c r="AP243">
        <v>0.14454981435897701</v>
      </c>
      <c r="AQ243">
        <f>(Table2[[#This Row],[Sharpe Ratio]]-AVERAGE(Table2[Sharpe Ratio]))/_xlfn.STDEV.P(Table2[Sharpe Ratio])</f>
        <v>0.9245787826747589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-1.1981750310703543</v>
      </c>
      <c r="AS243">
        <f>_xlfn.RANK.AVG(Table2[[#This Row],[1Y Return vs Nifty Z-Score]],Table2[1Y Return vs Nifty Z-Score])</f>
        <v>206</v>
      </c>
      <c r="AT243">
        <f>_xlfn.RANK.AVG(Table2[[#This Row],[6M Return vs Nifty Z-Score]],Table2[6M Return vs Nifty Z-Score])</f>
        <v>485</v>
      </c>
      <c r="AU243">
        <f>_xlfn.RANK.AVG(Table2[[#This Row],[Sharpe Ratio Z-Score]],Table2[Sharpe Ratio Z-Score])</f>
        <v>127</v>
      </c>
      <c r="AV243">
        <f>(Table2[[#This Row],[Rank 1Y]]+Table2[[#This Row],[Rank 6M]]+Table2[[#This Row],[Rank Sharpe]])/3</f>
        <v>272.66666666666669</v>
      </c>
    </row>
    <row r="244" spans="1:48" x14ac:dyDescent="0.3">
      <c r="A244" t="s">
        <v>1752</v>
      </c>
      <c r="B244" t="s">
        <v>1753</v>
      </c>
      <c r="C244" t="s">
        <v>630</v>
      </c>
      <c r="D244" t="s">
        <v>630</v>
      </c>
      <c r="E244">
        <v>4403.9436727000002</v>
      </c>
      <c r="F244">
        <v>213.23</v>
      </c>
      <c r="G244">
        <v>33.884144873875698</v>
      </c>
      <c r="H244">
        <f>(Table2[[#This Row],[1Y Return vs Nifty]]-AVERAGE(Table2[1Y Return vs Nifty]))/_xlfn.STDEV.P(Table2[1Y Return vs Nifty])</f>
        <v>3.0416436272290272E-2</v>
      </c>
      <c r="I244">
        <v>-1.6253084895859999</v>
      </c>
      <c r="J244">
        <f>(Table2[[#This Row],[1M Return vs Nifty]]-AVERAGE(Table2[1M Return vs Nifty]))/_xlfn.STDEV.P(Table2[1M Return vs Nifty])</f>
        <v>9.0916393612835003E-2</v>
      </c>
      <c r="K244">
        <v>11.095730787011201</v>
      </c>
      <c r="L244">
        <f>(Table2[[#This Row],[6M Return vs Nifty]]-AVERAGE(Table2[6M Return vs Nifty]))/_xlfn.STDEV.P(Table2[6M Return vs Nifty])</f>
        <v>0.17639945989382441</v>
      </c>
      <c r="M244">
        <v>-3.1648456887427199</v>
      </c>
      <c r="N244">
        <f>(Table2[[#This Row],[1W Return vs Nifty]]-AVERAGE(Table2[1W Return vs Nifty]))/_xlfn.STDEV.P(Table2[1W Return vs Nifty])</f>
        <v>-0.12566965845891145</v>
      </c>
      <c r="O244">
        <v>217.16</v>
      </c>
      <c r="P244">
        <v>207.837248793236</v>
      </c>
      <c r="Q244">
        <v>176.13187777381299</v>
      </c>
      <c r="R244">
        <v>41.509154721332003</v>
      </c>
      <c r="S244" s="1">
        <f>(Table2[[#This Row],[Close Price]]-Table2[[#This Row],[20D EMA]])/Table2[[#This Row],[20D EMA]]</f>
        <v>-1.8097255479830571E-2</v>
      </c>
      <c r="T244" s="1">
        <f>(Table2[[#This Row],[Close Price]]-Table2[[#This Row],[50D EMA]])/Table2[[#This Row],[50D EMA]]</f>
        <v>2.5946990917537084E-2</v>
      </c>
      <c r="U244" s="1">
        <f>(Table2[[#This Row],[Close Price]]-Table2[[#This Row],[200D EMA]])/Table2[[#This Row],[200D EMA]]</f>
        <v>0.21062696142845921</v>
      </c>
      <c r="V244">
        <v>0.55407816408835098</v>
      </c>
      <c r="W244">
        <v>211.61</v>
      </c>
      <c r="X244">
        <v>216.28</v>
      </c>
      <c r="Y244">
        <v>209.68</v>
      </c>
      <c r="Z244">
        <v>224</v>
      </c>
      <c r="AA244">
        <v>207.6</v>
      </c>
      <c r="AB244">
        <v>235.4</v>
      </c>
      <c r="AC244" s="1">
        <f>(Table2[[#This Row],[Close Price]]/Table2[[#This Row],[Day Low]])-1</f>
        <v>7.6555928358772452E-3</v>
      </c>
      <c r="AD244" s="1">
        <f>(Table2[[#This Row],[Day High]]/Table2[[#This Row],[Close Price]])-1</f>
        <v>1.4303803404774218E-2</v>
      </c>
      <c r="AE244" s="1">
        <f>(Table2[[#This Row],[Close Price]]/Table2[[#This Row],[Current Week Low]])-1</f>
        <v>1.6930560854635512E-2</v>
      </c>
      <c r="AF244" s="1">
        <f>(Table2[[#This Row],[Current Week High]]/Table2[[#This Row],[Close Price]])-1</f>
        <v>5.0508840219481321E-2</v>
      </c>
      <c r="AG244" s="1">
        <f>(Table2[[#This Row],[Close Price]]/Table2[[#This Row],[Current Month Low]])-1</f>
        <v>2.7119460500963477E-2</v>
      </c>
      <c r="AH244" s="1">
        <f>(Table2[[#This Row],[Current Month High]]/Table2[[#This Row],[Close Price]])-1</f>
        <v>0.1039722365520801</v>
      </c>
      <c r="AI244">
        <v>14.0552455095436</v>
      </c>
      <c r="AJ244">
        <v>69.8367184388689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0.12</v>
      </c>
      <c r="AM244" t="s">
        <v>3109</v>
      </c>
      <c r="AN244">
        <v>-7.14</v>
      </c>
      <c r="AO244" t="s">
        <v>3108</v>
      </c>
      <c r="AP244">
        <v>8.8122592149950996E-2</v>
      </c>
      <c r="AQ244">
        <f>(Table2[[#This Row],[Sharpe Ratio]]-AVERAGE(Table2[Sharpe Ratio]))/_xlfn.STDEV.P(Table2[Sharpe Ratio])</f>
        <v>0.28331185891906541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0.4553744902391037</v>
      </c>
      <c r="AS244">
        <f>_xlfn.RANK.AVG(Table2[[#This Row],[1Y Return vs Nifty Z-Score]],Table2[1Y Return vs Nifty Z-Score])</f>
        <v>291</v>
      </c>
      <c r="AT244">
        <f>_xlfn.RANK.AVG(Table2[[#This Row],[6M Return vs Nifty Z-Score]],Table2[6M Return vs Nifty Z-Score])</f>
        <v>266</v>
      </c>
      <c r="AU244">
        <f>_xlfn.RANK.AVG(Table2[[#This Row],[Sharpe Ratio Z-Score]],Table2[Sharpe Ratio Z-Score])</f>
        <v>261</v>
      </c>
      <c r="AV244">
        <f>(Table2[[#This Row],[Rank 1Y]]+Table2[[#This Row],[Rank 6M]]+Table2[[#This Row],[Rank Sharpe]])/3</f>
        <v>272.66666666666669</v>
      </c>
    </row>
    <row r="245" spans="1:48" x14ac:dyDescent="0.3">
      <c r="A245" t="s">
        <v>144</v>
      </c>
      <c r="B245" t="s">
        <v>145</v>
      </c>
      <c r="C245" t="s">
        <v>3066</v>
      </c>
      <c r="D245" t="s">
        <v>146</v>
      </c>
      <c r="E245">
        <v>184762.07246021999</v>
      </c>
      <c r="F245">
        <v>1421.85</v>
      </c>
      <c r="G245">
        <v>38.137973676165302</v>
      </c>
      <c r="H245">
        <f>(Table2[[#This Row],[1Y Return vs Nifty]]-AVERAGE(Table2[1Y Return vs Nifty]))/_xlfn.STDEV.P(Table2[1Y Return vs Nifty])</f>
        <v>9.6051009421982289E-2</v>
      </c>
      <c r="I245">
        <v>-10.718428021710301</v>
      </c>
      <c r="J245">
        <f>(Table2[[#This Row],[1M Return vs Nifty]]-AVERAGE(Table2[1M Return vs Nifty]))/_xlfn.STDEV.P(Table2[1M Return vs Nifty])</f>
        <v>-0.77842358291991276</v>
      </c>
      <c r="K245">
        <v>-11.429020053713399</v>
      </c>
      <c r="L245">
        <f>(Table2[[#This Row],[6M Return vs Nifty]]-AVERAGE(Table2[6M Return vs Nifty]))/_xlfn.STDEV.P(Table2[6M Return vs Nifty])</f>
        <v>-0.58075663921293874</v>
      </c>
      <c r="M245">
        <v>-4.38558798801495</v>
      </c>
      <c r="N245">
        <f>(Table2[[#This Row],[1W Return vs Nifty]]-AVERAGE(Table2[1W Return vs Nifty]))/_xlfn.STDEV.P(Table2[1W Return vs Nifty])</f>
        <v>-0.39661761834790416</v>
      </c>
      <c r="O245">
        <v>1525.8</v>
      </c>
      <c r="P245">
        <v>1539.9562822682601</v>
      </c>
      <c r="Q245">
        <v>1362.2775298015799</v>
      </c>
      <c r="R245">
        <v>28.625155660635301</v>
      </c>
      <c r="S245" s="1">
        <f>(Table2[[#This Row],[Close Price]]-Table2[[#This Row],[20D EMA]])/Table2[[#This Row],[20D EMA]]</f>
        <v>-6.8128195045222203E-2</v>
      </c>
      <c r="T245" s="1">
        <f>(Table2[[#This Row],[Close Price]]-Table2[[#This Row],[50D EMA]])/Table2[[#This Row],[50D EMA]]</f>
        <v>-7.6694568299235724E-2</v>
      </c>
      <c r="U245" s="1">
        <f>(Table2[[#This Row],[Close Price]]-Table2[[#This Row],[200D EMA]])/Table2[[#This Row],[200D EMA]]</f>
        <v>4.3730054188809014E-2</v>
      </c>
      <c r="V245">
        <v>1.0292871891394899</v>
      </c>
      <c r="W245">
        <v>1412.5</v>
      </c>
      <c r="X245">
        <v>1455</v>
      </c>
      <c r="Y245">
        <v>1412.5</v>
      </c>
      <c r="Z245">
        <v>1502.95</v>
      </c>
      <c r="AA245">
        <v>1412.5</v>
      </c>
      <c r="AB245">
        <v>1593</v>
      </c>
      <c r="AC245" s="1">
        <f>(Table2[[#This Row],[Close Price]]/Table2[[#This Row],[Day Low]])-1</f>
        <v>6.6194690265486411E-3</v>
      </c>
      <c r="AD245" s="1">
        <f>(Table2[[#This Row],[Day High]]/Table2[[#This Row],[Close Price]])-1</f>
        <v>2.3314695643000372E-2</v>
      </c>
      <c r="AE245" s="1">
        <f>(Table2[[#This Row],[Close Price]]/Table2[[#This Row],[Current Week Low]])-1</f>
        <v>6.6194690265486411E-3</v>
      </c>
      <c r="AF245" s="1">
        <f>(Table2[[#This Row],[Current Week High]]/Table2[[#This Row],[Close Price]])-1</f>
        <v>5.7038365509723299E-2</v>
      </c>
      <c r="AG245" s="1">
        <f>(Table2[[#This Row],[Close Price]]/Table2[[#This Row],[Current Month Low]])-1</f>
        <v>6.6194690265486411E-3</v>
      </c>
      <c r="AH245" s="1">
        <f>(Table2[[#This Row],[Current Month High]]/Table2[[#This Row],[Close Price]])-1</f>
        <v>0.12037134718852216</v>
      </c>
      <c r="AI245">
        <v>19.759468298343698</v>
      </c>
      <c r="AJ245">
        <v>71.6899112479623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-0.14000000000000001</v>
      </c>
      <c r="AM245" t="s">
        <v>3108</v>
      </c>
      <c r="AN245">
        <v>-9.86</v>
      </c>
      <c r="AO245" t="s">
        <v>3108</v>
      </c>
      <c r="AP245">
        <v>0.20792531089067701</v>
      </c>
      <c r="AQ245">
        <f>(Table2[[#This Row],[Sharpe Ratio]]-AVERAGE(Table2[Sharpe Ratio]))/_xlfn.STDEV.P(Table2[Sharpe Ratio])</f>
        <v>1.6448093400434338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274</v>
      </c>
      <c r="AT245">
        <f>_xlfn.RANK.AVG(Table2[[#This Row],[6M Return vs Nifty Z-Score]],Table2[6M Return vs Nifty Z-Score])</f>
        <v>516</v>
      </c>
      <c r="AU245">
        <f>_xlfn.RANK.AVG(Table2[[#This Row],[Sharpe Ratio Z-Score]],Table2[Sharpe Ratio Z-Score])</f>
        <v>35</v>
      </c>
      <c r="AV245">
        <f>(Table2[[#This Row],[Rank 1Y]]+Table2[[#This Row],[Rank 6M]]+Table2[[#This Row],[Rank Sharpe]])/3</f>
        <v>275</v>
      </c>
    </row>
    <row r="246" spans="1:48" x14ac:dyDescent="0.3">
      <c r="A246" t="s">
        <v>533</v>
      </c>
      <c r="B246" t="s">
        <v>534</v>
      </c>
      <c r="C246" t="s">
        <v>3067</v>
      </c>
      <c r="D246" t="s">
        <v>46</v>
      </c>
      <c r="E246">
        <v>37949.076000000001</v>
      </c>
      <c r="F246">
        <v>62.84</v>
      </c>
      <c r="G246">
        <v>117.016431814082</v>
      </c>
      <c r="H246">
        <f>(Table2[[#This Row],[1Y Return vs Nifty]]-AVERAGE(Table2[1Y Return vs Nifty]))/_xlfn.STDEV.P(Table2[1Y Return vs Nifty])</f>
        <v>1.3131084349115634</v>
      </c>
      <c r="I246">
        <v>-7.9240435366706601</v>
      </c>
      <c r="J246">
        <f>(Table2[[#This Row],[1M Return vs Nifty]]-AVERAGE(Table2[1M Return vs Nifty]))/_xlfn.STDEV.P(Table2[1M Return vs Nifty])</f>
        <v>-0.51126882551617736</v>
      </c>
      <c r="K246">
        <v>-17.693427368012902</v>
      </c>
      <c r="L246">
        <f>(Table2[[#This Row],[6M Return vs Nifty]]-AVERAGE(Table2[6M Return vs Nifty]))/_xlfn.STDEV.P(Table2[6M Return vs Nifty])</f>
        <v>-0.79133096426763938</v>
      </c>
      <c r="M246">
        <v>-3.2519658722590701</v>
      </c>
      <c r="N246">
        <f>(Table2[[#This Row],[1W Return vs Nifty]]-AVERAGE(Table2[1W Return vs Nifty]))/_xlfn.STDEV.P(Table2[1W Return vs Nifty])</f>
        <v>-0.14500628339849317</v>
      </c>
      <c r="O246">
        <v>64.16</v>
      </c>
      <c r="P246">
        <v>65.480235226845096</v>
      </c>
      <c r="Q246">
        <v>57.8491928657904</v>
      </c>
      <c r="R246">
        <v>43.701620660482199</v>
      </c>
      <c r="S246" s="1">
        <f>(Table2[[#This Row],[Close Price]]-Table2[[#This Row],[20D EMA]])/Table2[[#This Row],[20D EMA]]</f>
        <v>-2.0573566084787925E-2</v>
      </c>
      <c r="T246" s="1">
        <f>(Table2[[#This Row],[Close Price]]-Table2[[#This Row],[50D EMA]])/Table2[[#This Row],[50D EMA]]</f>
        <v>-4.0321101744647807E-2</v>
      </c>
      <c r="U246" s="1">
        <f>(Table2[[#This Row],[Close Price]]-Table2[[#This Row],[200D EMA]])/Table2[[#This Row],[200D EMA]]</f>
        <v>8.6272718545757951E-2</v>
      </c>
      <c r="V246">
        <v>0.33885303988450799</v>
      </c>
      <c r="W246">
        <v>62.57</v>
      </c>
      <c r="X246">
        <v>63.25</v>
      </c>
      <c r="Y246">
        <v>61.75</v>
      </c>
      <c r="Z246">
        <v>63.8</v>
      </c>
      <c r="AA246">
        <v>60.3</v>
      </c>
      <c r="AB246">
        <v>66.8</v>
      </c>
      <c r="AC246" s="1">
        <f>(Table2[[#This Row],[Close Price]]/Table2[[#This Row],[Day Low]])-1</f>
        <v>4.3151670129455422E-3</v>
      </c>
      <c r="AD246" s="1">
        <f>(Table2[[#This Row],[Day High]]/Table2[[#This Row],[Close Price]])-1</f>
        <v>6.5245066836410182E-3</v>
      </c>
      <c r="AE246" s="1">
        <f>(Table2[[#This Row],[Close Price]]/Table2[[#This Row],[Current Week Low]])-1</f>
        <v>1.765182186234826E-2</v>
      </c>
      <c r="AF246" s="1">
        <f>(Table2[[#This Row],[Current Week High]]/Table2[[#This Row],[Close Price]])-1</f>
        <v>1.5276893698281224E-2</v>
      </c>
      <c r="AG246" s="1">
        <f>(Table2[[#This Row],[Close Price]]/Table2[[#This Row],[Current Month Low]])-1</f>
        <v>4.2122719734660086E-2</v>
      </c>
      <c r="AH246" s="1">
        <f>(Table2[[#This Row],[Current Month High]]/Table2[[#This Row],[Close Price]])-1</f>
        <v>6.301718650541055E-2</v>
      </c>
      <c r="AI246">
        <v>24.363462762571601</v>
      </c>
      <c r="AJ246">
        <v>145.46875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-0.16</v>
      </c>
      <c r="AM246" t="s">
        <v>3108</v>
      </c>
      <c r="AN246">
        <v>-5.74</v>
      </c>
      <c r="AO246" t="s">
        <v>3108</v>
      </c>
      <c r="AP246">
        <v>0.13002268496535299</v>
      </c>
      <c r="AQ246">
        <f>(Table2[[#This Row],[Sharpe Ratio]]-AVERAGE(Table2[Sharpe Ratio]))/_xlfn.STDEV.P(Table2[Sharpe Ratio])</f>
        <v>0.75948528325099929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77</v>
      </c>
      <c r="AT246">
        <f>_xlfn.RANK.AVG(Table2[[#This Row],[6M Return vs Nifty Z-Score]],Table2[6M Return vs Nifty Z-Score])</f>
        <v>590</v>
      </c>
      <c r="AU246">
        <f>_xlfn.RANK.AVG(Table2[[#This Row],[Sharpe Ratio Z-Score]],Table2[Sharpe Ratio Z-Score])</f>
        <v>160</v>
      </c>
      <c r="AV246">
        <f>(Table2[[#This Row],[Rank 1Y]]+Table2[[#This Row],[Rank 6M]]+Table2[[#This Row],[Rank Sharpe]])/3</f>
        <v>275.66666666666669</v>
      </c>
    </row>
    <row r="247" spans="1:48" x14ac:dyDescent="0.3">
      <c r="A247" t="s">
        <v>1654</v>
      </c>
      <c r="B247" t="s">
        <v>1655</v>
      </c>
      <c r="C247" t="s">
        <v>3066</v>
      </c>
      <c r="D247" t="s">
        <v>1002</v>
      </c>
      <c r="E247">
        <v>5052.5721502619999</v>
      </c>
      <c r="F247">
        <v>39.61</v>
      </c>
      <c r="G247">
        <v>63.897673435872299</v>
      </c>
      <c r="H247">
        <f>(Table2[[#This Row],[1Y Return vs Nifty]]-AVERAGE(Table2[1Y Return vs Nifty]))/_xlfn.STDEV.P(Table2[1Y Return vs Nifty])</f>
        <v>0.49351103350253928</v>
      </c>
      <c r="I247">
        <v>-6.5538143969962404</v>
      </c>
      <c r="J247">
        <f>(Table2[[#This Row],[1M Return vs Nifty]]-AVERAGE(Table2[1M Return vs Nifty]))/_xlfn.STDEV.P(Table2[1M Return vs Nifty])</f>
        <v>-0.38026923138120783</v>
      </c>
      <c r="K247">
        <v>-2.5260128153525301</v>
      </c>
      <c r="L247">
        <f>(Table2[[#This Row],[6M Return vs Nifty]]-AVERAGE(Table2[6M Return vs Nifty]))/_xlfn.STDEV.P(Table2[6M Return vs Nifty])</f>
        <v>-0.2814873474643716</v>
      </c>
      <c r="M247">
        <v>-2.9819562103257402</v>
      </c>
      <c r="N247">
        <f>(Table2[[#This Row],[1W Return vs Nifty]]-AVERAGE(Table2[1W Return vs Nifty]))/_xlfn.STDEV.P(Table2[1W Return vs Nifty])</f>
        <v>-8.507670850396605E-2</v>
      </c>
      <c r="O247">
        <v>40.6</v>
      </c>
      <c r="P247">
        <v>39.657322877855499</v>
      </c>
      <c r="Q247">
        <v>33.598414081193802</v>
      </c>
      <c r="R247">
        <v>43.317822797456699</v>
      </c>
      <c r="S247" s="1">
        <f>(Table2[[#This Row],[Close Price]]-Table2[[#This Row],[20D EMA]])/Table2[[#This Row],[20D EMA]]</f>
        <v>-2.4384236453202018E-2</v>
      </c>
      <c r="T247" s="1">
        <f>(Table2[[#This Row],[Close Price]]-Table2[[#This Row],[50D EMA]])/Table2[[#This Row],[50D EMA]]</f>
        <v>-1.1932948172334807E-3</v>
      </c>
      <c r="U247" s="1">
        <f>(Table2[[#This Row],[Close Price]]-Table2[[#This Row],[200D EMA]])/Table2[[#This Row],[200D EMA]]</f>
        <v>0.17892469282266185</v>
      </c>
      <c r="V247">
        <v>0.73099980442368295</v>
      </c>
      <c r="W247">
        <v>38.909999999999997</v>
      </c>
      <c r="X247">
        <v>39.89</v>
      </c>
      <c r="Y247">
        <v>38.6</v>
      </c>
      <c r="Z247">
        <v>41.64</v>
      </c>
      <c r="AA247">
        <v>38.6</v>
      </c>
      <c r="AB247">
        <v>44.6</v>
      </c>
      <c r="AC247" s="1">
        <f>(Table2[[#This Row],[Close Price]]/Table2[[#This Row],[Day Low]])-1</f>
        <v>1.799023387304044E-2</v>
      </c>
      <c r="AD247" s="1">
        <f>(Table2[[#This Row],[Day High]]/Table2[[#This Row],[Close Price]])-1</f>
        <v>7.0689219893966815E-3</v>
      </c>
      <c r="AE247" s="1">
        <f>(Table2[[#This Row],[Close Price]]/Table2[[#This Row],[Current Week Low]])-1</f>
        <v>2.6165803108808339E-2</v>
      </c>
      <c r="AF247" s="1">
        <f>(Table2[[#This Row],[Current Week High]]/Table2[[#This Row],[Close Price]])-1</f>
        <v>5.1249684423125608E-2</v>
      </c>
      <c r="AG247" s="1">
        <f>(Table2[[#This Row],[Close Price]]/Table2[[#This Row],[Current Month Low]])-1</f>
        <v>2.6165803108808339E-2</v>
      </c>
      <c r="AH247" s="1">
        <f>(Table2[[#This Row],[Current Month High]]/Table2[[#This Row],[Close Price]])-1</f>
        <v>0.12597828831103253</v>
      </c>
      <c r="AI247">
        <v>16.384751325422801</v>
      </c>
      <c r="AJ247">
        <v>100.556962025316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0.13</v>
      </c>
      <c r="AM247" t="s">
        <v>3109</v>
      </c>
      <c r="AN247">
        <v>-12.27</v>
      </c>
      <c r="AO247" t="s">
        <v>3108</v>
      </c>
      <c r="AP247">
        <v>8.8236983734560001E-2</v>
      </c>
      <c r="AQ247">
        <f>(Table2[[#This Row],[Sharpe Ratio]]-AVERAGE(Table2[Sharpe Ratio]))/_xlfn.STDEV.P(Table2[Sharpe Ratio])</f>
        <v>0.28461186158965623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3.128960774264998E-2</v>
      </c>
      <c r="AS247">
        <f>_xlfn.RANK.AVG(Table2[[#This Row],[1Y Return vs Nifty Z-Score]],Table2[1Y Return vs Nifty Z-Score])</f>
        <v>164</v>
      </c>
      <c r="AT247">
        <f>_xlfn.RANK.AVG(Table2[[#This Row],[6M Return vs Nifty Z-Score]],Table2[6M Return vs Nifty Z-Score])</f>
        <v>404</v>
      </c>
      <c r="AU247">
        <f>_xlfn.RANK.AVG(Table2[[#This Row],[Sharpe Ratio Z-Score]],Table2[Sharpe Ratio Z-Score])</f>
        <v>260</v>
      </c>
      <c r="AV247">
        <f>(Table2[[#This Row],[Rank 1Y]]+Table2[[#This Row],[Rank 6M]]+Table2[[#This Row],[Rank Sharpe]])/3</f>
        <v>276</v>
      </c>
    </row>
    <row r="248" spans="1:48" x14ac:dyDescent="0.3">
      <c r="A248" t="s">
        <v>760</v>
      </c>
      <c r="B248" t="s">
        <v>761</v>
      </c>
      <c r="C248" t="s">
        <v>3066</v>
      </c>
      <c r="D248" t="s">
        <v>116</v>
      </c>
      <c r="E248">
        <v>21242.424151200001</v>
      </c>
      <c r="F248">
        <v>848.4</v>
      </c>
      <c r="G248">
        <v>50.800628503278901</v>
      </c>
      <c r="H248">
        <f>(Table2[[#This Row],[1Y Return vs Nifty]]-AVERAGE(Table2[1Y Return vs Nifty]))/_xlfn.STDEV.P(Table2[1Y Return vs Nifty])</f>
        <v>0.29142980418498454</v>
      </c>
      <c r="I248">
        <v>17.9302796988982</v>
      </c>
      <c r="J248">
        <f>(Table2[[#This Row],[1M Return vs Nifty]]-AVERAGE(Table2[1M Return vs Nifty]))/_xlfn.STDEV.P(Table2[1M Return vs Nifty])</f>
        <v>1.9605118076840446</v>
      </c>
      <c r="K248">
        <v>46.526537723055803</v>
      </c>
      <c r="L248">
        <f>(Table2[[#This Row],[6M Return vs Nifty]]-AVERAGE(Table2[6M Return vs Nifty]))/_xlfn.STDEV.P(Table2[6M Return vs Nifty])</f>
        <v>1.3673849565856664</v>
      </c>
      <c r="M248">
        <v>3.6995947089512899</v>
      </c>
      <c r="N248">
        <f>(Table2[[#This Row],[1W Return vs Nifty]]-AVERAGE(Table2[1W Return vs Nifty]))/_xlfn.STDEV.P(Table2[1W Return vs Nifty])</f>
        <v>1.3979165420386037</v>
      </c>
      <c r="O248">
        <v>773.26</v>
      </c>
      <c r="P248">
        <v>717.610422300599</v>
      </c>
      <c r="Q248">
        <v>597.758393273877</v>
      </c>
      <c r="R248">
        <v>73.7228125751775</v>
      </c>
      <c r="S248" s="1">
        <f>(Table2[[#This Row],[Close Price]]-Table2[[#This Row],[20D EMA]])/Table2[[#This Row],[20D EMA]]</f>
        <v>9.7173007785220991E-2</v>
      </c>
      <c r="T248" s="1">
        <f>(Table2[[#This Row],[Close Price]]-Table2[[#This Row],[50D EMA]])/Table2[[#This Row],[50D EMA]]</f>
        <v>0.18225707659052739</v>
      </c>
      <c r="U248" s="1">
        <f>(Table2[[#This Row],[Close Price]]-Table2[[#This Row],[200D EMA]])/Table2[[#This Row],[200D EMA]]</f>
        <v>0.41930253016336261</v>
      </c>
      <c r="V248">
        <v>2.19542177133712</v>
      </c>
      <c r="W248">
        <v>835.65</v>
      </c>
      <c r="X248">
        <v>876</v>
      </c>
      <c r="Y248">
        <v>812.05</v>
      </c>
      <c r="Z248">
        <v>894.2</v>
      </c>
      <c r="AA248">
        <v>695.7</v>
      </c>
      <c r="AB248">
        <v>894.2</v>
      </c>
      <c r="AC248" s="1">
        <f>(Table2[[#This Row],[Close Price]]/Table2[[#This Row],[Day Low]])-1</f>
        <v>1.5257583916711503E-2</v>
      </c>
      <c r="AD248" s="1">
        <f>(Table2[[#This Row],[Day High]]/Table2[[#This Row],[Close Price]])-1</f>
        <v>3.2531824611032656E-2</v>
      </c>
      <c r="AE248" s="1">
        <f>(Table2[[#This Row],[Close Price]]/Table2[[#This Row],[Current Week Low]])-1</f>
        <v>4.4763253494243038E-2</v>
      </c>
      <c r="AF248" s="1">
        <f>(Table2[[#This Row],[Current Week High]]/Table2[[#This Row],[Close Price]])-1</f>
        <v>5.3983969825553979E-2</v>
      </c>
      <c r="AG248" s="1">
        <f>(Table2[[#This Row],[Close Price]]/Table2[[#This Row],[Current Month Low]])-1</f>
        <v>0.21949115998275115</v>
      </c>
      <c r="AH248" s="1">
        <f>(Table2[[#This Row],[Current Month High]]/Table2[[#This Row],[Close Price]])-1</f>
        <v>5.3983969825553979E-2</v>
      </c>
      <c r="AI248">
        <v>5.3983969825553899</v>
      </c>
      <c r="AJ248">
        <v>88.449577965348695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0.36</v>
      </c>
      <c r="AM248" t="s">
        <v>3109</v>
      </c>
      <c r="AN248">
        <v>18.059999999999999</v>
      </c>
      <c r="AO248" t="s">
        <v>3109</v>
      </c>
      <c r="AQ248">
        <f>(Table2[[#This Row],[Sharpe Ratio]]-AVERAGE(Table2[Sharpe Ratio]))/_xlfn.STDEV.P(Table2[Sharpe Ratio])</f>
        <v>-0.71815696001452767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4.2990861504787716</v>
      </c>
      <c r="AS248">
        <f>_xlfn.RANK.AVG(Table2[[#This Row],[1Y Return vs Nifty Z-Score]],Table2[1Y Return vs Nifty Z-Score])</f>
        <v>217</v>
      </c>
      <c r="AT248">
        <f>_xlfn.RANK.AVG(Table2[[#This Row],[6M Return vs Nifty Z-Score]],Table2[6M Return vs Nifty Z-Score])</f>
        <v>69</v>
      </c>
      <c r="AU248">
        <f>_xlfn.RANK.AVG(Table2[[#This Row],[Sharpe Ratio Z-Score]],Table2[Sharpe Ratio Z-Score])</f>
        <v>544.5</v>
      </c>
      <c r="AV248">
        <f>(Table2[[#This Row],[Rank 1Y]]+Table2[[#This Row],[Rank 6M]]+Table2[[#This Row],[Rank Sharpe]])/3</f>
        <v>276.83333333333331</v>
      </c>
    </row>
    <row r="249" spans="1:48" x14ac:dyDescent="0.3">
      <c r="A249" t="s">
        <v>1417</v>
      </c>
      <c r="B249" t="s">
        <v>1418</v>
      </c>
      <c r="C249" t="s">
        <v>630</v>
      </c>
      <c r="D249" t="s">
        <v>630</v>
      </c>
      <c r="E249">
        <v>7492.3956822</v>
      </c>
      <c r="F249">
        <v>378.3</v>
      </c>
      <c r="G249">
        <v>37.794298825619101</v>
      </c>
      <c r="H249">
        <f>(Table2[[#This Row],[1Y Return vs Nifty]]-AVERAGE(Table2[1Y Return vs Nifty]))/_xlfn.STDEV.P(Table2[1Y Return vs Nifty])</f>
        <v>9.0748268487569769E-2</v>
      </c>
      <c r="I249">
        <v>-8.6649971951293399</v>
      </c>
      <c r="J249">
        <f>(Table2[[#This Row],[1M Return vs Nifty]]-AVERAGE(Table2[1M Return vs Nifty]))/_xlfn.STDEV.P(Table2[1M Return vs Nifty])</f>
        <v>-0.58210707126679062</v>
      </c>
      <c r="K249">
        <v>26.4193262592654</v>
      </c>
      <c r="L249">
        <f>(Table2[[#This Row],[6M Return vs Nifty]]-AVERAGE(Table2[6M Return vs Nifty]))/_xlfn.STDEV.P(Table2[6M Return vs Nifty])</f>
        <v>0.69149300539422875</v>
      </c>
      <c r="M249">
        <v>-7.91601935754242</v>
      </c>
      <c r="N249">
        <f>(Table2[[#This Row],[1W Return vs Nifty]]-AVERAGE(Table2[1W Return vs Nifty]))/_xlfn.STDEV.P(Table2[1W Return vs Nifty])</f>
        <v>-1.1802090263558389</v>
      </c>
      <c r="O249">
        <v>384.7</v>
      </c>
      <c r="P249">
        <v>384.24088599268703</v>
      </c>
      <c r="Q249">
        <v>336.31289111953203</v>
      </c>
      <c r="R249">
        <v>46.540133847640497</v>
      </c>
      <c r="S249" s="1">
        <f>(Table2[[#This Row],[Close Price]]-Table2[[#This Row],[20D EMA]])/Table2[[#This Row],[20D EMA]]</f>
        <v>-1.6636340005198799E-2</v>
      </c>
      <c r="T249" s="1">
        <f>(Table2[[#This Row],[Close Price]]-Table2[[#This Row],[50D EMA]])/Table2[[#This Row],[50D EMA]]</f>
        <v>-1.5461358250147496E-2</v>
      </c>
      <c r="U249" s="1">
        <f>(Table2[[#This Row],[Close Price]]-Table2[[#This Row],[200D EMA]])/Table2[[#This Row],[200D EMA]]</f>
        <v>0.12484537461736775</v>
      </c>
      <c r="V249">
        <v>1.0257641379750899</v>
      </c>
      <c r="W249">
        <v>362.55</v>
      </c>
      <c r="X249">
        <v>389.4</v>
      </c>
      <c r="Y249">
        <v>358</v>
      </c>
      <c r="Z249">
        <v>389.4</v>
      </c>
      <c r="AA249">
        <v>358</v>
      </c>
      <c r="AB249">
        <v>408</v>
      </c>
      <c r="AC249" s="1">
        <f>(Table2[[#This Row],[Close Price]]/Table2[[#This Row],[Day Low]])-1</f>
        <v>4.3442283822920924E-2</v>
      </c>
      <c r="AD249" s="1">
        <f>(Table2[[#This Row],[Day High]]/Table2[[#This Row],[Close Price]])-1</f>
        <v>2.9341792228390062E-2</v>
      </c>
      <c r="AE249" s="1">
        <f>(Table2[[#This Row],[Close Price]]/Table2[[#This Row],[Current Week Low]])-1</f>
        <v>5.6703910614525066E-2</v>
      </c>
      <c r="AF249" s="1">
        <f>(Table2[[#This Row],[Current Week High]]/Table2[[#This Row],[Close Price]])-1</f>
        <v>2.9341792228390062E-2</v>
      </c>
      <c r="AG249" s="1">
        <f>(Table2[[#This Row],[Close Price]]/Table2[[#This Row],[Current Month Low]])-1</f>
        <v>5.6703910614525066E-2</v>
      </c>
      <c r="AH249" s="1">
        <f>(Table2[[#This Row],[Current Month High]]/Table2[[#This Row],[Close Price]])-1</f>
        <v>7.8509119746233091E-2</v>
      </c>
      <c r="AI249">
        <v>19.125033042558801</v>
      </c>
      <c r="AJ249">
        <v>75.789962825278806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-0.04</v>
      </c>
      <c r="AM249" t="s">
        <v>3108</v>
      </c>
      <c r="AN249">
        <v>-5.38</v>
      </c>
      <c r="AO249" t="s">
        <v>3108</v>
      </c>
      <c r="AP249">
        <v>4.2893532823370002E-2</v>
      </c>
      <c r="AQ249">
        <f>(Table2[[#This Row],[Sharpe Ratio]]-AVERAGE(Table2[Sharpe Ratio]))/_xlfn.STDEV.P(Table2[Sharpe Ratio])</f>
        <v>-0.23069359099090606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-1.210768414731737</v>
      </c>
      <c r="AS249">
        <f>_xlfn.RANK.AVG(Table2[[#This Row],[1Y Return vs Nifty Z-Score]],Table2[1Y Return vs Nifty Z-Score])</f>
        <v>277</v>
      </c>
      <c r="AT249">
        <f>_xlfn.RANK.AVG(Table2[[#This Row],[6M Return vs Nifty Z-Score]],Table2[6M Return vs Nifty Z-Score])</f>
        <v>151</v>
      </c>
      <c r="AU249">
        <f>_xlfn.RANK.AVG(Table2[[#This Row],[Sharpe Ratio Z-Score]],Table2[Sharpe Ratio Z-Score])</f>
        <v>404</v>
      </c>
      <c r="AV249">
        <f>(Table2[[#This Row],[Rank 1Y]]+Table2[[#This Row],[Rank 6M]]+Table2[[#This Row],[Rank Sharpe]])/3</f>
        <v>277.33333333333331</v>
      </c>
    </row>
    <row r="250" spans="1:48" x14ac:dyDescent="0.3">
      <c r="A250" t="s">
        <v>898</v>
      </c>
      <c r="B250" t="s">
        <v>899</v>
      </c>
      <c r="C250" t="s">
        <v>3068</v>
      </c>
      <c r="D250" t="s">
        <v>51</v>
      </c>
      <c r="E250">
        <v>16593</v>
      </c>
      <c r="F250">
        <v>6637.2</v>
      </c>
      <c r="G250">
        <v>39.938813259699501</v>
      </c>
      <c r="H250">
        <f>(Table2[[#This Row],[1Y Return vs Nifty]]-AVERAGE(Table2[1Y Return vs Nifty]))/_xlfn.STDEV.P(Table2[1Y Return vs Nifty])</f>
        <v>0.12383711527389553</v>
      </c>
      <c r="I250">
        <v>-0.32304444717112402</v>
      </c>
      <c r="J250">
        <f>(Table2[[#This Row],[1M Return vs Nifty]]-AVERAGE(Table2[1M Return vs Nifty]))/_xlfn.STDEV.P(Table2[1M Return vs Nifty])</f>
        <v>0.21541824229885026</v>
      </c>
      <c r="K250">
        <v>9.2647860633112398</v>
      </c>
      <c r="L250">
        <f>(Table2[[#This Row],[6M Return vs Nifty]]-AVERAGE(Table2[6M Return vs Nifty]))/_xlfn.STDEV.P(Table2[6M Return vs Nifty])</f>
        <v>0.11485334227061272</v>
      </c>
      <c r="M250">
        <v>-2.1602742915104098</v>
      </c>
      <c r="N250">
        <f>(Table2[[#This Row],[1W Return vs Nifty]]-AVERAGE(Table2[1W Return vs Nifty]))/_xlfn.STDEV.P(Table2[1W Return vs Nifty])</f>
        <v>9.7298424817303997E-2</v>
      </c>
      <c r="O250">
        <v>6748.44</v>
      </c>
      <c r="P250">
        <v>6565.2312255267798</v>
      </c>
      <c r="Q250">
        <v>5723.0155648125201</v>
      </c>
      <c r="R250">
        <v>43.534630504013897</v>
      </c>
      <c r="S250" s="1">
        <f>(Table2[[#This Row],[Close Price]]-Table2[[#This Row],[20D EMA]])/Table2[[#This Row],[20D EMA]]</f>
        <v>-1.6483809591550016E-2</v>
      </c>
      <c r="T250" s="1">
        <f>(Table2[[#This Row],[Close Price]]-Table2[[#This Row],[50D EMA]])/Table2[[#This Row],[50D EMA]]</f>
        <v>1.0962108111804611E-2</v>
      </c>
      <c r="U250" s="1">
        <f>(Table2[[#This Row],[Close Price]]-Table2[[#This Row],[200D EMA]])/Table2[[#This Row],[200D EMA]]</f>
        <v>0.15973824023968514</v>
      </c>
      <c r="V250">
        <v>0.67763423102341003</v>
      </c>
      <c r="W250">
        <v>6531.05</v>
      </c>
      <c r="X250">
        <v>6656</v>
      </c>
      <c r="Y250">
        <v>6464.65</v>
      </c>
      <c r="Z250">
        <v>7196.4</v>
      </c>
      <c r="AA250">
        <v>6464.65</v>
      </c>
      <c r="AB250">
        <v>7250.05</v>
      </c>
      <c r="AC250" s="1">
        <f>(Table2[[#This Row],[Close Price]]/Table2[[#This Row],[Day Low]])-1</f>
        <v>1.6253129282427725E-2</v>
      </c>
      <c r="AD250" s="1">
        <f>(Table2[[#This Row],[Day High]]/Table2[[#This Row],[Close Price]])-1</f>
        <v>2.8325197372385258E-3</v>
      </c>
      <c r="AE250" s="1">
        <f>(Table2[[#This Row],[Close Price]]/Table2[[#This Row],[Current Week Low]])-1</f>
        <v>2.6691313528187877E-2</v>
      </c>
      <c r="AF250" s="1">
        <f>(Table2[[#This Row],[Current Week High]]/Table2[[#This Row],[Close Price]])-1</f>
        <v>8.4252395588501061E-2</v>
      </c>
      <c r="AG250" s="1">
        <f>(Table2[[#This Row],[Close Price]]/Table2[[#This Row],[Current Month Low]])-1</f>
        <v>2.6691313528187877E-2</v>
      </c>
      <c r="AH250" s="1">
        <f>(Table2[[#This Row],[Current Month High]]/Table2[[#This Row],[Close Price]])-1</f>
        <v>9.2335623455674032E-2</v>
      </c>
      <c r="AI250">
        <v>14.087265714457899</v>
      </c>
      <c r="AJ250">
        <v>68.730933496034098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-0.11</v>
      </c>
      <c r="AM250" t="s">
        <v>3108</v>
      </c>
      <c r="AN250">
        <v>-5.07</v>
      </c>
      <c r="AO250" t="s">
        <v>3108</v>
      </c>
      <c r="AP250">
        <v>8.1146721392271998E-2</v>
      </c>
      <c r="AQ250">
        <f>(Table2[[#This Row],[Sharpe Ratio]]-AVERAGE(Table2[Sharpe Ratio]))/_xlfn.STDEV.P(Table2[Sharpe Ratio])</f>
        <v>0.2040346057393306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0.75544173039999318</v>
      </c>
      <c r="AS250">
        <f>_xlfn.RANK.AVG(Table2[[#This Row],[1Y Return vs Nifty Z-Score]],Table2[1Y Return vs Nifty Z-Score])</f>
        <v>261</v>
      </c>
      <c r="AT250">
        <f>_xlfn.RANK.AVG(Table2[[#This Row],[6M Return vs Nifty Z-Score]],Table2[6M Return vs Nifty Z-Score])</f>
        <v>287</v>
      </c>
      <c r="AU250">
        <f>_xlfn.RANK.AVG(Table2[[#This Row],[Sharpe Ratio Z-Score]],Table2[Sharpe Ratio Z-Score])</f>
        <v>287</v>
      </c>
      <c r="AV250">
        <f>(Table2[[#This Row],[Rank 1Y]]+Table2[[#This Row],[Rank 6M]]+Table2[[#This Row],[Rank Sharpe]])/3</f>
        <v>278.33333333333331</v>
      </c>
    </row>
    <row r="251" spans="1:48" x14ac:dyDescent="0.3">
      <c r="A251" t="s">
        <v>49</v>
      </c>
      <c r="B251" t="s">
        <v>50</v>
      </c>
      <c r="C251" t="s">
        <v>3068</v>
      </c>
      <c r="D251" t="s">
        <v>51</v>
      </c>
      <c r="E251">
        <v>418144.10189674998</v>
      </c>
      <c r="F251">
        <v>1742.75</v>
      </c>
      <c r="G251">
        <v>26.2103789484614</v>
      </c>
      <c r="H251">
        <f>(Table2[[#This Row],[1Y Return vs Nifty]]-AVERAGE(Table2[1Y Return vs Nifty]))/_xlfn.STDEV.P(Table2[1Y Return vs Nifty])</f>
        <v>-8.7986154517006129E-2</v>
      </c>
      <c r="I251">
        <v>10.4253449828024</v>
      </c>
      <c r="J251">
        <f>(Table2[[#This Row],[1M Return vs Nifty]]-AVERAGE(Table2[1M Return vs Nifty]))/_xlfn.STDEV.P(Table2[1M Return vs Nifty])</f>
        <v>1.2430088927689542</v>
      </c>
      <c r="K251">
        <v>4.0730349298424198</v>
      </c>
      <c r="L251">
        <f>(Table2[[#This Row],[6M Return vs Nifty]]-AVERAGE(Table2[6M Return vs Nifty]))/_xlfn.STDEV.P(Table2[6M Return vs Nifty])</f>
        <v>-5.9664283409099877E-2</v>
      </c>
      <c r="M251">
        <v>-0.82733144542354997</v>
      </c>
      <c r="N251">
        <f>(Table2[[#This Row],[1W Return vs Nifty]]-AVERAGE(Table2[1W Return vs Nifty]))/_xlfn.STDEV.P(Table2[1W Return vs Nifty])</f>
        <v>0.39314968270455336</v>
      </c>
      <c r="O251">
        <v>1696.62</v>
      </c>
      <c r="P251">
        <v>1628.1981642041601</v>
      </c>
      <c r="Q251">
        <v>1463.99871945683</v>
      </c>
      <c r="R251">
        <v>72.833382805207293</v>
      </c>
      <c r="S251" s="1">
        <f>(Table2[[#This Row],[Close Price]]-Table2[[#This Row],[20D EMA]])/Table2[[#This Row],[20D EMA]]</f>
        <v>2.718935294880416E-2</v>
      </c>
      <c r="T251" s="1">
        <f>(Table2[[#This Row],[Close Price]]-Table2[[#This Row],[50D EMA]])/Table2[[#This Row],[50D EMA]]</f>
        <v>7.0354971719201756E-2</v>
      </c>
      <c r="U251" s="1">
        <f>(Table2[[#This Row],[Close Price]]-Table2[[#This Row],[200D EMA]])/Table2[[#This Row],[200D EMA]]</f>
        <v>0.19040404669656524</v>
      </c>
      <c r="V251">
        <v>0.89956047485857504</v>
      </c>
      <c r="W251">
        <v>1728.65</v>
      </c>
      <c r="X251">
        <v>1751.15</v>
      </c>
      <c r="Y251">
        <v>1725.6</v>
      </c>
      <c r="Z251">
        <v>1753</v>
      </c>
      <c r="AA251">
        <v>1681.3</v>
      </c>
      <c r="AB251">
        <v>1758</v>
      </c>
      <c r="AC251" s="1">
        <f>(Table2[[#This Row],[Close Price]]/Table2[[#This Row],[Day Low]])-1</f>
        <v>8.1566540363866569E-3</v>
      </c>
      <c r="AD251" s="1">
        <f>(Table2[[#This Row],[Day High]]/Table2[[#This Row],[Close Price]])-1</f>
        <v>4.8199684406828869E-3</v>
      </c>
      <c r="AE251" s="1">
        <f>(Table2[[#This Row],[Close Price]]/Table2[[#This Row],[Current Week Low]])-1</f>
        <v>9.938572090866904E-3</v>
      </c>
      <c r="AF251" s="1">
        <f>(Table2[[#This Row],[Current Week High]]/Table2[[#This Row],[Close Price]])-1</f>
        <v>5.8815091091666272E-3</v>
      </c>
      <c r="AG251" s="1">
        <f>(Table2[[#This Row],[Close Price]]/Table2[[#This Row],[Current Month Low]])-1</f>
        <v>3.6549098911556666E-2</v>
      </c>
      <c r="AH251" s="1">
        <f>(Table2[[#This Row],[Current Month High]]/Table2[[#This Row],[Close Price]])-1</f>
        <v>8.7505379429062558E-3</v>
      </c>
      <c r="AI251">
        <v>0.87505379429062502</v>
      </c>
      <c r="AJ251">
        <v>63.125380259278302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0.03</v>
      </c>
      <c r="AM251" t="s">
        <v>3109</v>
      </c>
      <c r="AN251">
        <v>2.42</v>
      </c>
      <c r="AO251" t="s">
        <v>3109</v>
      </c>
      <c r="AP251">
        <v>0.116288060308854</v>
      </c>
      <c r="AQ251">
        <f>(Table2[[#This Row],[Sharpe Ratio]]-AVERAGE(Table2[Sharpe Ratio]))/_xlfn.STDEV.P(Table2[Sharpe Ratio])</f>
        <v>0.6033982004988846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2.0919063380462863</v>
      </c>
      <c r="AS251">
        <f>_xlfn.RANK.AVG(Table2[[#This Row],[1Y Return vs Nifty Z-Score]],Table2[1Y Return vs Nifty Z-Score])</f>
        <v>316</v>
      </c>
      <c r="AT251">
        <f>_xlfn.RANK.AVG(Table2[[#This Row],[6M Return vs Nifty Z-Score]],Table2[6M Return vs Nifty Z-Score])</f>
        <v>331</v>
      </c>
      <c r="AU251">
        <f>_xlfn.RANK.AVG(Table2[[#This Row],[Sharpe Ratio Z-Score]],Table2[Sharpe Ratio Z-Score])</f>
        <v>194</v>
      </c>
      <c r="AV251">
        <f>(Table2[[#This Row],[Rank 1Y]]+Table2[[#This Row],[Rank 6M]]+Table2[[#This Row],[Rank Sharpe]])/3</f>
        <v>280.33333333333331</v>
      </c>
    </row>
    <row r="252" spans="1:48" x14ac:dyDescent="0.3">
      <c r="A252" t="s">
        <v>1674</v>
      </c>
      <c r="B252" t="s">
        <v>1675</v>
      </c>
      <c r="C252" t="s">
        <v>3075</v>
      </c>
      <c r="D252" t="s">
        <v>1376</v>
      </c>
      <c r="E252">
        <v>4886.5512576199999</v>
      </c>
      <c r="F252">
        <v>676.7</v>
      </c>
      <c r="G252">
        <v>24.253571404698601</v>
      </c>
      <c r="H252">
        <f>(Table2[[#This Row],[1Y Return vs Nifty]]-AVERAGE(Table2[1Y Return vs Nifty]))/_xlfn.STDEV.P(Table2[1Y Return vs Nifty])</f>
        <v>-0.11817877247140982</v>
      </c>
      <c r="I252">
        <v>3.0787743875778002</v>
      </c>
      <c r="J252">
        <f>(Table2[[#This Row],[1M Return vs Nifty]]-AVERAGE(Table2[1M Return vs Nifty]))/_xlfn.STDEV.P(Table2[1M Return vs Nifty])</f>
        <v>0.54064624524344662</v>
      </c>
      <c r="K252">
        <v>46.523030116520196</v>
      </c>
      <c r="L252">
        <f>(Table2[[#This Row],[6M Return vs Nifty]]-AVERAGE(Table2[6M Return vs Nifty]))/_xlfn.STDEV.P(Table2[6M Return vs Nifty])</f>
        <v>1.3672670504787141</v>
      </c>
      <c r="M252">
        <v>-4.2645886411736598</v>
      </c>
      <c r="N252">
        <f>(Table2[[#This Row],[1W Return vs Nifty]]-AVERAGE(Table2[1W Return vs Nifty]))/_xlfn.STDEV.P(Table2[1W Return vs Nifty])</f>
        <v>-0.36976139636387578</v>
      </c>
      <c r="O252">
        <v>576.54999999999995</v>
      </c>
      <c r="P252">
        <v>541.85243893450797</v>
      </c>
      <c r="Q252">
        <v>483.59932051797801</v>
      </c>
      <c r="R252">
        <v>73.903321833330693</v>
      </c>
      <c r="S252" s="1">
        <f>(Table2[[#This Row],[Close Price]]-Table2[[#This Row],[20D EMA]])/Table2[[#This Row],[20D EMA]]</f>
        <v>0.17370566299540385</v>
      </c>
      <c r="T252" s="1">
        <f>(Table2[[#This Row],[Close Price]]-Table2[[#This Row],[50D EMA]])/Table2[[#This Row],[50D EMA]]</f>
        <v>0.24886399206886411</v>
      </c>
      <c r="U252" s="1">
        <f>(Table2[[#This Row],[Close Price]]-Table2[[#This Row],[200D EMA]])/Table2[[#This Row],[200D EMA]]</f>
        <v>0.39929890570399063</v>
      </c>
      <c r="V252">
        <v>2.4875435931205501</v>
      </c>
      <c r="W252">
        <v>575</v>
      </c>
      <c r="X252">
        <v>679.35</v>
      </c>
      <c r="Y252">
        <v>538.75</v>
      </c>
      <c r="Z252">
        <v>679.35</v>
      </c>
      <c r="AA252">
        <v>538.75</v>
      </c>
      <c r="AB252">
        <v>679.35</v>
      </c>
      <c r="AC252" s="1">
        <f>(Table2[[#This Row],[Close Price]]/Table2[[#This Row],[Day Low]])-1</f>
        <v>0.17686956521739128</v>
      </c>
      <c r="AD252" s="1">
        <f>(Table2[[#This Row],[Day High]]/Table2[[#This Row],[Close Price]])-1</f>
        <v>3.9160632481158864E-3</v>
      </c>
      <c r="AE252" s="1">
        <f>(Table2[[#This Row],[Close Price]]/Table2[[#This Row],[Current Week Low]])-1</f>
        <v>0.25605568445475657</v>
      </c>
      <c r="AF252" s="1">
        <f>(Table2[[#This Row],[Current Week High]]/Table2[[#This Row],[Close Price]])-1</f>
        <v>3.9160632481158864E-3</v>
      </c>
      <c r="AG252" s="1">
        <f>(Table2[[#This Row],[Close Price]]/Table2[[#This Row],[Current Month Low]])-1</f>
        <v>0.25605568445475657</v>
      </c>
      <c r="AH252" s="1">
        <f>(Table2[[#This Row],[Current Month High]]/Table2[[#This Row],[Close Price]])-1</f>
        <v>3.9160632481158864E-3</v>
      </c>
      <c r="AI252">
        <v>0.39160632481158802</v>
      </c>
      <c r="AJ252">
        <v>82.4235072112144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0.42</v>
      </c>
      <c r="AM252" t="s">
        <v>3109</v>
      </c>
      <c r="AN252">
        <v>14.07</v>
      </c>
      <c r="AO252" t="s">
        <v>3109</v>
      </c>
      <c r="AP252">
        <v>2.6362857204844999E-2</v>
      </c>
      <c r="AQ252">
        <f>(Table2[[#This Row],[Sharpe Ratio]]-AVERAGE(Table2[Sharpe Ratio]))/_xlfn.STDEV.P(Table2[Sharpe Ratio])</f>
        <v>-0.41855638285804003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1.0014167440288351</v>
      </c>
      <c r="AS252">
        <f>_xlfn.RANK.AVG(Table2[[#This Row],[1Y Return vs Nifty Z-Score]],Table2[1Y Return vs Nifty Z-Score])</f>
        <v>323</v>
      </c>
      <c r="AT252">
        <f>_xlfn.RANK.AVG(Table2[[#This Row],[6M Return vs Nifty Z-Score]],Table2[6M Return vs Nifty Z-Score])</f>
        <v>70</v>
      </c>
      <c r="AU252">
        <f>_xlfn.RANK.AVG(Table2[[#This Row],[Sharpe Ratio Z-Score]],Table2[Sharpe Ratio Z-Score])</f>
        <v>448</v>
      </c>
      <c r="AV252">
        <f>(Table2[[#This Row],[Rank 1Y]]+Table2[[#This Row],[Rank 6M]]+Table2[[#This Row],[Rank Sharpe]])/3</f>
        <v>280.33333333333331</v>
      </c>
    </row>
    <row r="253" spans="1:48" x14ac:dyDescent="0.3">
      <c r="A253" t="s">
        <v>1738</v>
      </c>
      <c r="B253" t="s">
        <v>1739</v>
      </c>
      <c r="C253" t="s">
        <v>3071</v>
      </c>
      <c r="D253" t="s">
        <v>136</v>
      </c>
      <c r="E253">
        <v>4488.8100000000004</v>
      </c>
      <c r="F253">
        <v>7481.35</v>
      </c>
      <c r="G253">
        <v>49.965845605904001</v>
      </c>
      <c r="H253">
        <f>(Table2[[#This Row],[1Y Return vs Nifty]]-AVERAGE(Table2[1Y Return vs Nifty]))/_xlfn.STDEV.P(Table2[1Y Return vs Nifty])</f>
        <v>0.2785494975980401</v>
      </c>
      <c r="I253">
        <v>-5.1646230892333902</v>
      </c>
      <c r="J253">
        <f>(Table2[[#This Row],[1M Return vs Nifty]]-AVERAGE(Table2[1M Return vs Nifty]))/_xlfn.STDEV.P(Table2[1M Return vs Nifty])</f>
        <v>-0.24745677525726203</v>
      </c>
      <c r="K253">
        <v>-1.6611502941898499</v>
      </c>
      <c r="L253">
        <f>(Table2[[#This Row],[6M Return vs Nifty]]-AVERAGE(Table2[6M Return vs Nifty]))/_xlfn.STDEV.P(Table2[6M Return vs Nifty])</f>
        <v>-0.25241550833870918</v>
      </c>
      <c r="M253">
        <v>-1.1569338123978501</v>
      </c>
      <c r="N253">
        <f>(Table2[[#This Row],[1W Return vs Nifty]]-AVERAGE(Table2[1W Return vs Nifty]))/_xlfn.STDEV.P(Table2[1W Return vs Nifty])</f>
        <v>0.31999330157521039</v>
      </c>
      <c r="O253">
        <v>7250.27</v>
      </c>
      <c r="P253">
        <v>7128.5355650332504</v>
      </c>
      <c r="Q253">
        <v>6472.4171072515001</v>
      </c>
      <c r="R253">
        <v>58.340108675907999</v>
      </c>
      <c r="S253" s="1">
        <f>(Table2[[#This Row],[Close Price]]-Table2[[#This Row],[20D EMA]])/Table2[[#This Row],[20D EMA]]</f>
        <v>3.1871916494144344E-2</v>
      </c>
      <c r="T253" s="1">
        <f>(Table2[[#This Row],[Close Price]]-Table2[[#This Row],[50D EMA]])/Table2[[#This Row],[50D EMA]]</f>
        <v>4.9493255907618432E-2</v>
      </c>
      <c r="U253" s="1">
        <f>(Table2[[#This Row],[Close Price]]-Table2[[#This Row],[200D EMA]])/Table2[[#This Row],[200D EMA]]</f>
        <v>0.15588193344618079</v>
      </c>
      <c r="V253">
        <v>0.98253129970406905</v>
      </c>
      <c r="W253">
        <v>7170.05</v>
      </c>
      <c r="X253">
        <v>7544</v>
      </c>
      <c r="Y253">
        <v>6775</v>
      </c>
      <c r="Z253">
        <v>7544</v>
      </c>
      <c r="AA253">
        <v>6636.7</v>
      </c>
      <c r="AB253">
        <v>7604</v>
      </c>
      <c r="AC253" s="1">
        <f>(Table2[[#This Row],[Close Price]]/Table2[[#This Row],[Day Low]])-1</f>
        <v>4.3416712575226057E-2</v>
      </c>
      <c r="AD253" s="1">
        <f>(Table2[[#This Row],[Day High]]/Table2[[#This Row],[Close Price]])-1</f>
        <v>8.3741570705821999E-3</v>
      </c>
      <c r="AE253" s="1">
        <f>(Table2[[#This Row],[Close Price]]/Table2[[#This Row],[Current Week Low]])-1</f>
        <v>0.10425830258302593</v>
      </c>
      <c r="AF253" s="1">
        <f>(Table2[[#This Row],[Current Week High]]/Table2[[#This Row],[Close Price]])-1</f>
        <v>8.3741570705821999E-3</v>
      </c>
      <c r="AG253" s="1">
        <f>(Table2[[#This Row],[Close Price]]/Table2[[#This Row],[Current Month Low]])-1</f>
        <v>0.12726957674748007</v>
      </c>
      <c r="AH253" s="1">
        <f>(Table2[[#This Row],[Current Month High]]/Table2[[#This Row],[Close Price]])-1</f>
        <v>1.6394099995321598E-2</v>
      </c>
      <c r="AI253">
        <v>15.774559404385499</v>
      </c>
      <c r="AJ253">
        <v>85.999129840263507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0.44</v>
      </c>
      <c r="AM253" t="s">
        <v>3109</v>
      </c>
      <c r="AN253">
        <v>-1.88</v>
      </c>
      <c r="AO253" t="s">
        <v>3108</v>
      </c>
      <c r="AP253">
        <v>9.8898520997540998E-2</v>
      </c>
      <c r="AQ253">
        <f>(Table2[[#This Row],[Sharpe Ratio]]-AVERAGE(Table2[Sharpe Ratio]))/_xlfn.STDEV.P(Table2[Sharpe Ratio])</f>
        <v>0.40577485589428997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0.50444537147156909</v>
      </c>
      <c r="AS253">
        <f>_xlfn.RANK.AVG(Table2[[#This Row],[1Y Return vs Nifty Z-Score]],Table2[1Y Return vs Nifty Z-Score])</f>
        <v>220</v>
      </c>
      <c r="AT253">
        <f>_xlfn.RANK.AVG(Table2[[#This Row],[6M Return vs Nifty Z-Score]],Table2[6M Return vs Nifty Z-Score])</f>
        <v>391</v>
      </c>
      <c r="AU253">
        <f>_xlfn.RANK.AVG(Table2[[#This Row],[Sharpe Ratio Z-Score]],Table2[Sharpe Ratio Z-Score])</f>
        <v>233</v>
      </c>
      <c r="AV253">
        <f>(Table2[[#This Row],[Rank 1Y]]+Table2[[#This Row],[Rank 6M]]+Table2[[#This Row],[Rank Sharpe]])/3</f>
        <v>281.33333333333331</v>
      </c>
    </row>
    <row r="254" spans="1:48" x14ac:dyDescent="0.3">
      <c r="A254" t="s">
        <v>137</v>
      </c>
      <c r="B254" t="s">
        <v>138</v>
      </c>
      <c r="C254" t="s">
        <v>3077</v>
      </c>
      <c r="D254" t="s">
        <v>139</v>
      </c>
      <c r="E254">
        <v>214584.77179313899</v>
      </c>
      <c r="F254">
        <v>866.9</v>
      </c>
      <c r="G254">
        <v>55.262518177587602</v>
      </c>
      <c r="H254">
        <f>(Table2[[#This Row],[1Y Return vs Nifty]]-AVERAGE(Table2[1Y Return vs Nifty]))/_xlfn.STDEV.P(Table2[1Y Return vs Nifty])</f>
        <v>0.36027465850931523</v>
      </c>
      <c r="I254">
        <v>-1.61818674807503</v>
      </c>
      <c r="J254">
        <f>(Table2[[#This Row],[1M Return vs Nifty]]-AVERAGE(Table2[1M Return vs Nifty]))/_xlfn.STDEV.P(Table2[1M Return vs Nifty])</f>
        <v>9.1597261666548205E-2</v>
      </c>
      <c r="K254">
        <v>-10.9276896164849</v>
      </c>
      <c r="L254">
        <f>(Table2[[#This Row],[6M Return vs Nifty]]-AVERAGE(Table2[6M Return vs Nifty]))/_xlfn.STDEV.P(Table2[6M Return vs Nifty])</f>
        <v>-0.56390471481654847</v>
      </c>
      <c r="M254">
        <v>-3.1642500897788199</v>
      </c>
      <c r="N254">
        <f>(Table2[[#This Row],[1W Return vs Nifty]]-AVERAGE(Table2[1W Return vs Nifty]))/_xlfn.STDEV.P(Table2[1W Return vs Nifty])</f>
        <v>-0.12553746321649467</v>
      </c>
      <c r="O254">
        <v>837.98</v>
      </c>
      <c r="P254">
        <v>840.01169207780401</v>
      </c>
      <c r="Q254">
        <v>779.75009067329404</v>
      </c>
      <c r="R254">
        <v>62.150554629939698</v>
      </c>
      <c r="S254" s="1">
        <f>(Table2[[#This Row],[Close Price]]-Table2[[#This Row],[20D EMA]])/Table2[[#This Row],[20D EMA]]</f>
        <v>3.4511563521802381E-2</v>
      </c>
      <c r="T254" s="1">
        <f>(Table2[[#This Row],[Close Price]]-Table2[[#This Row],[50D EMA]])/Table2[[#This Row],[50D EMA]]</f>
        <v>3.2009444839614806E-2</v>
      </c>
      <c r="U254" s="1">
        <f>(Table2[[#This Row],[Close Price]]-Table2[[#This Row],[200D EMA]])/Table2[[#This Row],[200D EMA]]</f>
        <v>0.11176646257450799</v>
      </c>
      <c r="V254">
        <v>0.81780283975929502</v>
      </c>
      <c r="W254">
        <v>830.4</v>
      </c>
      <c r="X254">
        <v>874</v>
      </c>
      <c r="Y254">
        <v>809.2</v>
      </c>
      <c r="Z254">
        <v>874</v>
      </c>
      <c r="AA254">
        <v>800.4</v>
      </c>
      <c r="AB254">
        <v>901</v>
      </c>
      <c r="AC254" s="1">
        <f>(Table2[[#This Row],[Close Price]]/Table2[[#This Row],[Day Low]])-1</f>
        <v>4.3954720616570242E-2</v>
      </c>
      <c r="AD254" s="1">
        <f>(Table2[[#This Row],[Day High]]/Table2[[#This Row],[Close Price]])-1</f>
        <v>8.1901026646671315E-3</v>
      </c>
      <c r="AE254" s="1">
        <f>(Table2[[#This Row],[Close Price]]/Table2[[#This Row],[Current Week Low]])-1</f>
        <v>7.1304992585269344E-2</v>
      </c>
      <c r="AF254" s="1">
        <f>(Table2[[#This Row],[Current Week High]]/Table2[[#This Row],[Close Price]])-1</f>
        <v>8.1901026646671315E-3</v>
      </c>
      <c r="AG254" s="1">
        <f>(Table2[[#This Row],[Close Price]]/Table2[[#This Row],[Current Month Low]])-1</f>
        <v>8.3083458270864607E-2</v>
      </c>
      <c r="AH254" s="1">
        <f>(Table2[[#This Row],[Current Month High]]/Table2[[#This Row],[Close Price]])-1</f>
        <v>3.9335563502133963E-2</v>
      </c>
      <c r="AI254">
        <v>11.6161033567885</v>
      </c>
      <c r="AJ254">
        <v>86.3099075865033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0.02</v>
      </c>
      <c r="AM254" t="s">
        <v>3109</v>
      </c>
      <c r="AN254">
        <v>-1.48</v>
      </c>
      <c r="AO254" t="s">
        <v>3108</v>
      </c>
      <c r="AP254">
        <v>0.13793491064520799</v>
      </c>
      <c r="AQ254">
        <f>(Table2[[#This Row],[Sharpe Ratio]]-AVERAGE(Table2[Sharpe Ratio]))/_xlfn.STDEV.P(Table2[Sharpe Ratio])</f>
        <v>0.84940373791081092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197</v>
      </c>
      <c r="AT254">
        <f>_xlfn.RANK.AVG(Table2[[#This Row],[6M Return vs Nifty Z-Score]],Table2[6M Return vs Nifty Z-Score])</f>
        <v>510</v>
      </c>
      <c r="AU254">
        <f>_xlfn.RANK.AVG(Table2[[#This Row],[Sharpe Ratio Z-Score]],Table2[Sharpe Ratio Z-Score])</f>
        <v>142</v>
      </c>
      <c r="AV254">
        <f>(Table2[[#This Row],[Rank 1Y]]+Table2[[#This Row],[Rank 6M]]+Table2[[#This Row],[Rank Sharpe]])/3</f>
        <v>283</v>
      </c>
    </row>
    <row r="255" spans="1:48" x14ac:dyDescent="0.3">
      <c r="A255" t="s">
        <v>1000</v>
      </c>
      <c r="B255" t="s">
        <v>1001</v>
      </c>
      <c r="C255" t="s">
        <v>3078</v>
      </c>
      <c r="D255" t="s">
        <v>1002</v>
      </c>
      <c r="E255">
        <v>13512.63902692</v>
      </c>
      <c r="F255">
        <v>761.2</v>
      </c>
      <c r="G255">
        <v>37.602978839974</v>
      </c>
      <c r="H255">
        <f>(Table2[[#This Row],[1Y Return vs Nifty]]-AVERAGE(Table2[1Y Return vs Nifty]))/_xlfn.STDEV.P(Table2[1Y Return vs Nifty])</f>
        <v>8.7796291297969994E-2</v>
      </c>
      <c r="I255">
        <v>-5.0582388240627401</v>
      </c>
      <c r="J255">
        <f>(Table2[[#This Row],[1M Return vs Nifty]]-AVERAGE(Table2[1M Return vs Nifty]))/_xlfn.STDEV.P(Table2[1M Return vs Nifty])</f>
        <v>-0.23728599786231222</v>
      </c>
      <c r="K255">
        <v>16.116792805014999</v>
      </c>
      <c r="L255">
        <f>(Table2[[#This Row],[6M Return vs Nifty]]-AVERAGE(Table2[6M Return vs Nifty]))/_xlfn.STDEV.P(Table2[6M Return vs Nifty])</f>
        <v>0.34517947250339298</v>
      </c>
      <c r="M255">
        <v>-3.11960324548309</v>
      </c>
      <c r="N255">
        <f>(Table2[[#This Row],[1W Return vs Nifty]]-AVERAGE(Table2[1W Return vs Nifty]))/_xlfn.STDEV.P(Table2[1W Return vs Nifty])</f>
        <v>-0.11562794227614438</v>
      </c>
      <c r="O255">
        <v>774.05</v>
      </c>
      <c r="P255">
        <v>753.16721149775697</v>
      </c>
      <c r="Q255">
        <v>651.81508849786098</v>
      </c>
      <c r="R255">
        <v>44.4232674812623</v>
      </c>
      <c r="S255" s="1">
        <f>(Table2[[#This Row],[Close Price]]-Table2[[#This Row],[20D EMA]])/Table2[[#This Row],[20D EMA]]</f>
        <v>-1.6600994767779743E-2</v>
      </c>
      <c r="T255" s="1">
        <f>(Table2[[#This Row],[Close Price]]-Table2[[#This Row],[50D EMA]])/Table2[[#This Row],[50D EMA]]</f>
        <v>1.0665345463285614E-2</v>
      </c>
      <c r="U255" s="1">
        <f>(Table2[[#This Row],[Close Price]]-Table2[[#This Row],[200D EMA]])/Table2[[#This Row],[200D EMA]]</f>
        <v>0.16781586286107891</v>
      </c>
      <c r="V255">
        <v>0.50333066542487104</v>
      </c>
      <c r="W255">
        <v>746.9</v>
      </c>
      <c r="X255">
        <v>764.8</v>
      </c>
      <c r="Y255">
        <v>743.45</v>
      </c>
      <c r="Z255">
        <v>814</v>
      </c>
      <c r="AA255">
        <v>733.45</v>
      </c>
      <c r="AB255">
        <v>828.9</v>
      </c>
      <c r="AC255" s="1">
        <f>(Table2[[#This Row],[Close Price]]/Table2[[#This Row],[Day Low]])-1</f>
        <v>1.9145802650957444E-2</v>
      </c>
      <c r="AD255" s="1">
        <f>(Table2[[#This Row],[Day High]]/Table2[[#This Row],[Close Price]])-1</f>
        <v>4.7293746715710849E-3</v>
      </c>
      <c r="AE255" s="1">
        <f>(Table2[[#This Row],[Close Price]]/Table2[[#This Row],[Current Week Low]])-1</f>
        <v>2.3875176541798382E-2</v>
      </c>
      <c r="AF255" s="1">
        <f>(Table2[[#This Row],[Current Week High]]/Table2[[#This Row],[Close Price]])-1</f>
        <v>6.9364161849710948E-2</v>
      </c>
      <c r="AG255" s="1">
        <f>(Table2[[#This Row],[Close Price]]/Table2[[#This Row],[Current Month Low]])-1</f>
        <v>3.7834889903878954E-2</v>
      </c>
      <c r="AH255" s="1">
        <f>(Table2[[#This Row],[Current Month High]]/Table2[[#This Row],[Close Price]])-1</f>
        <v>8.893851812926945E-2</v>
      </c>
      <c r="AI255">
        <v>12.9729374671571</v>
      </c>
      <c r="AJ255">
        <v>68.146675502540305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7.0000000000000007E-2</v>
      </c>
      <c r="AM255" t="s">
        <v>3109</v>
      </c>
      <c r="AN255">
        <v>-7.58</v>
      </c>
      <c r="AO255" t="s">
        <v>3108</v>
      </c>
      <c r="AP255">
        <v>6.2210073003460001E-2</v>
      </c>
      <c r="AQ255">
        <f>(Table2[[#This Row],[Sharpe Ratio]]-AVERAGE(Table2[Sharpe Ratio]))/_xlfn.STDEV.P(Table2[Sharpe Ratio])</f>
        <v>-1.1170853312917941E-2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6.8890970349988437E-2</v>
      </c>
      <c r="AS255">
        <f>_xlfn.RANK.AVG(Table2[[#This Row],[1Y Return vs Nifty Z-Score]],Table2[1Y Return vs Nifty Z-Score])</f>
        <v>278</v>
      </c>
      <c r="AT255">
        <f>_xlfn.RANK.AVG(Table2[[#This Row],[6M Return vs Nifty Z-Score]],Table2[6M Return vs Nifty Z-Score])</f>
        <v>222</v>
      </c>
      <c r="AU255">
        <f>_xlfn.RANK.AVG(Table2[[#This Row],[Sharpe Ratio Z-Score]],Table2[Sharpe Ratio Z-Score])</f>
        <v>350</v>
      </c>
      <c r="AV255">
        <f>(Table2[[#This Row],[Rank 1Y]]+Table2[[#This Row],[Rank 6M]]+Table2[[#This Row],[Rank Sharpe]])/3</f>
        <v>283.33333333333331</v>
      </c>
    </row>
    <row r="256" spans="1:48" x14ac:dyDescent="0.3">
      <c r="A256" t="s">
        <v>1292</v>
      </c>
      <c r="B256" t="s">
        <v>1293</v>
      </c>
      <c r="C256" t="s">
        <v>3069</v>
      </c>
      <c r="D256" t="s">
        <v>205</v>
      </c>
      <c r="E256">
        <v>8598.2303392499998</v>
      </c>
      <c r="F256">
        <v>620.5</v>
      </c>
      <c r="G256">
        <v>5.51794421948959</v>
      </c>
      <c r="H256">
        <f>(Table2[[#This Row],[1Y Return vs Nifty]]-AVERAGE(Table2[1Y Return vs Nifty]))/_xlfn.STDEV.P(Table2[1Y Return vs Nifty])</f>
        <v>-0.40726066789961235</v>
      </c>
      <c r="I256">
        <v>3.9746112123361801</v>
      </c>
      <c r="J256">
        <f>(Table2[[#This Row],[1M Return vs Nifty]]-AVERAGE(Table2[1M Return vs Nifty]))/_xlfn.STDEV.P(Table2[1M Return vs Nifty])</f>
        <v>0.62629196467573967</v>
      </c>
      <c r="K256">
        <v>50.285938843304002</v>
      </c>
      <c r="L256">
        <f>(Table2[[#This Row],[6M Return vs Nifty]]-AVERAGE(Table2[6M Return vs Nifty]))/_xlfn.STDEV.P(Table2[6M Return vs Nifty])</f>
        <v>1.4937549887033292</v>
      </c>
      <c r="M256">
        <v>8.7261200923712892</v>
      </c>
      <c r="N256">
        <f>(Table2[[#This Row],[1W Return vs Nifty]]-AVERAGE(Table2[1W Return vs Nifty]))/_xlfn.STDEV.P(Table2[1W Return vs Nifty])</f>
        <v>2.5135711718321527</v>
      </c>
      <c r="O256">
        <v>525.41</v>
      </c>
      <c r="P256">
        <v>507.08835071878798</v>
      </c>
      <c r="Q256">
        <v>447.21185072885402</v>
      </c>
      <c r="R256">
        <v>85.120471885015306</v>
      </c>
      <c r="S256" s="1">
        <f>(Table2[[#This Row],[Close Price]]-Table2[[#This Row],[20D EMA]])/Table2[[#This Row],[20D EMA]]</f>
        <v>0.18098247083230246</v>
      </c>
      <c r="T256" s="1">
        <f>(Table2[[#This Row],[Close Price]]-Table2[[#This Row],[50D EMA]])/Table2[[#This Row],[50D EMA]]</f>
        <v>0.22365264183342645</v>
      </c>
      <c r="U256" s="1">
        <f>(Table2[[#This Row],[Close Price]]-Table2[[#This Row],[200D EMA]])/Table2[[#This Row],[200D EMA]]</f>
        <v>0.38748559321208853</v>
      </c>
      <c r="V256">
        <v>2.0783835126605998</v>
      </c>
      <c r="W256">
        <v>565.29999999999995</v>
      </c>
      <c r="X256">
        <v>639.6</v>
      </c>
      <c r="Y256">
        <v>502.5</v>
      </c>
      <c r="Z256">
        <v>639.6</v>
      </c>
      <c r="AA256">
        <v>480</v>
      </c>
      <c r="AB256">
        <v>639.6</v>
      </c>
      <c r="AC256" s="1">
        <f>(Table2[[#This Row],[Close Price]]/Table2[[#This Row],[Day Low]])-1</f>
        <v>9.764726693790915E-2</v>
      </c>
      <c r="AD256" s="1">
        <f>(Table2[[#This Row],[Day High]]/Table2[[#This Row],[Close Price]])-1</f>
        <v>3.0781627719580928E-2</v>
      </c>
      <c r="AE256" s="1">
        <f>(Table2[[#This Row],[Close Price]]/Table2[[#This Row],[Current Week Low]])-1</f>
        <v>0.23482587064676608</v>
      </c>
      <c r="AF256" s="1">
        <f>(Table2[[#This Row],[Current Week High]]/Table2[[#This Row],[Close Price]])-1</f>
        <v>3.0781627719580928E-2</v>
      </c>
      <c r="AG256" s="1">
        <f>(Table2[[#This Row],[Close Price]]/Table2[[#This Row],[Current Month Low]])-1</f>
        <v>0.29270833333333335</v>
      </c>
      <c r="AH256" s="1">
        <f>(Table2[[#This Row],[Current Month High]]/Table2[[#This Row],[Close Price]])-1</f>
        <v>3.0781627719580928E-2</v>
      </c>
      <c r="AI256">
        <v>3.0781627719580902</v>
      </c>
      <c r="AJ256">
        <v>75.406360424028193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0.41</v>
      </c>
      <c r="AM256" t="s">
        <v>3109</v>
      </c>
      <c r="AN256">
        <v>18.16</v>
      </c>
      <c r="AO256" t="s">
        <v>3109</v>
      </c>
      <c r="AP256">
        <v>5.6949699543921997E-2</v>
      </c>
      <c r="AQ256">
        <f>(Table2[[#This Row],[Sharpe Ratio]]-AVERAGE(Table2[Sharpe Ratio]))/_xlfn.STDEV.P(Table2[Sharpe Ratio])</f>
        <v>-7.0952344836781076E-2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4.1554051124748277</v>
      </c>
      <c r="AS256">
        <f>_xlfn.RANK.AVG(Table2[[#This Row],[1Y Return vs Nifty Z-Score]],Table2[1Y Return vs Nifty Z-Score])</f>
        <v>429</v>
      </c>
      <c r="AT256">
        <f>_xlfn.RANK.AVG(Table2[[#This Row],[6M Return vs Nifty Z-Score]],Table2[6M Return vs Nifty Z-Score])</f>
        <v>58</v>
      </c>
      <c r="AU256">
        <f>_xlfn.RANK.AVG(Table2[[#This Row],[Sharpe Ratio Z-Score]],Table2[Sharpe Ratio Z-Score])</f>
        <v>364</v>
      </c>
      <c r="AV256">
        <f>(Table2[[#This Row],[Rank 1Y]]+Table2[[#This Row],[Rank 6M]]+Table2[[#This Row],[Rank Sharpe]])/3</f>
        <v>283.66666666666669</v>
      </c>
    </row>
    <row r="257" spans="1:48" x14ac:dyDescent="0.3">
      <c r="A257" t="s">
        <v>416</v>
      </c>
      <c r="B257" t="s">
        <v>417</v>
      </c>
      <c r="C257" t="s">
        <v>3062</v>
      </c>
      <c r="D257" t="s">
        <v>418</v>
      </c>
      <c r="E257">
        <v>55635.003263919898</v>
      </c>
      <c r="F257">
        <v>370.9</v>
      </c>
      <c r="G257">
        <v>38.692867045533703</v>
      </c>
      <c r="H257">
        <f>(Table2[[#This Row],[1Y Return vs Nifty]]-AVERAGE(Table2[1Y Return vs Nifty]))/_xlfn.STDEV.P(Table2[1Y Return vs Nifty])</f>
        <v>0.10461275253267974</v>
      </c>
      <c r="I257">
        <v>3.7416633680169702</v>
      </c>
      <c r="J257">
        <f>(Table2[[#This Row],[1M Return vs Nifty]]-AVERAGE(Table2[1M Return vs Nifty]))/_xlfn.STDEV.P(Table2[1M Return vs Nifty])</f>
        <v>0.60402118369695867</v>
      </c>
      <c r="K257">
        <v>22.096572280788902</v>
      </c>
      <c r="L257">
        <f>(Table2[[#This Row],[6M Return vs Nifty]]-AVERAGE(Table2[6M Return vs Nifty]))/_xlfn.STDEV.P(Table2[6M Return vs Nifty])</f>
        <v>0.54618620209658941</v>
      </c>
      <c r="M257">
        <v>-1.0681607727607401</v>
      </c>
      <c r="N257">
        <f>(Table2[[#This Row],[1W Return vs Nifty]]-AVERAGE(Table2[1W Return vs Nifty]))/_xlfn.STDEV.P(Table2[1W Return vs Nifty])</f>
        <v>0.33969678362638472</v>
      </c>
      <c r="O257">
        <v>360.2</v>
      </c>
      <c r="P257">
        <v>343.12538656613401</v>
      </c>
      <c r="Q257">
        <v>293.24963616046699</v>
      </c>
      <c r="R257">
        <v>61.030795046567</v>
      </c>
      <c r="S257" s="1">
        <f>(Table2[[#This Row],[Close Price]]-Table2[[#This Row],[20D EMA]])/Table2[[#This Row],[20D EMA]]</f>
        <v>2.9705719044974984E-2</v>
      </c>
      <c r="T257" s="1">
        <f>(Table2[[#This Row],[Close Price]]-Table2[[#This Row],[50D EMA]])/Table2[[#This Row],[50D EMA]]</f>
        <v>8.0945958886410416E-2</v>
      </c>
      <c r="U257" s="1">
        <f>(Table2[[#This Row],[Close Price]]-Table2[[#This Row],[200D EMA]])/Table2[[#This Row],[200D EMA]]</f>
        <v>0.26479270309151381</v>
      </c>
      <c r="V257">
        <v>0.61767795891309396</v>
      </c>
      <c r="W257">
        <v>366.1</v>
      </c>
      <c r="X257">
        <v>373</v>
      </c>
      <c r="Y257">
        <v>361.85</v>
      </c>
      <c r="Z257">
        <v>375.6</v>
      </c>
      <c r="AA257">
        <v>350.5</v>
      </c>
      <c r="AB257">
        <v>375.6</v>
      </c>
      <c r="AC257" s="1">
        <f>(Table2[[#This Row],[Close Price]]/Table2[[#This Row],[Day Low]])-1</f>
        <v>1.3111171810980426E-2</v>
      </c>
      <c r="AD257" s="1">
        <f>(Table2[[#This Row],[Day High]]/Table2[[#This Row],[Close Price]])-1</f>
        <v>5.6619034780265309E-3</v>
      </c>
      <c r="AE257" s="1">
        <f>(Table2[[#This Row],[Close Price]]/Table2[[#This Row],[Current Week Low]])-1</f>
        <v>2.5010363410252756E-2</v>
      </c>
      <c r="AF257" s="1">
        <f>(Table2[[#This Row],[Current Week High]]/Table2[[#This Row],[Close Price]])-1</f>
        <v>1.2671879212725834E-2</v>
      </c>
      <c r="AG257" s="1">
        <f>(Table2[[#This Row],[Close Price]]/Table2[[#This Row],[Current Month Low]])-1</f>
        <v>5.8202567760342383E-2</v>
      </c>
      <c r="AH257" s="1">
        <f>(Table2[[#This Row],[Current Month High]]/Table2[[#This Row],[Close Price]])-1</f>
        <v>1.2671879212725834E-2</v>
      </c>
      <c r="AI257">
        <v>1.90078188190887</v>
      </c>
      <c r="AJ257">
        <v>93.479394887845601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0.19</v>
      </c>
      <c r="AM257" t="s">
        <v>3109</v>
      </c>
      <c r="AN257">
        <v>2.16</v>
      </c>
      <c r="AO257" t="s">
        <v>3109</v>
      </c>
      <c r="AP257">
        <v>4.6050662111727002E-2</v>
      </c>
      <c r="AQ257">
        <f>(Table2[[#This Row],[Sharpe Ratio]]-AVERAGE(Table2[Sharpe Ratio]))/_xlfn.STDEV.P(Table2[Sharpe Ratio])</f>
        <v>-0.19481440879150569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1.3997025131611069</v>
      </c>
      <c r="AS257">
        <f>_xlfn.RANK.AVG(Table2[[#This Row],[1Y Return vs Nifty Z-Score]],Table2[1Y Return vs Nifty Z-Score])</f>
        <v>269</v>
      </c>
      <c r="AT257">
        <f>_xlfn.RANK.AVG(Table2[[#This Row],[6M Return vs Nifty Z-Score]],Table2[6M Return vs Nifty Z-Score])</f>
        <v>185</v>
      </c>
      <c r="AU257">
        <f>_xlfn.RANK.AVG(Table2[[#This Row],[Sharpe Ratio Z-Score]],Table2[Sharpe Ratio Z-Score])</f>
        <v>400</v>
      </c>
      <c r="AV257">
        <f>(Table2[[#This Row],[Rank 1Y]]+Table2[[#This Row],[Rank 6M]]+Table2[[#This Row],[Rank Sharpe]])/3</f>
        <v>284.66666666666669</v>
      </c>
    </row>
    <row r="258" spans="1:48" x14ac:dyDescent="0.3">
      <c r="A258" t="s">
        <v>1127</v>
      </c>
      <c r="B258" t="s">
        <v>1128</v>
      </c>
      <c r="C258" t="s">
        <v>3072</v>
      </c>
      <c r="D258" t="s">
        <v>127</v>
      </c>
      <c r="E258">
        <v>10850.7147817899</v>
      </c>
      <c r="F258">
        <v>1275.95</v>
      </c>
      <c r="G258">
        <v>38.922300830814002</v>
      </c>
      <c r="H258">
        <f>(Table2[[#This Row],[1Y Return vs Nifty]]-AVERAGE(Table2[1Y Return vs Nifty]))/_xlfn.STDEV.P(Table2[1Y Return vs Nifty])</f>
        <v>0.1081528076836734</v>
      </c>
      <c r="I258">
        <v>15.368345373835901</v>
      </c>
      <c r="J258">
        <f>(Table2[[#This Row],[1M Return vs Nifty]]-AVERAGE(Table2[1M Return vs Nifty]))/_xlfn.STDEV.P(Table2[1M Return vs Nifty])</f>
        <v>1.7155802505699158</v>
      </c>
      <c r="K258">
        <v>37.793287281429798</v>
      </c>
      <c r="L258">
        <f>(Table2[[#This Row],[6M Return vs Nifty]]-AVERAGE(Table2[6M Return vs Nifty]))/_xlfn.STDEV.P(Table2[6M Return vs Nifty])</f>
        <v>1.0738219385677836</v>
      </c>
      <c r="M258">
        <v>-4.7503145875992399</v>
      </c>
      <c r="N258">
        <f>(Table2[[#This Row],[1W Return vs Nifty]]-AVERAGE(Table2[1W Return vs Nifty]))/_xlfn.STDEV.P(Table2[1W Return vs Nifty])</f>
        <v>-0.47756994393990465</v>
      </c>
      <c r="O258">
        <v>1215.3599999999999</v>
      </c>
      <c r="P258">
        <v>1137.08243955957</v>
      </c>
      <c r="Q258">
        <v>960.06836524659695</v>
      </c>
      <c r="R258">
        <v>59.067644109683997</v>
      </c>
      <c r="S258" s="1">
        <f>(Table2[[#This Row],[Close Price]]-Table2[[#This Row],[20D EMA]])/Table2[[#This Row],[20D EMA]]</f>
        <v>4.9853541337546201E-2</v>
      </c>
      <c r="T258" s="1">
        <f>(Table2[[#This Row],[Close Price]]-Table2[[#This Row],[50D EMA]])/Table2[[#This Row],[50D EMA]]</f>
        <v>0.12212620264738064</v>
      </c>
      <c r="U258" s="1">
        <f>(Table2[[#This Row],[Close Price]]-Table2[[#This Row],[200D EMA]])/Table2[[#This Row],[200D EMA]]</f>
        <v>0.32901993877515978</v>
      </c>
      <c r="V258">
        <v>0.87598785070467999</v>
      </c>
      <c r="W258">
        <v>1216.6500000000001</v>
      </c>
      <c r="X258">
        <v>1289</v>
      </c>
      <c r="Y258">
        <v>1205</v>
      </c>
      <c r="Z258">
        <v>1366.95</v>
      </c>
      <c r="AA258">
        <v>1138</v>
      </c>
      <c r="AB258">
        <v>1366.95</v>
      </c>
      <c r="AC258" s="1">
        <f>(Table2[[#This Row],[Close Price]]/Table2[[#This Row],[Day Low]])-1</f>
        <v>4.8740393704023388E-2</v>
      </c>
      <c r="AD258" s="1">
        <f>(Table2[[#This Row],[Day High]]/Table2[[#This Row],[Close Price]])-1</f>
        <v>1.0227673498177881E-2</v>
      </c>
      <c r="AE258" s="1">
        <f>(Table2[[#This Row],[Close Price]]/Table2[[#This Row],[Current Week Low]])-1</f>
        <v>5.88796680497925E-2</v>
      </c>
      <c r="AF258" s="1">
        <f>(Table2[[#This Row],[Current Week High]]/Table2[[#This Row],[Close Price]])-1</f>
        <v>7.1319409067753359E-2</v>
      </c>
      <c r="AG258" s="1">
        <f>(Table2[[#This Row],[Close Price]]/Table2[[#This Row],[Current Month Low]])-1</f>
        <v>0.12122144112478028</v>
      </c>
      <c r="AH258" s="1">
        <f>(Table2[[#This Row],[Current Month High]]/Table2[[#This Row],[Close Price]])-1</f>
        <v>7.1319409067753359E-2</v>
      </c>
      <c r="AI258">
        <v>7.1319409067753297</v>
      </c>
      <c r="AJ258">
        <v>84.106485823533603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0.12</v>
      </c>
      <c r="AM258" t="s">
        <v>3109</v>
      </c>
      <c r="AN258">
        <v>0.75</v>
      </c>
      <c r="AO258" t="s">
        <v>3109</v>
      </c>
      <c r="AP258">
        <v>1.1774272564981E-2</v>
      </c>
      <c r="AQ258">
        <f>(Table2[[#This Row],[Sharpe Ratio]]-AVERAGE(Table2[Sharpe Ratio]))/_xlfn.STDEV.P(Table2[Sharpe Ratio])</f>
        <v>-0.58434829016299872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1.8356367627184695</v>
      </c>
      <c r="AS258">
        <f>_xlfn.RANK.AVG(Table2[[#This Row],[1Y Return vs Nifty Z-Score]],Table2[1Y Return vs Nifty Z-Score])</f>
        <v>267</v>
      </c>
      <c r="AT258">
        <f>_xlfn.RANK.AVG(Table2[[#This Row],[6M Return vs Nifty Z-Score]],Table2[6M Return vs Nifty Z-Score])</f>
        <v>94</v>
      </c>
      <c r="AU258">
        <f>_xlfn.RANK.AVG(Table2[[#This Row],[Sharpe Ratio Z-Score]],Table2[Sharpe Ratio Z-Score])</f>
        <v>494</v>
      </c>
      <c r="AV258">
        <f>(Table2[[#This Row],[Rank 1Y]]+Table2[[#This Row],[Rank 6M]]+Table2[[#This Row],[Rank Sharpe]])/3</f>
        <v>285</v>
      </c>
    </row>
    <row r="259" spans="1:48" x14ac:dyDescent="0.3">
      <c r="A259" t="s">
        <v>285</v>
      </c>
      <c r="B259" t="s">
        <v>286</v>
      </c>
      <c r="C259" t="s">
        <v>3072</v>
      </c>
      <c r="D259" t="s">
        <v>127</v>
      </c>
      <c r="E259">
        <v>95818.791119810005</v>
      </c>
      <c r="F259">
        <v>7417.85</v>
      </c>
      <c r="G259">
        <v>45.480236979375903</v>
      </c>
      <c r="H259">
        <f>(Table2[[#This Row],[1Y Return vs Nifty]]-AVERAGE(Table2[1Y Return vs Nifty]))/_xlfn.STDEV.P(Table2[1Y Return vs Nifty])</f>
        <v>0.20933867102216039</v>
      </c>
      <c r="I259">
        <v>5.1731136959104802</v>
      </c>
      <c r="J259">
        <f>(Table2[[#This Row],[1M Return vs Nifty]]-AVERAGE(Table2[1M Return vs Nifty]))/_xlfn.STDEV.P(Table2[1M Return vs Nifty])</f>
        <v>0.74087377757988782</v>
      </c>
      <c r="K259">
        <v>29.391443986726902</v>
      </c>
      <c r="L259">
        <f>(Table2[[#This Row],[6M Return vs Nifty]]-AVERAGE(Table2[6M Return vs Nifty]))/_xlfn.STDEV.P(Table2[6M Return vs Nifty])</f>
        <v>0.79139897463328368</v>
      </c>
      <c r="M259">
        <v>1.9021017327588601</v>
      </c>
      <c r="N259">
        <f>(Table2[[#This Row],[1W Return vs Nifty]]-AVERAGE(Table2[1W Return vs Nifty]))/_xlfn.STDEV.P(Table2[1W Return vs Nifty])</f>
        <v>0.9989567819774644</v>
      </c>
      <c r="O259">
        <v>7048.42</v>
      </c>
      <c r="P259">
        <v>6771.3604841186298</v>
      </c>
      <c r="Q259">
        <v>5825.0064959761503</v>
      </c>
      <c r="R259">
        <v>66.188227244488701</v>
      </c>
      <c r="S259" s="1">
        <f>(Table2[[#This Row],[Close Price]]-Table2[[#This Row],[20D EMA]])/Table2[[#This Row],[20D EMA]]</f>
        <v>5.2413164936255259E-2</v>
      </c>
      <c r="T259" s="1">
        <f>(Table2[[#This Row],[Close Price]]-Table2[[#This Row],[50D EMA]])/Table2[[#This Row],[50D EMA]]</f>
        <v>9.5474095257168781E-2</v>
      </c>
      <c r="U259" s="1">
        <f>(Table2[[#This Row],[Close Price]]-Table2[[#This Row],[200D EMA]])/Table2[[#This Row],[200D EMA]]</f>
        <v>0.27344922364020857</v>
      </c>
      <c r="V259">
        <v>1.1876076453376001</v>
      </c>
      <c r="W259">
        <v>7225</v>
      </c>
      <c r="X259">
        <v>7440</v>
      </c>
      <c r="Y259">
        <v>7039.05</v>
      </c>
      <c r="Z259">
        <v>7440</v>
      </c>
      <c r="AA259">
        <v>6782</v>
      </c>
      <c r="AB259">
        <v>7440</v>
      </c>
      <c r="AC259" s="1">
        <f>(Table2[[#This Row],[Close Price]]/Table2[[#This Row],[Day Low]])-1</f>
        <v>2.6692041522491383E-2</v>
      </c>
      <c r="AD259" s="1">
        <f>(Table2[[#This Row],[Day High]]/Table2[[#This Row],[Close Price]])-1</f>
        <v>2.9860404295045662E-3</v>
      </c>
      <c r="AE259" s="1">
        <f>(Table2[[#This Row],[Close Price]]/Table2[[#This Row],[Current Week Low]])-1</f>
        <v>5.3814080025003319E-2</v>
      </c>
      <c r="AF259" s="1">
        <f>(Table2[[#This Row],[Current Week High]]/Table2[[#This Row],[Close Price]])-1</f>
        <v>2.9860404295045662E-3</v>
      </c>
      <c r="AG259" s="1">
        <f>(Table2[[#This Row],[Close Price]]/Table2[[#This Row],[Current Month Low]])-1</f>
        <v>9.3755529342376853E-2</v>
      </c>
      <c r="AH259" s="1">
        <f>(Table2[[#This Row],[Current Month High]]/Table2[[#This Row],[Close Price]])-1</f>
        <v>2.9860404295045662E-3</v>
      </c>
      <c r="AI259">
        <v>0.29860404295045601</v>
      </c>
      <c r="AJ259">
        <v>86.751173827116901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0.01</v>
      </c>
      <c r="AM259" t="s">
        <v>3109</v>
      </c>
      <c r="AN259">
        <v>5.82</v>
      </c>
      <c r="AO259" t="s">
        <v>3109</v>
      </c>
      <c r="AP259">
        <v>1.5845445223246001E-2</v>
      </c>
      <c r="AQ259">
        <f>(Table2[[#This Row],[Sharpe Ratio]]-AVERAGE(Table2[Sharpe Ratio]))/_xlfn.STDEV.P(Table2[Sharpe Ratio])</f>
        <v>-0.53808146602317275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2.2024867391896237</v>
      </c>
      <c r="AS259">
        <f>_xlfn.RANK.AVG(Table2[[#This Row],[1Y Return vs Nifty Z-Score]],Table2[1Y Return vs Nifty Z-Score])</f>
        <v>244</v>
      </c>
      <c r="AT259">
        <f>_xlfn.RANK.AVG(Table2[[#This Row],[6M Return vs Nifty Z-Score]],Table2[6M Return vs Nifty Z-Score])</f>
        <v>134</v>
      </c>
      <c r="AU259">
        <f>_xlfn.RANK.AVG(Table2[[#This Row],[Sharpe Ratio Z-Score]],Table2[Sharpe Ratio Z-Score])</f>
        <v>480</v>
      </c>
      <c r="AV259">
        <f>(Table2[[#This Row],[Rank 1Y]]+Table2[[#This Row],[Rank 6M]]+Table2[[#This Row],[Rank Sharpe]])/3</f>
        <v>286</v>
      </c>
    </row>
    <row r="260" spans="1:48" x14ac:dyDescent="0.3">
      <c r="A260" t="s">
        <v>227</v>
      </c>
      <c r="B260" t="s">
        <v>228</v>
      </c>
      <c r="C260" t="s">
        <v>3064</v>
      </c>
      <c r="D260" t="s">
        <v>57</v>
      </c>
      <c r="E260">
        <v>115053.76305573</v>
      </c>
      <c r="F260">
        <v>1369.15</v>
      </c>
      <c r="G260">
        <v>8.5281528010898793</v>
      </c>
      <c r="H260">
        <f>(Table2[[#This Row],[1Y Return vs Nifty]]-AVERAGE(Table2[1Y Return vs Nifty]))/_xlfn.STDEV.P(Table2[1Y Return vs Nifty])</f>
        <v>-0.36081456850827531</v>
      </c>
      <c r="I260">
        <v>-4.7257489398790797</v>
      </c>
      <c r="J260">
        <f>(Table2[[#This Row],[1M Return vs Nifty]]-AVERAGE(Table2[1M Return vs Nifty]))/_xlfn.STDEV.P(Table2[1M Return vs Nifty])</f>
        <v>-0.20549858463273232</v>
      </c>
      <c r="K260">
        <v>8.3362499219102002</v>
      </c>
      <c r="L260">
        <f>(Table2[[#This Row],[6M Return vs Nifty]]-AVERAGE(Table2[6M Return vs Nifty]))/_xlfn.STDEV.P(Table2[6M Return vs Nifty])</f>
        <v>8.3641152281289821E-2</v>
      </c>
      <c r="M260">
        <v>-1.5390758080257001</v>
      </c>
      <c r="N260">
        <f>(Table2[[#This Row],[1W Return vs Nifty]]-AVERAGE(Table2[1W Return vs Nifty]))/_xlfn.STDEV.P(Table2[1W Return vs Nifty])</f>
        <v>0.23517556881949109</v>
      </c>
      <c r="O260">
        <v>1371.05</v>
      </c>
      <c r="P260">
        <v>1364.56779125093</v>
      </c>
      <c r="Q260">
        <v>1245.3454817890499</v>
      </c>
      <c r="R260">
        <v>51.857652549779097</v>
      </c>
      <c r="S260" s="1">
        <f>(Table2[[#This Row],[Close Price]]-Table2[[#This Row],[20D EMA]])/Table2[[#This Row],[20D EMA]]</f>
        <v>-1.3857992049887777E-3</v>
      </c>
      <c r="T260" s="1">
        <f>(Table2[[#This Row],[Close Price]]-Table2[[#This Row],[50D EMA]])/Table2[[#This Row],[50D EMA]]</f>
        <v>3.3579927493887947E-3</v>
      </c>
      <c r="U260" s="1">
        <f>(Table2[[#This Row],[Close Price]]-Table2[[#This Row],[200D EMA]])/Table2[[#This Row],[200D EMA]]</f>
        <v>9.9413793217520585E-2</v>
      </c>
      <c r="V260">
        <v>0.91899015484926105</v>
      </c>
      <c r="W260">
        <v>1341</v>
      </c>
      <c r="X260">
        <v>1372.75</v>
      </c>
      <c r="Y260">
        <v>1302.5</v>
      </c>
      <c r="Z260">
        <v>1372.75</v>
      </c>
      <c r="AA260">
        <v>1302.5</v>
      </c>
      <c r="AB260">
        <v>1442.5</v>
      </c>
      <c r="AC260" s="1">
        <f>(Table2[[#This Row],[Close Price]]/Table2[[#This Row],[Day Low]])-1</f>
        <v>2.0991797166293846E-2</v>
      </c>
      <c r="AD260" s="1">
        <f>(Table2[[#This Row],[Day High]]/Table2[[#This Row],[Close Price]])-1</f>
        <v>2.6293685863492122E-3</v>
      </c>
      <c r="AE260" s="1">
        <f>(Table2[[#This Row],[Close Price]]/Table2[[#This Row],[Current Week Low]])-1</f>
        <v>5.1170825335892678E-2</v>
      </c>
      <c r="AF260" s="1">
        <f>(Table2[[#This Row],[Current Week High]]/Table2[[#This Row],[Close Price]])-1</f>
        <v>2.6293685863492122E-3</v>
      </c>
      <c r="AG260" s="1">
        <f>(Table2[[#This Row],[Close Price]]/Table2[[#This Row],[Current Month Low]])-1</f>
        <v>5.1170825335892678E-2</v>
      </c>
      <c r="AH260" s="1">
        <f>(Table2[[#This Row],[Current Month High]]/Table2[[#This Row],[Close Price]])-1</f>
        <v>5.3573384946864699E-2</v>
      </c>
      <c r="AI260">
        <v>7.8771500566044503</v>
      </c>
      <c r="AJ260">
        <v>37.292554524943597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0.04</v>
      </c>
      <c r="AM260" t="s">
        <v>3109</v>
      </c>
      <c r="AN260">
        <v>-3.43</v>
      </c>
      <c r="AO260" t="s">
        <v>3108</v>
      </c>
      <c r="AP260">
        <v>0.12964755533074199</v>
      </c>
      <c r="AQ260">
        <f>(Table2[[#This Row],[Sharpe Ratio]]-AVERAGE(Table2[Sharpe Ratio]))/_xlfn.STDEV.P(Table2[Sharpe Ratio])</f>
        <v>0.75522212413419065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0.5077256920939639</v>
      </c>
      <c r="AS260">
        <f>_xlfn.RANK.AVG(Table2[[#This Row],[1Y Return vs Nifty Z-Score]],Table2[1Y Return vs Nifty Z-Score])</f>
        <v>404</v>
      </c>
      <c r="AT260">
        <f>_xlfn.RANK.AVG(Table2[[#This Row],[6M Return vs Nifty Z-Score]],Table2[6M Return vs Nifty Z-Score])</f>
        <v>292</v>
      </c>
      <c r="AU260">
        <f>_xlfn.RANK.AVG(Table2[[#This Row],[Sharpe Ratio Z-Score]],Table2[Sharpe Ratio Z-Score])</f>
        <v>162</v>
      </c>
      <c r="AV260">
        <f>(Table2[[#This Row],[Rank 1Y]]+Table2[[#This Row],[Rank 6M]]+Table2[[#This Row],[Rank Sharpe]])/3</f>
        <v>286</v>
      </c>
    </row>
    <row r="261" spans="1:48" x14ac:dyDescent="0.3">
      <c r="A261" t="s">
        <v>765</v>
      </c>
      <c r="B261" t="s">
        <v>766</v>
      </c>
      <c r="C261" t="s">
        <v>3064</v>
      </c>
      <c r="D261" t="s">
        <v>413</v>
      </c>
      <c r="E261">
        <v>21030.480634759999</v>
      </c>
      <c r="F261">
        <v>4272.7</v>
      </c>
      <c r="G261">
        <v>45.021285838597997</v>
      </c>
      <c r="H261">
        <f>(Table2[[#This Row],[1Y Return vs Nifty]]-AVERAGE(Table2[1Y Return vs Nifty]))/_xlfn.STDEV.P(Table2[1Y Return vs Nifty])</f>
        <v>0.20225727127111529</v>
      </c>
      <c r="I261">
        <v>3.11738385457235</v>
      </c>
      <c r="J261">
        <f>(Table2[[#This Row],[1M Return vs Nifty]]-AVERAGE(Table2[1M Return vs Nifty]))/_xlfn.STDEV.P(Table2[1M Return vs Nifty])</f>
        <v>0.5443374705718288</v>
      </c>
      <c r="K261">
        <v>36.491923342567603</v>
      </c>
      <c r="L261">
        <f>(Table2[[#This Row],[6M Return vs Nifty]]-AVERAGE(Table2[6M Return vs Nifty]))/_xlfn.STDEV.P(Table2[6M Return vs Nifty])</f>
        <v>1.0300773639691765</v>
      </c>
      <c r="M261">
        <v>-4.7977133914703796</v>
      </c>
      <c r="N261">
        <f>(Table2[[#This Row],[1W Return vs Nifty]]-AVERAGE(Table2[1W Return vs Nifty]))/_xlfn.STDEV.P(Table2[1W Return vs Nifty])</f>
        <v>-0.48809027179101638</v>
      </c>
      <c r="O261">
        <v>4170.43</v>
      </c>
      <c r="P261">
        <v>3950.4157363477502</v>
      </c>
      <c r="Q261">
        <v>3303.0966902286</v>
      </c>
      <c r="R261">
        <v>54.2781666176638</v>
      </c>
      <c r="S261" s="1">
        <f>(Table2[[#This Row],[Close Price]]-Table2[[#This Row],[20D EMA]])/Table2[[#This Row],[20D EMA]]</f>
        <v>2.4522651141488893E-2</v>
      </c>
      <c r="T261" s="1">
        <f>(Table2[[#This Row],[Close Price]]-Table2[[#This Row],[50D EMA]])/Table2[[#This Row],[50D EMA]]</f>
        <v>8.1582366303099216E-2</v>
      </c>
      <c r="U261" s="1">
        <f>(Table2[[#This Row],[Close Price]]-Table2[[#This Row],[200D EMA]])/Table2[[#This Row],[200D EMA]]</f>
        <v>0.29354372599498313</v>
      </c>
      <c r="V261">
        <v>1.6715550571400399</v>
      </c>
      <c r="W261">
        <v>4160.05</v>
      </c>
      <c r="X261">
        <v>4325</v>
      </c>
      <c r="Y261">
        <v>4080</v>
      </c>
      <c r="Z261">
        <v>4400.1000000000004</v>
      </c>
      <c r="AA261">
        <v>3850</v>
      </c>
      <c r="AB261">
        <v>4525</v>
      </c>
      <c r="AC261" s="1">
        <f>(Table2[[#This Row],[Close Price]]/Table2[[#This Row],[Day Low]])-1</f>
        <v>2.7079001454309415E-2</v>
      </c>
      <c r="AD261" s="1">
        <f>(Table2[[#This Row],[Day High]]/Table2[[#This Row],[Close Price]])-1</f>
        <v>1.2240503662789282E-2</v>
      </c>
      <c r="AE261" s="1">
        <f>(Table2[[#This Row],[Close Price]]/Table2[[#This Row],[Current Week Low]])-1</f>
        <v>4.7230392156862644E-2</v>
      </c>
      <c r="AF261" s="1">
        <f>(Table2[[#This Row],[Current Week High]]/Table2[[#This Row],[Close Price]])-1</f>
        <v>2.9817211599223015E-2</v>
      </c>
      <c r="AG261" s="1">
        <f>(Table2[[#This Row],[Close Price]]/Table2[[#This Row],[Current Month Low]])-1</f>
        <v>0.10979220779220777</v>
      </c>
      <c r="AH261" s="1">
        <f>(Table2[[#This Row],[Current Month High]]/Table2[[#This Row],[Close Price]])-1</f>
        <v>5.9049313080721921E-2</v>
      </c>
      <c r="AI261">
        <v>14.9156271210241</v>
      </c>
      <c r="AJ261">
        <v>91.600896860986495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0.18</v>
      </c>
      <c r="AM261" t="s">
        <v>3109</v>
      </c>
      <c r="AN261">
        <v>-9</v>
      </c>
      <c r="AO261" t="s">
        <v>3108</v>
      </c>
      <c r="AP261">
        <v>5.642959212963E-3</v>
      </c>
      <c r="AQ261">
        <f>(Table2[[#This Row],[Sharpe Ratio]]-AVERAGE(Table2[Sharpe Ratio]))/_xlfn.STDEV.P(Table2[Sharpe Ratio])</f>
        <v>-0.65402757434370873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0.63455425967739532</v>
      </c>
      <c r="AS261">
        <f>_xlfn.RANK.AVG(Table2[[#This Row],[1Y Return vs Nifty Z-Score]],Table2[1Y Return vs Nifty Z-Score])</f>
        <v>246</v>
      </c>
      <c r="AT261">
        <f>_xlfn.RANK.AVG(Table2[[#This Row],[6M Return vs Nifty Z-Score]],Table2[6M Return vs Nifty Z-Score])</f>
        <v>101</v>
      </c>
      <c r="AU261">
        <f>_xlfn.RANK.AVG(Table2[[#This Row],[Sharpe Ratio Z-Score]],Table2[Sharpe Ratio Z-Score])</f>
        <v>511</v>
      </c>
      <c r="AV261">
        <f>(Table2[[#This Row],[Rank 1Y]]+Table2[[#This Row],[Rank 6M]]+Table2[[#This Row],[Rank Sharpe]])/3</f>
        <v>286</v>
      </c>
    </row>
    <row r="262" spans="1:48" x14ac:dyDescent="0.3">
      <c r="A262" t="s">
        <v>1550</v>
      </c>
      <c r="B262" t="s">
        <v>1551</v>
      </c>
      <c r="C262" t="s">
        <v>3075</v>
      </c>
      <c r="D262" t="s">
        <v>630</v>
      </c>
      <c r="E262">
        <v>6162.7503743500001</v>
      </c>
      <c r="F262">
        <v>345.35</v>
      </c>
      <c r="G262">
        <v>69.976153257748607</v>
      </c>
      <c r="H262">
        <f>(Table2[[#This Row],[1Y Return vs Nifty]]-AVERAGE(Table2[1Y Return vs Nifty]))/_xlfn.STDEV.P(Table2[1Y Return vs Nifty])</f>
        <v>0.58729911173764127</v>
      </c>
      <c r="I262">
        <v>-10.5227240445698</v>
      </c>
      <c r="J262">
        <f>(Table2[[#This Row],[1M Return vs Nifty]]-AVERAGE(Table2[1M Return vs Nifty]))/_xlfn.STDEV.P(Table2[1M Return vs Nifty])</f>
        <v>-0.75971347025795577</v>
      </c>
      <c r="K262">
        <v>-9.3511914760303103</v>
      </c>
      <c r="L262">
        <f>(Table2[[#This Row],[6M Return vs Nifty]]-AVERAGE(Table2[6M Return vs Nifty]))/_xlfn.STDEV.P(Table2[6M Return vs Nifty])</f>
        <v>-0.51091166771400109</v>
      </c>
      <c r="M262">
        <v>0.206273623491115</v>
      </c>
      <c r="N262">
        <f>(Table2[[#This Row],[1W Return vs Nifty]]-AVERAGE(Table2[1W Return vs Nifty]))/_xlfn.STDEV.P(Table2[1W Return vs Nifty])</f>
        <v>0.62256188945802582</v>
      </c>
      <c r="O262">
        <v>357.58</v>
      </c>
      <c r="P262">
        <v>357.79079753386299</v>
      </c>
      <c r="Q262">
        <v>321.08868975570601</v>
      </c>
      <c r="R262">
        <v>39.684316653564203</v>
      </c>
      <c r="S262" s="1">
        <f>(Table2[[#This Row],[Close Price]]-Table2[[#This Row],[20D EMA]])/Table2[[#This Row],[20D EMA]]</f>
        <v>-3.4202136584820075E-2</v>
      </c>
      <c r="T262" s="1">
        <f>(Table2[[#This Row],[Close Price]]-Table2[[#This Row],[50D EMA]])/Table2[[#This Row],[50D EMA]]</f>
        <v>-3.4771150123517384E-2</v>
      </c>
      <c r="U262" s="1">
        <f>(Table2[[#This Row],[Close Price]]-Table2[[#This Row],[200D EMA]])/Table2[[#This Row],[200D EMA]]</f>
        <v>7.5559529246429544E-2</v>
      </c>
      <c r="V262">
        <v>0.53464749294090397</v>
      </c>
      <c r="W262">
        <v>338.85</v>
      </c>
      <c r="X262">
        <v>353.9</v>
      </c>
      <c r="Y262">
        <v>338.85</v>
      </c>
      <c r="Z262">
        <v>358.8</v>
      </c>
      <c r="AA262">
        <v>325.89999999999998</v>
      </c>
      <c r="AB262">
        <v>397.05</v>
      </c>
      <c r="AC262" s="1">
        <f>(Table2[[#This Row],[Close Price]]/Table2[[#This Row],[Day Low]])-1</f>
        <v>1.9182529142688587E-2</v>
      </c>
      <c r="AD262" s="1">
        <f>(Table2[[#This Row],[Day High]]/Table2[[#This Row],[Close Price]])-1</f>
        <v>2.4757492399015257E-2</v>
      </c>
      <c r="AE262" s="1">
        <f>(Table2[[#This Row],[Close Price]]/Table2[[#This Row],[Current Week Low]])-1</f>
        <v>1.9182529142688587E-2</v>
      </c>
      <c r="AF262" s="1">
        <f>(Table2[[#This Row],[Current Week High]]/Table2[[#This Row],[Close Price]])-1</f>
        <v>3.8945996814825579E-2</v>
      </c>
      <c r="AG262" s="1">
        <f>(Table2[[#This Row],[Close Price]]/Table2[[#This Row],[Current Month Low]])-1</f>
        <v>5.9680883706658694E-2</v>
      </c>
      <c r="AH262" s="1">
        <f>(Table2[[#This Row],[Current Month High]]/Table2[[#This Row],[Close Price]])-1</f>
        <v>0.14970319965252643</v>
      </c>
      <c r="AI262">
        <v>26.9147241928478</v>
      </c>
      <c r="AJ262">
        <v>97.0613409415121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0.04</v>
      </c>
      <c r="AM262" t="s">
        <v>3109</v>
      </c>
      <c r="AN262">
        <v>-10.35</v>
      </c>
      <c r="AO262" t="s">
        <v>3108</v>
      </c>
      <c r="AP262">
        <v>0.101392404168203</v>
      </c>
      <c r="AQ262">
        <f>(Table2[[#This Row],[Sharpe Ratio]]-AVERAGE(Table2[Sharpe Ratio]))/_xlfn.STDEV.P(Table2[Sharpe Ratio])</f>
        <v>0.43411658044582568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145</v>
      </c>
      <c r="AT262">
        <f>_xlfn.RANK.AVG(Table2[[#This Row],[6M Return vs Nifty Z-Score]],Table2[6M Return vs Nifty Z-Score])</f>
        <v>489</v>
      </c>
      <c r="AU262">
        <f>_xlfn.RANK.AVG(Table2[[#This Row],[Sharpe Ratio Z-Score]],Table2[Sharpe Ratio Z-Score])</f>
        <v>226</v>
      </c>
      <c r="AV262">
        <f>(Table2[[#This Row],[Rank 1Y]]+Table2[[#This Row],[Rank 6M]]+Table2[[#This Row],[Rank Sharpe]])/3</f>
        <v>286.66666666666669</v>
      </c>
    </row>
    <row r="263" spans="1:48" x14ac:dyDescent="0.3">
      <c r="A263" t="s">
        <v>294</v>
      </c>
      <c r="B263" t="s">
        <v>295</v>
      </c>
      <c r="C263" t="s">
        <v>3071</v>
      </c>
      <c r="D263" t="s">
        <v>133</v>
      </c>
      <c r="E263">
        <v>94550.786612099997</v>
      </c>
      <c r="F263">
        <v>934.5</v>
      </c>
      <c r="G263">
        <v>18.145745616294501</v>
      </c>
      <c r="H263">
        <f>(Table2[[#This Row],[1Y Return vs Nifty]]-AVERAGE(Table2[1Y Return vs Nifty]))/_xlfn.STDEV.P(Table2[1Y Return vs Nifty])</f>
        <v>-0.21241964513624528</v>
      </c>
      <c r="I263">
        <v>-7.6627390500140704</v>
      </c>
      <c r="J263">
        <f>(Table2[[#This Row],[1M Return vs Nifty]]-AVERAGE(Table2[1M Return vs Nifty]))/_xlfn.STDEV.P(Table2[1M Return vs Nifty])</f>
        <v>-0.48628703180991201</v>
      </c>
      <c r="K263">
        <v>10.097800992671701</v>
      </c>
      <c r="L263">
        <f>(Table2[[#This Row],[6M Return vs Nifty]]-AVERAGE(Table2[6M Return vs Nifty]))/_xlfn.STDEV.P(Table2[6M Return vs Nifty])</f>
        <v>0.1428546435445838</v>
      </c>
      <c r="M263">
        <v>-0.68573334629162996</v>
      </c>
      <c r="N263">
        <f>(Table2[[#This Row],[1W Return vs Nifty]]-AVERAGE(Table2[1W Return vs Nifty]))/_xlfn.STDEV.P(Table2[1W Return vs Nifty])</f>
        <v>0.4245778687408901</v>
      </c>
      <c r="O263">
        <v>949.43</v>
      </c>
      <c r="P263">
        <v>971.94649493561496</v>
      </c>
      <c r="Q263">
        <v>872.79633017203901</v>
      </c>
      <c r="R263">
        <v>47.2307739273257</v>
      </c>
      <c r="S263" s="1">
        <f>(Table2[[#This Row],[Close Price]]-Table2[[#This Row],[20D EMA]])/Table2[[#This Row],[20D EMA]]</f>
        <v>-1.5725224608449228E-2</v>
      </c>
      <c r="T263" s="1">
        <f>(Table2[[#This Row],[Close Price]]-Table2[[#This Row],[50D EMA]])/Table2[[#This Row],[50D EMA]]</f>
        <v>-3.8527321339942223E-2</v>
      </c>
      <c r="U263" s="1">
        <f>(Table2[[#This Row],[Close Price]]-Table2[[#This Row],[200D EMA]])/Table2[[#This Row],[200D EMA]]</f>
        <v>7.0696527580264262E-2</v>
      </c>
      <c r="V263">
        <v>1.0549197960797501</v>
      </c>
      <c r="W263">
        <v>926.05</v>
      </c>
      <c r="X263">
        <v>941.25</v>
      </c>
      <c r="Y263">
        <v>896</v>
      </c>
      <c r="Z263">
        <v>941.25</v>
      </c>
      <c r="AA263">
        <v>896</v>
      </c>
      <c r="AB263">
        <v>1006.65</v>
      </c>
      <c r="AC263" s="1">
        <f>(Table2[[#This Row],[Close Price]]/Table2[[#This Row],[Day Low]])-1</f>
        <v>9.1247772798446203E-3</v>
      </c>
      <c r="AD263" s="1">
        <f>(Table2[[#This Row],[Day High]]/Table2[[#This Row],[Close Price]])-1</f>
        <v>7.2231139646870002E-3</v>
      </c>
      <c r="AE263" s="1">
        <f>(Table2[[#This Row],[Close Price]]/Table2[[#This Row],[Current Week Low]])-1</f>
        <v>4.296875E-2</v>
      </c>
      <c r="AF263" s="1">
        <f>(Table2[[#This Row],[Current Week High]]/Table2[[#This Row],[Close Price]])-1</f>
        <v>7.2231139646870002E-3</v>
      </c>
      <c r="AG263" s="1">
        <f>(Table2[[#This Row],[Close Price]]/Table2[[#This Row],[Current Month Low]])-1</f>
        <v>4.296875E-2</v>
      </c>
      <c r="AH263" s="1">
        <f>(Table2[[#This Row],[Current Month High]]/Table2[[#This Row],[Close Price]])-1</f>
        <v>7.7207062600320953E-2</v>
      </c>
      <c r="AI263">
        <v>17.388978063135301</v>
      </c>
      <c r="AJ263">
        <v>60.677441540577703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-0.03</v>
      </c>
      <c r="AM263" t="s">
        <v>3108</v>
      </c>
      <c r="AN263">
        <v>-4.3</v>
      </c>
      <c r="AO263" t="s">
        <v>3108</v>
      </c>
      <c r="AP263">
        <v>0.100106874984139</v>
      </c>
      <c r="AQ263">
        <f>(Table2[[#This Row],[Sharpe Ratio]]-AVERAGE(Table2[Sharpe Ratio]))/_xlfn.STDEV.P(Table2[Sharpe Ratio])</f>
        <v>0.41950718957045813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353</v>
      </c>
      <c r="AT263">
        <f>_xlfn.RANK.AVG(Table2[[#This Row],[6M Return vs Nifty Z-Score]],Table2[6M Return vs Nifty Z-Score])</f>
        <v>281</v>
      </c>
      <c r="AU263">
        <f>_xlfn.RANK.AVG(Table2[[#This Row],[Sharpe Ratio Z-Score]],Table2[Sharpe Ratio Z-Score])</f>
        <v>229</v>
      </c>
      <c r="AV263">
        <f>(Table2[[#This Row],[Rank 1Y]]+Table2[[#This Row],[Rank 6M]]+Table2[[#This Row],[Rank Sharpe]])/3</f>
        <v>287.66666666666669</v>
      </c>
    </row>
    <row r="264" spans="1:48" x14ac:dyDescent="0.3">
      <c r="A264" t="s">
        <v>510</v>
      </c>
      <c r="B264" t="s">
        <v>511</v>
      </c>
      <c r="C264" t="s">
        <v>3068</v>
      </c>
      <c r="D264" t="s">
        <v>282</v>
      </c>
      <c r="E264">
        <v>40224.170125440003</v>
      </c>
      <c r="F264">
        <v>532.79999999999995</v>
      </c>
      <c r="G264">
        <v>40.577894476431197</v>
      </c>
      <c r="H264">
        <f>(Table2[[#This Row],[1Y Return vs Nifty]]-AVERAGE(Table2[1Y Return vs Nifty]))/_xlfn.STDEV.P(Table2[1Y Return vs Nifty])</f>
        <v>0.13369783718296568</v>
      </c>
      <c r="I264">
        <v>7.3556876149165804</v>
      </c>
      <c r="J264">
        <f>(Table2[[#This Row],[1M Return vs Nifty]]-AVERAGE(Table2[1M Return vs Nifty]))/_xlfn.STDEV.P(Table2[1M Return vs Nifty])</f>
        <v>0.94953690499469789</v>
      </c>
      <c r="K264">
        <v>11.377867192696501</v>
      </c>
      <c r="L264">
        <f>(Table2[[#This Row],[6M Return vs Nifty]]-AVERAGE(Table2[6M Return vs Nifty]))/_xlfn.STDEV.P(Table2[6M Return vs Nifty])</f>
        <v>0.18588330732260303</v>
      </c>
      <c r="M264">
        <v>5.5017724257731802</v>
      </c>
      <c r="N264">
        <f>(Table2[[#This Row],[1W Return vs Nifty]]-AVERAGE(Table2[1W Return vs Nifty]))/_xlfn.STDEV.P(Table2[1W Return vs Nifty])</f>
        <v>1.7979160964256369</v>
      </c>
      <c r="O264">
        <v>500.68</v>
      </c>
      <c r="P264">
        <v>485.75559624305299</v>
      </c>
      <c r="Q264">
        <v>433.58871897477098</v>
      </c>
      <c r="R264">
        <v>78.854927090798199</v>
      </c>
      <c r="S264" s="1">
        <f>(Table2[[#This Row],[Close Price]]-Table2[[#This Row],[20D EMA]])/Table2[[#This Row],[20D EMA]]</f>
        <v>6.415275225693047E-2</v>
      </c>
      <c r="T264" s="1">
        <f>(Table2[[#This Row],[Close Price]]-Table2[[#This Row],[50D EMA]])/Table2[[#This Row],[50D EMA]]</f>
        <v>9.6847888363611967E-2</v>
      </c>
      <c r="U264" s="1">
        <f>(Table2[[#This Row],[Close Price]]-Table2[[#This Row],[200D EMA]])/Table2[[#This Row],[200D EMA]]</f>
        <v>0.22881425803654667</v>
      </c>
      <c r="V264">
        <v>1.1687870472952999</v>
      </c>
      <c r="W264">
        <v>524</v>
      </c>
      <c r="X264">
        <v>539.54999999999995</v>
      </c>
      <c r="Y264">
        <v>486</v>
      </c>
      <c r="Z264">
        <v>539.54999999999995</v>
      </c>
      <c r="AA264">
        <v>480.55</v>
      </c>
      <c r="AB264">
        <v>539.54999999999995</v>
      </c>
      <c r="AC264" s="1">
        <f>(Table2[[#This Row],[Close Price]]/Table2[[#This Row],[Day Low]])-1</f>
        <v>1.6793893129770865E-2</v>
      </c>
      <c r="AD264" s="1">
        <f>(Table2[[#This Row],[Day High]]/Table2[[#This Row],[Close Price]])-1</f>
        <v>1.2668918918918859E-2</v>
      </c>
      <c r="AE264" s="1">
        <f>(Table2[[#This Row],[Close Price]]/Table2[[#This Row],[Current Week Low]])-1</f>
        <v>9.6296296296296102E-2</v>
      </c>
      <c r="AF264" s="1">
        <f>(Table2[[#This Row],[Current Week High]]/Table2[[#This Row],[Close Price]])-1</f>
        <v>1.2668918918918859E-2</v>
      </c>
      <c r="AG264" s="1">
        <f>(Table2[[#This Row],[Close Price]]/Table2[[#This Row],[Current Month Low]])-1</f>
        <v>0.10872958068879401</v>
      </c>
      <c r="AH264" s="1">
        <f>(Table2[[#This Row],[Current Month High]]/Table2[[#This Row],[Close Price]])-1</f>
        <v>1.2668918918918859E-2</v>
      </c>
      <c r="AI264">
        <v>1.2668918918918799</v>
      </c>
      <c r="AJ264">
        <v>71.373431971694998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</v>
      </c>
      <c r="AM264" t="s">
        <v>3110</v>
      </c>
      <c r="AN264">
        <v>6.09</v>
      </c>
      <c r="AO264" t="s">
        <v>3109</v>
      </c>
      <c r="AP264">
        <v>6.3467942983096007E-2</v>
      </c>
      <c r="AQ264">
        <f>(Table2[[#This Row],[Sharpe Ratio]]-AVERAGE(Table2[Sharpe Ratio]))/_xlfn.STDEV.P(Table2[Sharpe Ratio])</f>
        <v>3.1242046528592747E-3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3.0701583505787626</v>
      </c>
      <c r="AS264">
        <f>_xlfn.RANK.AVG(Table2[[#This Row],[1Y Return vs Nifty Z-Score]],Table2[1Y Return vs Nifty Z-Score])</f>
        <v>259</v>
      </c>
      <c r="AT264">
        <f>_xlfn.RANK.AVG(Table2[[#This Row],[6M Return vs Nifty Z-Score]],Table2[6M Return vs Nifty Z-Score])</f>
        <v>263</v>
      </c>
      <c r="AU264">
        <f>_xlfn.RANK.AVG(Table2[[#This Row],[Sharpe Ratio Z-Score]],Table2[Sharpe Ratio Z-Score])</f>
        <v>346</v>
      </c>
      <c r="AV264">
        <f>(Table2[[#This Row],[Rank 1Y]]+Table2[[#This Row],[Rank 6M]]+Table2[[#This Row],[Rank Sharpe]])/3</f>
        <v>289.33333333333331</v>
      </c>
    </row>
    <row r="265" spans="1:48" x14ac:dyDescent="0.3">
      <c r="A265" t="s">
        <v>1104</v>
      </c>
      <c r="B265" t="s">
        <v>1105</v>
      </c>
      <c r="C265" t="s">
        <v>3071</v>
      </c>
      <c r="D265" t="s">
        <v>136</v>
      </c>
      <c r="E265">
        <v>11449.59</v>
      </c>
      <c r="F265">
        <v>360.05</v>
      </c>
      <c r="G265">
        <v>80.787497399740602</v>
      </c>
      <c r="H265">
        <f>(Table2[[#This Row],[1Y Return vs Nifty]]-AVERAGE(Table2[1Y Return vs Nifty]))/_xlfn.STDEV.P(Table2[1Y Return vs Nifty])</f>
        <v>0.75411305534348871</v>
      </c>
      <c r="I265">
        <v>-16.473780734177002</v>
      </c>
      <c r="J265">
        <f>(Table2[[#This Row],[1M Return vs Nifty]]-AVERAGE(Table2[1M Return vs Nifty]))/_xlfn.STDEV.P(Table2[1M Return vs Nifty])</f>
        <v>-1.3286591950569306</v>
      </c>
      <c r="K265">
        <v>-23.053865296368301</v>
      </c>
      <c r="L265">
        <f>(Table2[[#This Row],[6M Return vs Nifty]]-AVERAGE(Table2[6M Return vs Nifty]))/_xlfn.STDEV.P(Table2[6M Return vs Nifty])</f>
        <v>-0.97151889620247045</v>
      </c>
      <c r="M265">
        <v>-5.0767526863378496</v>
      </c>
      <c r="N265">
        <f>(Table2[[#This Row],[1W Return vs Nifty]]-AVERAGE(Table2[1W Return vs Nifty]))/_xlfn.STDEV.P(Table2[1W Return vs Nifty])</f>
        <v>-0.55002400483055924</v>
      </c>
      <c r="O265">
        <v>380.77</v>
      </c>
      <c r="P265">
        <v>391.14187006520302</v>
      </c>
      <c r="Q265">
        <v>374.60165775035199</v>
      </c>
      <c r="R265">
        <v>28.397658191574301</v>
      </c>
      <c r="S265" s="1">
        <f>(Table2[[#This Row],[Close Price]]-Table2[[#This Row],[20D EMA]])/Table2[[#This Row],[20D EMA]]</f>
        <v>-5.4416051684743998E-2</v>
      </c>
      <c r="T265" s="1">
        <f>(Table2[[#This Row],[Close Price]]-Table2[[#This Row],[50D EMA]])/Table2[[#This Row],[50D EMA]]</f>
        <v>-7.9490007193604773E-2</v>
      </c>
      <c r="U265" s="1">
        <f>(Table2[[#This Row],[Close Price]]-Table2[[#This Row],[200D EMA]])/Table2[[#This Row],[200D EMA]]</f>
        <v>-3.8845684340376642E-2</v>
      </c>
      <c r="V265">
        <v>0.53042100170995499</v>
      </c>
      <c r="W265">
        <v>355.6</v>
      </c>
      <c r="X265">
        <v>363.45</v>
      </c>
      <c r="Y265">
        <v>355.6</v>
      </c>
      <c r="Z265">
        <v>374</v>
      </c>
      <c r="AA265">
        <v>355.6</v>
      </c>
      <c r="AB265">
        <v>412.35</v>
      </c>
      <c r="AC265" s="1">
        <f>(Table2[[#This Row],[Close Price]]/Table2[[#This Row],[Day Low]])-1</f>
        <v>1.251406074240724E-2</v>
      </c>
      <c r="AD265" s="1">
        <f>(Table2[[#This Row],[Day High]]/Table2[[#This Row],[Close Price]])-1</f>
        <v>9.4431328982085283E-3</v>
      </c>
      <c r="AE265" s="1">
        <f>(Table2[[#This Row],[Close Price]]/Table2[[#This Row],[Current Week Low]])-1</f>
        <v>1.251406074240724E-2</v>
      </c>
      <c r="AF265" s="1">
        <f>(Table2[[#This Row],[Current Week High]]/Table2[[#This Row],[Close Price]])-1</f>
        <v>3.8744618802944109E-2</v>
      </c>
      <c r="AG265" s="1">
        <f>(Table2[[#This Row],[Close Price]]/Table2[[#This Row],[Current Month Low]])-1</f>
        <v>1.251406074240724E-2</v>
      </c>
      <c r="AH265" s="1">
        <f>(Table2[[#This Row],[Current Month High]]/Table2[[#This Row],[Close Price]])-1</f>
        <v>0.14525760311067915</v>
      </c>
      <c r="AI265">
        <v>40.536036661574698</v>
      </c>
      <c r="AJ265">
        <v>111.794117647058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0.01</v>
      </c>
      <c r="AM265" t="s">
        <v>3109</v>
      </c>
      <c r="AN265">
        <v>-9.9499999999999993</v>
      </c>
      <c r="AO265" t="s">
        <v>3108</v>
      </c>
      <c r="AP265">
        <v>0.151938103613313</v>
      </c>
      <c r="AQ265">
        <f>(Table2[[#This Row],[Sharpe Ratio]]-AVERAGE(Table2[Sharpe Ratio]))/_xlfn.STDEV.P(Table2[Sharpe Ratio])</f>
        <v>1.0085429640834163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122</v>
      </c>
      <c r="AT265">
        <f>_xlfn.RANK.AVG(Table2[[#This Row],[6M Return vs Nifty Z-Score]],Table2[6M Return vs Nifty Z-Score])</f>
        <v>639</v>
      </c>
      <c r="AU265">
        <f>_xlfn.RANK.AVG(Table2[[#This Row],[Sharpe Ratio Z-Score]],Table2[Sharpe Ratio Z-Score])</f>
        <v>112</v>
      </c>
      <c r="AV265">
        <f>(Table2[[#This Row],[Rank 1Y]]+Table2[[#This Row],[Rank 6M]]+Table2[[#This Row],[Rank Sharpe]])/3</f>
        <v>291</v>
      </c>
    </row>
    <row r="266" spans="1:48" x14ac:dyDescent="0.3">
      <c r="A266" t="s">
        <v>337</v>
      </c>
      <c r="B266" t="s">
        <v>338</v>
      </c>
      <c r="C266" t="s">
        <v>3064</v>
      </c>
      <c r="D266" t="s">
        <v>34</v>
      </c>
      <c r="E266">
        <v>74103.223414715001</v>
      </c>
      <c r="F266">
        <v>550.15</v>
      </c>
      <c r="G266">
        <v>16.4291014730825</v>
      </c>
      <c r="H266">
        <f>(Table2[[#This Row],[1Y Return vs Nifty]]-AVERAGE(Table2[1Y Return vs Nifty]))/_xlfn.STDEV.P(Table2[1Y Return vs Nifty])</f>
        <v>-0.23890665503400932</v>
      </c>
      <c r="I266">
        <v>-4.7218884823081302</v>
      </c>
      <c r="J266">
        <f>(Table2[[#This Row],[1M Return vs Nifty]]-AVERAGE(Table2[1M Return vs Nifty]))/_xlfn.STDEV.P(Table2[1M Return vs Nifty])</f>
        <v>-0.20512950886260981</v>
      </c>
      <c r="K266">
        <v>-5.0868476830439997</v>
      </c>
      <c r="L266">
        <f>(Table2[[#This Row],[6M Return vs Nifty]]-AVERAGE(Table2[6M Return vs Nifty]))/_xlfn.STDEV.P(Table2[6M Return vs Nifty])</f>
        <v>-0.36756828805228015</v>
      </c>
      <c r="M266">
        <v>-2.20717042554837</v>
      </c>
      <c r="N266">
        <f>(Table2[[#This Row],[1W Return vs Nifty]]-AVERAGE(Table2[1W Return vs Nifty]))/_xlfn.STDEV.P(Table2[1W Return vs Nifty])</f>
        <v>8.6889666267820437E-2</v>
      </c>
      <c r="O266">
        <v>565.82000000000005</v>
      </c>
      <c r="P266">
        <v>559.18066398550798</v>
      </c>
      <c r="Q266">
        <v>502.88982803689402</v>
      </c>
      <c r="R266">
        <v>37.659968961215597</v>
      </c>
      <c r="S266" s="1">
        <f>(Table2[[#This Row],[Close Price]]-Table2[[#This Row],[20D EMA]])/Table2[[#This Row],[20D EMA]]</f>
        <v>-2.7694319748329983E-2</v>
      </c>
      <c r="T266" s="1">
        <f>(Table2[[#This Row],[Close Price]]-Table2[[#This Row],[50D EMA]])/Table2[[#This Row],[50D EMA]]</f>
        <v>-1.6149814482394269E-2</v>
      </c>
      <c r="U266" s="1">
        <f>(Table2[[#This Row],[Close Price]]-Table2[[#This Row],[200D EMA]])/Table2[[#This Row],[200D EMA]]</f>
        <v>9.3977188100211023E-2</v>
      </c>
      <c r="V266">
        <v>0.68643692460593997</v>
      </c>
      <c r="W266">
        <v>545</v>
      </c>
      <c r="X266">
        <v>562.45000000000005</v>
      </c>
      <c r="Y266">
        <v>531.04999999999995</v>
      </c>
      <c r="Z266">
        <v>581.6</v>
      </c>
      <c r="AA266">
        <v>531.04999999999995</v>
      </c>
      <c r="AB266">
        <v>613.20000000000005</v>
      </c>
      <c r="AC266" s="1">
        <f>(Table2[[#This Row],[Close Price]]/Table2[[#This Row],[Day Low]])-1</f>
        <v>9.449541284403562E-3</v>
      </c>
      <c r="AD266" s="1">
        <f>(Table2[[#This Row],[Day High]]/Table2[[#This Row],[Close Price]])-1</f>
        <v>2.2357538853040149E-2</v>
      </c>
      <c r="AE266" s="1">
        <f>(Table2[[#This Row],[Close Price]]/Table2[[#This Row],[Current Week Low]])-1</f>
        <v>3.5966481498917346E-2</v>
      </c>
      <c r="AF266" s="1">
        <f>(Table2[[#This Row],[Current Week High]]/Table2[[#This Row],[Close Price]])-1</f>
        <v>5.7166227392529301E-2</v>
      </c>
      <c r="AG266" s="1">
        <f>(Table2[[#This Row],[Close Price]]/Table2[[#This Row],[Current Month Low]])-1</f>
        <v>3.5966481498917346E-2</v>
      </c>
      <c r="AH266" s="1">
        <f>(Table2[[#This Row],[Current Month High]]/Table2[[#This Row],[Close Price]])-1</f>
        <v>0.11460510769790067</v>
      </c>
      <c r="AI266">
        <v>15.004998636735399</v>
      </c>
      <c r="AJ266">
        <v>46.902536715620798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-0.06</v>
      </c>
      <c r="AM266" t="s">
        <v>3108</v>
      </c>
      <c r="AN266">
        <v>-8.48</v>
      </c>
      <c r="AO266" t="s">
        <v>3108</v>
      </c>
      <c r="AP266">
        <v>0.175936361528718</v>
      </c>
      <c r="AQ266">
        <f>(Table2[[#This Row],[Sharpe Ratio]]-AVERAGE(Table2[Sharpe Ratio]))/_xlfn.STDEV.P(Table2[Sharpe Ratio])</f>
        <v>1.2812710627996746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0.55655627711859579</v>
      </c>
      <c r="AS266">
        <f>_xlfn.RANK.AVG(Table2[[#This Row],[1Y Return vs Nifty Z-Score]],Table2[1Y Return vs Nifty Z-Score])</f>
        <v>362</v>
      </c>
      <c r="AT266">
        <f>_xlfn.RANK.AVG(Table2[[#This Row],[6M Return vs Nifty Z-Score]],Table2[6M Return vs Nifty Z-Score])</f>
        <v>432</v>
      </c>
      <c r="AU266">
        <f>_xlfn.RANK.AVG(Table2[[#This Row],[Sharpe Ratio Z-Score]],Table2[Sharpe Ratio Z-Score])</f>
        <v>80</v>
      </c>
      <c r="AV266">
        <f>(Table2[[#This Row],[Rank 1Y]]+Table2[[#This Row],[Rank 6M]]+Table2[[#This Row],[Rank Sharpe]])/3</f>
        <v>291.33333333333331</v>
      </c>
    </row>
    <row r="267" spans="1:48" x14ac:dyDescent="0.3">
      <c r="A267" t="s">
        <v>1899</v>
      </c>
      <c r="B267" t="s">
        <v>1900</v>
      </c>
      <c r="C267" t="s">
        <v>3078</v>
      </c>
      <c r="D267" t="s">
        <v>291</v>
      </c>
      <c r="E267">
        <v>3554.6942426400001</v>
      </c>
      <c r="F267">
        <v>142.84</v>
      </c>
      <c r="G267">
        <v>38.389126905221303</v>
      </c>
      <c r="H267">
        <f>(Table2[[#This Row],[1Y Return vs Nifty]]-AVERAGE(Table2[1Y Return vs Nifty]))/_xlfn.STDEV.P(Table2[1Y Return vs Nifty])</f>
        <v>9.9926185351813981E-2</v>
      </c>
      <c r="I267">
        <v>-4.3382840537324396</v>
      </c>
      <c r="J267">
        <f>(Table2[[#This Row],[1M Return vs Nifty]]-AVERAGE(Table2[1M Return vs Nifty]))/_xlfn.STDEV.P(Table2[1M Return vs Nifty])</f>
        <v>-0.16845533299175308</v>
      </c>
      <c r="K267">
        <v>29.384369905374999</v>
      </c>
      <c r="L267">
        <f>(Table2[[#This Row],[6M Return vs Nifty]]-AVERAGE(Table2[6M Return vs Nifty]))/_xlfn.STDEV.P(Table2[6M Return vs Nifty])</f>
        <v>0.79116118359714549</v>
      </c>
      <c r="M267">
        <v>-1.5850551563245801</v>
      </c>
      <c r="N267">
        <f>(Table2[[#This Row],[1W Return vs Nifty]]-AVERAGE(Table2[1W Return vs Nifty]))/_xlfn.STDEV.P(Table2[1W Return vs Nifty])</f>
        <v>0.22497029402395557</v>
      </c>
      <c r="O267">
        <v>142.15</v>
      </c>
      <c r="P267">
        <v>133.90425756475199</v>
      </c>
      <c r="Q267">
        <v>111.194300580223</v>
      </c>
      <c r="R267">
        <v>51.048299258307303</v>
      </c>
      <c r="S267" s="1">
        <f>(Table2[[#This Row],[Close Price]]-Table2[[#This Row],[20D EMA]])/Table2[[#This Row],[20D EMA]]</f>
        <v>4.8540274358072301E-3</v>
      </c>
      <c r="T267" s="1">
        <f>(Table2[[#This Row],[Close Price]]-Table2[[#This Row],[50D EMA]])/Table2[[#This Row],[50D EMA]]</f>
        <v>6.6732325004131898E-2</v>
      </c>
      <c r="U267" s="1">
        <f>(Table2[[#This Row],[Close Price]]-Table2[[#This Row],[200D EMA]])/Table2[[#This Row],[200D EMA]]</f>
        <v>0.28459821460854173</v>
      </c>
      <c r="V267">
        <v>0.58156136273215997</v>
      </c>
      <c r="W267">
        <v>139.31</v>
      </c>
      <c r="X267">
        <v>143.87</v>
      </c>
      <c r="Y267">
        <v>136.26</v>
      </c>
      <c r="Z267">
        <v>146.16999999999999</v>
      </c>
      <c r="AA267">
        <v>135.1</v>
      </c>
      <c r="AB267">
        <v>152.13</v>
      </c>
      <c r="AC267" s="1">
        <f>(Table2[[#This Row],[Close Price]]/Table2[[#This Row],[Day Low]])-1</f>
        <v>2.5339171631612922E-2</v>
      </c>
      <c r="AD267" s="1">
        <f>(Table2[[#This Row],[Day High]]/Table2[[#This Row],[Close Price]])-1</f>
        <v>7.2108653038365222E-3</v>
      </c>
      <c r="AE267" s="1">
        <f>(Table2[[#This Row],[Close Price]]/Table2[[#This Row],[Current Week Low]])-1</f>
        <v>4.8290033758990214E-2</v>
      </c>
      <c r="AF267" s="1">
        <f>(Table2[[#This Row],[Current Week High]]/Table2[[#This Row],[Close Price]])-1</f>
        <v>2.3312797535704144E-2</v>
      </c>
      <c r="AG267" s="1">
        <f>(Table2[[#This Row],[Close Price]]/Table2[[#This Row],[Current Month Low]])-1</f>
        <v>5.7290895632864602E-2</v>
      </c>
      <c r="AH267" s="1">
        <f>(Table2[[#This Row],[Current Month High]]/Table2[[#This Row],[Close Price]])-1</f>
        <v>6.5037804536544286E-2</v>
      </c>
      <c r="AI267">
        <v>15.163819658358999</v>
      </c>
      <c r="AJ267">
        <v>75.049019607843107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0.49</v>
      </c>
      <c r="AM267" t="s">
        <v>3109</v>
      </c>
      <c r="AN267">
        <v>-6.57</v>
      </c>
      <c r="AO267" t="s">
        <v>3108</v>
      </c>
      <c r="AP267">
        <v>1.9874521813055001E-2</v>
      </c>
      <c r="AQ267">
        <f>(Table2[[#This Row],[Sharpe Ratio]]-AVERAGE(Table2[Sharpe Ratio]))/_xlfn.STDEV.P(Table2[Sharpe Ratio])</f>
        <v>-0.49229304247200228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0.45530928750915961</v>
      </c>
      <c r="AS267">
        <f>_xlfn.RANK.AVG(Table2[[#This Row],[1Y Return vs Nifty Z-Score]],Table2[1Y Return vs Nifty Z-Score])</f>
        <v>271</v>
      </c>
      <c r="AT267">
        <f>_xlfn.RANK.AVG(Table2[[#This Row],[6M Return vs Nifty Z-Score]],Table2[6M Return vs Nifty Z-Score])</f>
        <v>135</v>
      </c>
      <c r="AU267">
        <f>_xlfn.RANK.AVG(Table2[[#This Row],[Sharpe Ratio Z-Score]],Table2[Sharpe Ratio Z-Score])</f>
        <v>471</v>
      </c>
      <c r="AV267">
        <f>(Table2[[#This Row],[Rank 1Y]]+Table2[[#This Row],[Rank 6M]]+Table2[[#This Row],[Rank Sharpe]])/3</f>
        <v>292.33333333333331</v>
      </c>
    </row>
    <row r="268" spans="1:48" x14ac:dyDescent="0.3">
      <c r="A268" t="s">
        <v>564</v>
      </c>
      <c r="B268" t="s">
        <v>565</v>
      </c>
      <c r="C268" t="s">
        <v>3069</v>
      </c>
      <c r="D268" t="s">
        <v>205</v>
      </c>
      <c r="E268">
        <v>35301.451648319999</v>
      </c>
      <c r="F268">
        <v>2509.65</v>
      </c>
      <c r="G268">
        <v>30.1012547241804</v>
      </c>
      <c r="H268">
        <f>(Table2[[#This Row],[1Y Return vs Nifty]]-AVERAGE(Table2[1Y Return vs Nifty]))/_xlfn.STDEV.P(Table2[1Y Return vs Nifty])</f>
        <v>-2.7951775469984206E-2</v>
      </c>
      <c r="I268">
        <v>-4.0672974766093697</v>
      </c>
      <c r="J268">
        <f>(Table2[[#This Row],[1M Return vs Nifty]]-AVERAGE(Table2[1M Return vs Nifty]))/_xlfn.STDEV.P(Table2[1M Return vs Nifty])</f>
        <v>-0.14254789124257108</v>
      </c>
      <c r="K268">
        <v>29.358358594920801</v>
      </c>
      <c r="L268">
        <f>(Table2[[#This Row],[6M Return vs Nifty]]-AVERAGE(Table2[6M Return vs Nifty]))/_xlfn.STDEV.P(Table2[6M Return vs Nifty])</f>
        <v>0.79028682887085266</v>
      </c>
      <c r="M268">
        <v>-4.9390140489374801</v>
      </c>
      <c r="N268">
        <f>(Table2[[#This Row],[1W Return vs Nifty]]-AVERAGE(Table2[1W Return vs Nifty]))/_xlfn.STDEV.P(Table2[1W Return vs Nifty])</f>
        <v>-0.51945243962488985</v>
      </c>
      <c r="O268">
        <v>2549.4299999999998</v>
      </c>
      <c r="P268">
        <v>2502.6574071484301</v>
      </c>
      <c r="Q268">
        <v>2129.3639173884899</v>
      </c>
      <c r="R268">
        <v>43.306352165203997</v>
      </c>
      <c r="S268" s="1">
        <f>(Table2[[#This Row],[Close Price]]-Table2[[#This Row],[20D EMA]])/Table2[[#This Row],[20D EMA]]</f>
        <v>-1.560348783845791E-2</v>
      </c>
      <c r="T268" s="1">
        <f>(Table2[[#This Row],[Close Price]]-Table2[[#This Row],[50D EMA]])/Table2[[#This Row],[50D EMA]]</f>
        <v>2.7940671510198554E-3</v>
      </c>
      <c r="U268" s="1">
        <f>(Table2[[#This Row],[Close Price]]-Table2[[#This Row],[200D EMA]])/Table2[[#This Row],[200D EMA]]</f>
        <v>0.17859139976312902</v>
      </c>
      <c r="V268">
        <v>0.397017659525227</v>
      </c>
      <c r="W268">
        <v>2485.5500000000002</v>
      </c>
      <c r="X268">
        <v>2538.9499999999998</v>
      </c>
      <c r="Y268">
        <v>2472.5</v>
      </c>
      <c r="Z268">
        <v>2592</v>
      </c>
      <c r="AA268">
        <v>2416.5500000000002</v>
      </c>
      <c r="AB268">
        <v>2628.1</v>
      </c>
      <c r="AC268" s="1">
        <f>(Table2[[#This Row],[Close Price]]/Table2[[#This Row],[Day Low]])-1</f>
        <v>9.6960431292871796E-3</v>
      </c>
      <c r="AD268" s="1">
        <f>(Table2[[#This Row],[Day High]]/Table2[[#This Row],[Close Price]])-1</f>
        <v>1.1674934751857657E-2</v>
      </c>
      <c r="AE268" s="1">
        <f>(Table2[[#This Row],[Close Price]]/Table2[[#This Row],[Current Week Low]])-1</f>
        <v>1.5025278058645064E-2</v>
      </c>
      <c r="AF268" s="1">
        <f>(Table2[[#This Row],[Current Week High]]/Table2[[#This Row],[Close Price]])-1</f>
        <v>3.2813340505648103E-2</v>
      </c>
      <c r="AG268" s="1">
        <f>(Table2[[#This Row],[Close Price]]/Table2[[#This Row],[Current Month Low]])-1</f>
        <v>3.8525997806790668E-2</v>
      </c>
      <c r="AH268" s="1">
        <f>(Table2[[#This Row],[Current Month High]]/Table2[[#This Row],[Close Price]])-1</f>
        <v>4.7197816428585559E-2</v>
      </c>
      <c r="AI268">
        <v>21.981152750383501</v>
      </c>
      <c r="AJ268">
        <v>62.958994837829898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0.08</v>
      </c>
      <c r="AM268" t="s">
        <v>3109</v>
      </c>
      <c r="AN268">
        <v>-3.36</v>
      </c>
      <c r="AO268" t="s">
        <v>3108</v>
      </c>
      <c r="AP268">
        <v>3.0832478644559999E-2</v>
      </c>
      <c r="AQ268">
        <f>(Table2[[#This Row],[Sharpe Ratio]]-AVERAGE(Table2[Sharpe Ratio]))/_xlfn.STDEV.P(Table2[Sharpe Ratio])</f>
        <v>-0.36776138925759205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-0.26742666672418458</v>
      </c>
      <c r="AS268">
        <f>_xlfn.RANK.AVG(Table2[[#This Row],[1Y Return vs Nifty Z-Score]],Table2[1Y Return vs Nifty Z-Score])</f>
        <v>302</v>
      </c>
      <c r="AT268">
        <f>_xlfn.RANK.AVG(Table2[[#This Row],[6M Return vs Nifty Z-Score]],Table2[6M Return vs Nifty Z-Score])</f>
        <v>136</v>
      </c>
      <c r="AU268">
        <f>_xlfn.RANK.AVG(Table2[[#This Row],[Sharpe Ratio Z-Score]],Table2[Sharpe Ratio Z-Score])</f>
        <v>440</v>
      </c>
      <c r="AV268">
        <f>(Table2[[#This Row],[Rank 1Y]]+Table2[[#This Row],[Rank 6M]]+Table2[[#This Row],[Rank Sharpe]])/3</f>
        <v>292.66666666666669</v>
      </c>
    </row>
    <row r="269" spans="1:48" x14ac:dyDescent="0.3">
      <c r="A269" t="s">
        <v>745</v>
      </c>
      <c r="B269" t="s">
        <v>746</v>
      </c>
      <c r="C269" t="s">
        <v>3063</v>
      </c>
      <c r="D269" t="s">
        <v>747</v>
      </c>
      <c r="E269">
        <v>21797.658354750001</v>
      </c>
      <c r="F269">
        <v>1554.5</v>
      </c>
      <c r="G269">
        <v>16.2946908404952</v>
      </c>
      <c r="H269">
        <f>(Table2[[#This Row],[1Y Return vs Nifty]]-AVERAGE(Table2[1Y Return vs Nifty]))/_xlfn.STDEV.P(Table2[1Y Return vs Nifty])</f>
        <v>-0.24098054773319344</v>
      </c>
      <c r="I269">
        <v>6.0690757331454499</v>
      </c>
      <c r="J269">
        <f>(Table2[[#This Row],[1M Return vs Nifty]]-AVERAGE(Table2[1M Return vs Nifty]))/_xlfn.STDEV.P(Table2[1M Return vs Nifty])</f>
        <v>0.82653146784475107</v>
      </c>
      <c r="K269">
        <v>22.4447886097478</v>
      </c>
      <c r="L269">
        <f>(Table2[[#This Row],[6M Return vs Nifty]]-AVERAGE(Table2[6M Return vs Nifty]))/_xlfn.STDEV.P(Table2[6M Return vs Nifty])</f>
        <v>0.55789128683400246</v>
      </c>
      <c r="M269">
        <v>-0.27484762201936302</v>
      </c>
      <c r="N269">
        <f>(Table2[[#This Row],[1W Return vs Nifty]]-AVERAGE(Table2[1W Return vs Nifty]))/_xlfn.STDEV.P(Table2[1W Return vs Nifty])</f>
        <v>0.51577537111747906</v>
      </c>
      <c r="O269">
        <v>1481.06</v>
      </c>
      <c r="P269">
        <v>1390.5568918818201</v>
      </c>
      <c r="Q269">
        <v>1224.9683447519001</v>
      </c>
      <c r="R269">
        <v>61.788364536951299</v>
      </c>
      <c r="S269" s="1">
        <f>(Table2[[#This Row],[Close Price]]-Table2[[#This Row],[20D EMA]])/Table2[[#This Row],[20D EMA]]</f>
        <v>4.9586107247511953E-2</v>
      </c>
      <c r="T269" s="1">
        <f>(Table2[[#This Row],[Close Price]]-Table2[[#This Row],[50D EMA]])/Table2[[#This Row],[50D EMA]]</f>
        <v>0.1178974474725145</v>
      </c>
      <c r="U269" s="1">
        <f>(Table2[[#This Row],[Close Price]]-Table2[[#This Row],[200D EMA]])/Table2[[#This Row],[200D EMA]]</f>
        <v>0.26901238440969011</v>
      </c>
      <c r="V269">
        <v>1.4282166344259799</v>
      </c>
      <c r="W269">
        <v>1515.15</v>
      </c>
      <c r="X269">
        <v>1560.6</v>
      </c>
      <c r="Y269">
        <v>1467</v>
      </c>
      <c r="Z269">
        <v>1618.8</v>
      </c>
      <c r="AA269">
        <v>1419.05</v>
      </c>
      <c r="AB269">
        <v>1634</v>
      </c>
      <c r="AC269" s="1">
        <f>(Table2[[#This Row],[Close Price]]/Table2[[#This Row],[Day Low]])-1</f>
        <v>2.5971025971025963E-2</v>
      </c>
      <c r="AD269" s="1">
        <f>(Table2[[#This Row],[Day High]]/Table2[[#This Row],[Close Price]])-1</f>
        <v>3.9240913477001094E-3</v>
      </c>
      <c r="AE269" s="1">
        <f>(Table2[[#This Row],[Close Price]]/Table2[[#This Row],[Current Week Low]])-1</f>
        <v>5.9645535105657732E-2</v>
      </c>
      <c r="AF269" s="1">
        <f>(Table2[[#This Row],[Current Week High]]/Table2[[#This Row],[Close Price]])-1</f>
        <v>4.1363782566741669E-2</v>
      </c>
      <c r="AG269" s="1">
        <f>(Table2[[#This Row],[Close Price]]/Table2[[#This Row],[Current Month Low]])-1</f>
        <v>9.5451182128889034E-2</v>
      </c>
      <c r="AH269" s="1">
        <f>(Table2[[#This Row],[Current Month High]]/Table2[[#This Row],[Close Price]])-1</f>
        <v>5.1141846252814371E-2</v>
      </c>
      <c r="AI269">
        <v>5.11418462528143</v>
      </c>
      <c r="AJ269">
        <v>57.314172949450999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0.08</v>
      </c>
      <c r="AM269" t="s">
        <v>3109</v>
      </c>
      <c r="AN269">
        <v>5.0599999999999996</v>
      </c>
      <c r="AO269" t="s">
        <v>3109</v>
      </c>
      <c r="AP269">
        <v>6.6708465985136994E-2</v>
      </c>
      <c r="AQ269">
        <f>(Table2[[#This Row],[Sharpe Ratio]]-AVERAGE(Table2[Sharpe Ratio]))/_xlfn.STDEV.P(Table2[Sharpe Ratio])</f>
        <v>3.9951114352234633E-2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1.6991686924152738</v>
      </c>
      <c r="AS269">
        <f>_xlfn.RANK.AVG(Table2[[#This Row],[1Y Return vs Nifty Z-Score]],Table2[1Y Return vs Nifty Z-Score])</f>
        <v>365</v>
      </c>
      <c r="AT269">
        <f>_xlfn.RANK.AVG(Table2[[#This Row],[6M Return vs Nifty Z-Score]],Table2[6M Return vs Nifty Z-Score])</f>
        <v>179</v>
      </c>
      <c r="AU269">
        <f>_xlfn.RANK.AVG(Table2[[#This Row],[Sharpe Ratio Z-Score]],Table2[Sharpe Ratio Z-Score])</f>
        <v>335</v>
      </c>
      <c r="AV269">
        <f>(Table2[[#This Row],[Rank 1Y]]+Table2[[#This Row],[Rank 6M]]+Table2[[#This Row],[Rank Sharpe]])/3</f>
        <v>293</v>
      </c>
    </row>
    <row r="270" spans="1:48" x14ac:dyDescent="0.3">
      <c r="A270" t="s">
        <v>324</v>
      </c>
      <c r="B270" t="s">
        <v>325</v>
      </c>
      <c r="C270" t="s">
        <v>3062</v>
      </c>
      <c r="D270" t="s">
        <v>18</v>
      </c>
      <c r="E270">
        <v>80825.338308245002</v>
      </c>
      <c r="F270">
        <v>379.85</v>
      </c>
      <c r="G270">
        <v>91.6839321033126</v>
      </c>
      <c r="H270">
        <f>(Table2[[#This Row],[1Y Return vs Nifty]]-AVERAGE(Table2[1Y Return vs Nifty]))/_xlfn.STDEV.P(Table2[1Y Return vs Nifty])</f>
        <v>0.92223990620253016</v>
      </c>
      <c r="I270">
        <v>7.6279373166116597</v>
      </c>
      <c r="J270">
        <f>(Table2[[#This Row],[1M Return vs Nifty]]-AVERAGE(Table2[1M Return vs Nifty]))/_xlfn.STDEV.P(Table2[1M Return vs Nifty])</f>
        <v>0.97556510669671104</v>
      </c>
      <c r="K270">
        <v>-10.624347660638</v>
      </c>
      <c r="L270">
        <f>(Table2[[#This Row],[6M Return vs Nifty]]-AVERAGE(Table2[6M Return vs Nifty]))/_xlfn.STDEV.P(Table2[6M Return vs Nifty])</f>
        <v>-0.55370805543467416</v>
      </c>
      <c r="M270">
        <v>-2.8374983622910301</v>
      </c>
      <c r="N270">
        <f>(Table2[[#This Row],[1W Return vs Nifty]]-AVERAGE(Table2[1W Return vs Nifty]))/_xlfn.STDEV.P(Table2[1W Return vs Nifty])</f>
        <v>-5.3013791344223779E-2</v>
      </c>
      <c r="O270">
        <v>374.74</v>
      </c>
      <c r="P270">
        <v>361.35473017613702</v>
      </c>
      <c r="Q270">
        <v>312.64952095605997</v>
      </c>
      <c r="R270">
        <v>52.338598485574202</v>
      </c>
      <c r="S270" s="1">
        <f>(Table2[[#This Row],[Close Price]]-Table2[[#This Row],[20D EMA]])/Table2[[#This Row],[20D EMA]]</f>
        <v>1.3636121043923824E-2</v>
      </c>
      <c r="T270" s="1">
        <f>(Table2[[#This Row],[Close Price]]-Table2[[#This Row],[50D EMA]])/Table2[[#This Row],[50D EMA]]</f>
        <v>5.1183140220269846E-2</v>
      </c>
      <c r="U270" s="1">
        <f>(Table2[[#This Row],[Close Price]]-Table2[[#This Row],[200D EMA]])/Table2[[#This Row],[200D EMA]]</f>
        <v>0.2149386918567659</v>
      </c>
      <c r="V270">
        <v>1.07838282681887</v>
      </c>
      <c r="W270">
        <v>373.65</v>
      </c>
      <c r="X270">
        <v>382</v>
      </c>
      <c r="Y270">
        <v>363.95</v>
      </c>
      <c r="Z270">
        <v>383.5</v>
      </c>
      <c r="AA270">
        <v>363.95</v>
      </c>
      <c r="AB270">
        <v>403.5</v>
      </c>
      <c r="AC270" s="1">
        <f>(Table2[[#This Row],[Close Price]]/Table2[[#This Row],[Day Low]])-1</f>
        <v>1.6593068379499698E-2</v>
      </c>
      <c r="AD270" s="1">
        <f>(Table2[[#This Row],[Day High]]/Table2[[#This Row],[Close Price]])-1</f>
        <v>5.660128998288716E-3</v>
      </c>
      <c r="AE270" s="1">
        <f>(Table2[[#This Row],[Close Price]]/Table2[[#This Row],[Current Week Low]])-1</f>
        <v>4.3687319686770199E-2</v>
      </c>
      <c r="AF270" s="1">
        <f>(Table2[[#This Row],[Current Week High]]/Table2[[#This Row],[Close Price]])-1</f>
        <v>9.6090562063972929E-3</v>
      </c>
      <c r="AG270" s="1">
        <f>(Table2[[#This Row],[Close Price]]/Table2[[#This Row],[Current Month Low]])-1</f>
        <v>4.3687319686770199E-2</v>
      </c>
      <c r="AH270" s="1">
        <f>(Table2[[#This Row],[Current Month High]]/Table2[[#This Row],[Close Price]])-1</f>
        <v>6.2261418981176764E-2</v>
      </c>
      <c r="AI270">
        <v>7.0422535211267503</v>
      </c>
      <c r="AJ270">
        <v>138.20025083612001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-0.01</v>
      </c>
      <c r="AM270" t="s">
        <v>3108</v>
      </c>
      <c r="AN270">
        <v>-4.0199999999999996</v>
      </c>
      <c r="AO270" t="s">
        <v>3108</v>
      </c>
      <c r="AP270">
        <v>8.5534186570050005E-2</v>
      </c>
      <c r="AQ270">
        <f>(Table2[[#This Row],[Sharpe Ratio]]-AVERAGE(Table2[Sharpe Ratio]))/_xlfn.STDEV.P(Table2[Sharpe Ratio])</f>
        <v>0.25389593485485246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1.5449791009751961</v>
      </c>
      <c r="AS270">
        <f>_xlfn.RANK.AVG(Table2[[#This Row],[1Y Return vs Nifty Z-Score]],Table2[1Y Return vs Nifty Z-Score])</f>
        <v>103</v>
      </c>
      <c r="AT270">
        <f>_xlfn.RANK.AVG(Table2[[#This Row],[6M Return vs Nifty Z-Score]],Table2[6M Return vs Nifty Z-Score])</f>
        <v>505</v>
      </c>
      <c r="AU270">
        <f>_xlfn.RANK.AVG(Table2[[#This Row],[Sharpe Ratio Z-Score]],Table2[Sharpe Ratio Z-Score])</f>
        <v>273</v>
      </c>
      <c r="AV270">
        <f>(Table2[[#This Row],[Rank 1Y]]+Table2[[#This Row],[Rank 6M]]+Table2[[#This Row],[Rank Sharpe]])/3</f>
        <v>293.66666666666669</v>
      </c>
    </row>
    <row r="271" spans="1:48" x14ac:dyDescent="0.3">
      <c r="A271" t="s">
        <v>1064</v>
      </c>
      <c r="B271" t="s">
        <v>1065</v>
      </c>
      <c r="C271" t="s">
        <v>3070</v>
      </c>
      <c r="D271" t="s">
        <v>101</v>
      </c>
      <c r="E271">
        <v>12103.208288481999</v>
      </c>
      <c r="F271">
        <v>17.66</v>
      </c>
      <c r="G271">
        <v>109.38832091788601</v>
      </c>
      <c r="H271">
        <f>(Table2[[#This Row],[1Y Return vs Nifty]]-AVERAGE(Table2[1Y Return vs Nifty]))/_xlfn.STDEV.P(Table2[1Y Return vs Nifty])</f>
        <v>1.1954102797011663</v>
      </c>
      <c r="I271">
        <v>-5.4927624022656003</v>
      </c>
      <c r="J271">
        <f>(Table2[[#This Row],[1M Return vs Nifty]]-AVERAGE(Table2[1M Return vs Nifty]))/_xlfn.STDEV.P(Table2[1M Return vs Nifty])</f>
        <v>-0.27882825582376142</v>
      </c>
      <c r="K271">
        <v>-24.563367352707001</v>
      </c>
      <c r="L271">
        <f>(Table2[[#This Row],[6M Return vs Nifty]]-AVERAGE(Table2[6M Return vs Nifty]))/_xlfn.STDEV.P(Table2[6M Return vs Nifty])</f>
        <v>-1.0222599097947114</v>
      </c>
      <c r="M271">
        <v>-1.7812459499811</v>
      </c>
      <c r="N271">
        <f>(Table2[[#This Row],[1W Return vs Nifty]]-AVERAGE(Table2[1W Return vs Nifty]))/_xlfn.STDEV.P(Table2[1W Return vs Nifty])</f>
        <v>0.18142507131648708</v>
      </c>
      <c r="O271">
        <v>18.37</v>
      </c>
      <c r="P271">
        <v>18.643853283756801</v>
      </c>
      <c r="Q271">
        <v>16.651349225086602</v>
      </c>
      <c r="R271">
        <v>39.467291233399102</v>
      </c>
      <c r="S271" s="1">
        <f>(Table2[[#This Row],[Close Price]]-Table2[[#This Row],[20D EMA]])/Table2[[#This Row],[20D EMA]]</f>
        <v>-3.8649972781709355E-2</v>
      </c>
      <c r="T271" s="1">
        <f>(Table2[[#This Row],[Close Price]]-Table2[[#This Row],[50D EMA]])/Table2[[#This Row],[50D EMA]]</f>
        <v>-5.2770919658221595E-2</v>
      </c>
      <c r="U271" s="1">
        <f>(Table2[[#This Row],[Close Price]]-Table2[[#This Row],[200D EMA]])/Table2[[#This Row],[200D EMA]]</f>
        <v>6.0574717476574502E-2</v>
      </c>
      <c r="V271">
        <v>1.0395603258921799</v>
      </c>
      <c r="W271">
        <v>17.41</v>
      </c>
      <c r="X271">
        <v>18.059999999999999</v>
      </c>
      <c r="Y271">
        <v>17.05</v>
      </c>
      <c r="Z271">
        <v>18.25</v>
      </c>
      <c r="AA271">
        <v>17.02</v>
      </c>
      <c r="AB271">
        <v>20.05</v>
      </c>
      <c r="AC271" s="1">
        <f>(Table2[[#This Row],[Close Price]]/Table2[[#This Row],[Day Low]])-1</f>
        <v>1.4359563469270586E-2</v>
      </c>
      <c r="AD271" s="1">
        <f>(Table2[[#This Row],[Day High]]/Table2[[#This Row],[Close Price]])-1</f>
        <v>2.2650056625141524E-2</v>
      </c>
      <c r="AE271" s="1">
        <f>(Table2[[#This Row],[Close Price]]/Table2[[#This Row],[Current Week Low]])-1</f>
        <v>3.5777126099706624E-2</v>
      </c>
      <c r="AF271" s="1">
        <f>(Table2[[#This Row],[Current Week High]]/Table2[[#This Row],[Close Price]])-1</f>
        <v>3.3408833522083903E-2</v>
      </c>
      <c r="AG271" s="1">
        <f>(Table2[[#This Row],[Close Price]]/Table2[[#This Row],[Current Month Low]])-1</f>
        <v>3.7602820211515953E-2</v>
      </c>
      <c r="AH271" s="1">
        <f>(Table2[[#This Row],[Current Month High]]/Table2[[#This Row],[Close Price]])-1</f>
        <v>0.13533408833522076</v>
      </c>
      <c r="AI271">
        <v>35.900339750849298</v>
      </c>
      <c r="AJ271">
        <v>150.49645390070901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-0.13</v>
      </c>
      <c r="AM271" t="s">
        <v>3108</v>
      </c>
      <c r="AN271">
        <v>-8.5399999999999991</v>
      </c>
      <c r="AO271" t="s">
        <v>3108</v>
      </c>
      <c r="AP271">
        <v>0.13667213535991499</v>
      </c>
      <c r="AQ271">
        <f>(Table2[[#This Row],[Sharpe Ratio]]-AVERAGE(Table2[Sharpe Ratio]))/_xlfn.STDEV.P(Table2[Sharpe Ratio])</f>
        <v>0.83505293362002242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83</v>
      </c>
      <c r="AT271">
        <f>_xlfn.RANK.AVG(Table2[[#This Row],[6M Return vs Nifty Z-Score]],Table2[6M Return vs Nifty Z-Score])</f>
        <v>652</v>
      </c>
      <c r="AU271">
        <f>_xlfn.RANK.AVG(Table2[[#This Row],[Sharpe Ratio Z-Score]],Table2[Sharpe Ratio Z-Score])</f>
        <v>146</v>
      </c>
      <c r="AV271">
        <f>(Table2[[#This Row],[Rank 1Y]]+Table2[[#This Row],[Rank 6M]]+Table2[[#This Row],[Rank Sharpe]])/3</f>
        <v>293.66666666666669</v>
      </c>
    </row>
    <row r="272" spans="1:48" x14ac:dyDescent="0.3">
      <c r="A272" t="s">
        <v>689</v>
      </c>
      <c r="B272" t="s">
        <v>690</v>
      </c>
      <c r="C272" t="s">
        <v>3062</v>
      </c>
      <c r="D272" t="s">
        <v>291</v>
      </c>
      <c r="E272">
        <v>24955.55774832</v>
      </c>
      <c r="F272">
        <v>252.3</v>
      </c>
      <c r="G272">
        <v>44.683075571017099</v>
      </c>
      <c r="H272">
        <f>(Table2[[#This Row],[1Y Return vs Nifty]]-AVERAGE(Table2[1Y Return vs Nifty]))/_xlfn.STDEV.P(Table2[1Y Return vs Nifty])</f>
        <v>0.19703884627583404</v>
      </c>
      <c r="I272">
        <v>-10.153936320108</v>
      </c>
      <c r="J272">
        <f>(Table2[[#This Row],[1M Return vs Nifty]]-AVERAGE(Table2[1M Return vs Nifty]))/_xlfn.STDEV.P(Table2[1M Return vs Nifty])</f>
        <v>-0.72445583281059134</v>
      </c>
      <c r="K272">
        <v>10.1285846334192</v>
      </c>
      <c r="L272">
        <f>(Table2[[#This Row],[6M Return vs Nifty]]-AVERAGE(Table2[6M Return vs Nifty]))/_xlfn.STDEV.P(Table2[6M Return vs Nifty])</f>
        <v>0.14388941731453553</v>
      </c>
      <c r="M272">
        <v>-5.4846954824170897</v>
      </c>
      <c r="N272">
        <f>(Table2[[#This Row],[1W Return vs Nifty]]-AVERAGE(Table2[1W Return vs Nifty]))/_xlfn.STDEV.P(Table2[1W Return vs Nifty])</f>
        <v>-0.64056831415364646</v>
      </c>
      <c r="O272">
        <v>252.45</v>
      </c>
      <c r="P272">
        <v>239.75330011414499</v>
      </c>
      <c r="Q272">
        <v>200.94701852746701</v>
      </c>
      <c r="R272">
        <v>48.559990098541299</v>
      </c>
      <c r="S272" s="1">
        <f>(Table2[[#This Row],[Close Price]]-Table2[[#This Row],[20D EMA]])/Table2[[#This Row],[20D EMA]]</f>
        <v>-5.9417706476521E-4</v>
      </c>
      <c r="T272" s="1">
        <f>(Table2[[#This Row],[Close Price]]-Table2[[#This Row],[50D EMA]])/Table2[[#This Row],[50D EMA]]</f>
        <v>5.2331708801845969E-2</v>
      </c>
      <c r="U272" s="1">
        <f>(Table2[[#This Row],[Close Price]]-Table2[[#This Row],[200D EMA]])/Table2[[#This Row],[200D EMA]]</f>
        <v>0.25555483156130371</v>
      </c>
      <c r="V272">
        <v>0.64145487709603999</v>
      </c>
      <c r="W272">
        <v>247.3</v>
      </c>
      <c r="X272">
        <v>253.6</v>
      </c>
      <c r="Y272">
        <v>244</v>
      </c>
      <c r="Z272">
        <v>263</v>
      </c>
      <c r="AA272">
        <v>240</v>
      </c>
      <c r="AB272">
        <v>266.85000000000002</v>
      </c>
      <c r="AC272" s="1">
        <f>(Table2[[#This Row],[Close Price]]/Table2[[#This Row],[Day Low]])-1</f>
        <v>2.0218358269308512E-2</v>
      </c>
      <c r="AD272" s="1">
        <f>(Table2[[#This Row],[Day High]]/Table2[[#This Row],[Close Price]])-1</f>
        <v>5.152596115735264E-3</v>
      </c>
      <c r="AE272" s="1">
        <f>(Table2[[#This Row],[Close Price]]/Table2[[#This Row],[Current Week Low]])-1</f>
        <v>3.4016393442622972E-2</v>
      </c>
      <c r="AF272" s="1">
        <f>(Table2[[#This Row],[Current Week High]]/Table2[[#This Row],[Close Price]])-1</f>
        <v>4.2409829567974677E-2</v>
      </c>
      <c r="AG272" s="1">
        <f>(Table2[[#This Row],[Close Price]]/Table2[[#This Row],[Current Month Low]])-1</f>
        <v>5.1250000000000018E-2</v>
      </c>
      <c r="AH272" s="1">
        <f>(Table2[[#This Row],[Current Month High]]/Table2[[#This Row],[Close Price]])-1</f>
        <v>5.766944114149819E-2</v>
      </c>
      <c r="AI272">
        <v>10.899722552516799</v>
      </c>
      <c r="AJ272">
        <v>90.558912386706893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0.25</v>
      </c>
      <c r="AM272" t="s">
        <v>3109</v>
      </c>
      <c r="AN272">
        <v>-6.97</v>
      </c>
      <c r="AO272" t="s">
        <v>3108</v>
      </c>
      <c r="AP272">
        <v>6.056192655118E-2</v>
      </c>
      <c r="AQ272">
        <f>(Table2[[#This Row],[Sharpe Ratio]]-AVERAGE(Table2[Sharpe Ratio]))/_xlfn.STDEV.P(Table2[Sharpe Ratio])</f>
        <v>-2.990120657109048E-2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-1.0539970899449587</v>
      </c>
      <c r="AS272">
        <f>_xlfn.RANK.AVG(Table2[[#This Row],[1Y Return vs Nifty Z-Score]],Table2[1Y Return vs Nifty Z-Score])</f>
        <v>248</v>
      </c>
      <c r="AT272">
        <f>_xlfn.RANK.AVG(Table2[[#This Row],[6M Return vs Nifty Z-Score]],Table2[6M Return vs Nifty Z-Score])</f>
        <v>280</v>
      </c>
      <c r="AU272">
        <f>_xlfn.RANK.AVG(Table2[[#This Row],[Sharpe Ratio Z-Score]],Table2[Sharpe Ratio Z-Score])</f>
        <v>356</v>
      </c>
      <c r="AV272">
        <f>(Table2[[#This Row],[Rank 1Y]]+Table2[[#This Row],[Rank 6M]]+Table2[[#This Row],[Rank Sharpe]])/3</f>
        <v>294.66666666666669</v>
      </c>
    </row>
    <row r="273" spans="1:48" x14ac:dyDescent="0.3">
      <c r="A273" t="s">
        <v>850</v>
      </c>
      <c r="B273" t="s">
        <v>851</v>
      </c>
      <c r="C273" t="s">
        <v>3062</v>
      </c>
      <c r="D273" t="s">
        <v>173</v>
      </c>
      <c r="E273">
        <v>17956.812262619998</v>
      </c>
      <c r="F273">
        <v>1817.9</v>
      </c>
      <c r="G273">
        <v>59.0250042155822</v>
      </c>
      <c r="H273">
        <f>(Table2[[#This Row],[1Y Return vs Nifty]]-AVERAGE(Table2[1Y Return vs Nifty]))/_xlfn.STDEV.P(Table2[1Y Return vs Nifty])</f>
        <v>0.41832804442661686</v>
      </c>
      <c r="I273">
        <v>-0.35413157343347201</v>
      </c>
      <c r="J273">
        <f>(Table2[[#This Row],[1M Return vs Nifty]]-AVERAGE(Table2[1M Return vs Nifty]))/_xlfn.STDEV.P(Table2[1M Return vs Nifty])</f>
        <v>0.21244618397278242</v>
      </c>
      <c r="K273">
        <v>8.4747100315342898</v>
      </c>
      <c r="L273">
        <f>(Table2[[#This Row],[6M Return vs Nifty]]-AVERAGE(Table2[6M Return vs Nifty]))/_xlfn.STDEV.P(Table2[6M Return vs Nifty])</f>
        <v>8.8295406493741665E-2</v>
      </c>
      <c r="M273">
        <v>-5.3876894460400004</v>
      </c>
      <c r="N273">
        <f>(Table2[[#This Row],[1W Return vs Nifty]]-AVERAGE(Table2[1W Return vs Nifty]))/_xlfn.STDEV.P(Table2[1W Return vs Nifty])</f>
        <v>-0.61903749010588538</v>
      </c>
      <c r="O273">
        <v>1778.29</v>
      </c>
      <c r="P273">
        <v>1677.2684014875099</v>
      </c>
      <c r="Q273">
        <v>1422.9871369658799</v>
      </c>
      <c r="R273">
        <v>54.958107685405203</v>
      </c>
      <c r="S273" s="1">
        <f>(Table2[[#This Row],[Close Price]]-Table2[[#This Row],[20D EMA]])/Table2[[#This Row],[20D EMA]]</f>
        <v>2.2274207244037884E-2</v>
      </c>
      <c r="T273" s="1">
        <f>(Table2[[#This Row],[Close Price]]-Table2[[#This Row],[50D EMA]])/Table2[[#This Row],[50D EMA]]</f>
        <v>8.3845613729900959E-2</v>
      </c>
      <c r="U273" s="1">
        <f>(Table2[[#This Row],[Close Price]]-Table2[[#This Row],[200D EMA]])/Table2[[#This Row],[200D EMA]]</f>
        <v>0.27752384598230512</v>
      </c>
      <c r="V273">
        <v>0.61208822267727503</v>
      </c>
      <c r="W273">
        <v>1744.35</v>
      </c>
      <c r="X273">
        <v>1823</v>
      </c>
      <c r="Y273">
        <v>1719.15</v>
      </c>
      <c r="Z273">
        <v>1846.55</v>
      </c>
      <c r="AA273">
        <v>1719.15</v>
      </c>
      <c r="AB273">
        <v>1883.55</v>
      </c>
      <c r="AC273" s="1">
        <f>(Table2[[#This Row],[Close Price]]/Table2[[#This Row],[Day Low]])-1</f>
        <v>4.2164703184567331E-2</v>
      </c>
      <c r="AD273" s="1">
        <f>(Table2[[#This Row],[Day High]]/Table2[[#This Row],[Close Price]])-1</f>
        <v>2.8054348424004782E-3</v>
      </c>
      <c r="AE273" s="1">
        <f>(Table2[[#This Row],[Close Price]]/Table2[[#This Row],[Current Week Low]])-1</f>
        <v>5.7441177326004178E-2</v>
      </c>
      <c r="AF273" s="1">
        <f>(Table2[[#This Row],[Current Week High]]/Table2[[#This Row],[Close Price]])-1</f>
        <v>1.5759942791132575E-2</v>
      </c>
      <c r="AG273" s="1">
        <f>(Table2[[#This Row],[Close Price]]/Table2[[#This Row],[Current Month Low]])-1</f>
        <v>5.7441177326004178E-2</v>
      </c>
      <c r="AH273" s="1">
        <f>(Table2[[#This Row],[Current Month High]]/Table2[[#This Row],[Close Price]])-1</f>
        <v>3.6113097530117155E-2</v>
      </c>
      <c r="AI273">
        <v>5.1845536058088904</v>
      </c>
      <c r="AJ273">
        <v>87.306166606563295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0.34</v>
      </c>
      <c r="AM273" t="s">
        <v>3109</v>
      </c>
      <c r="AN273">
        <v>-3.9</v>
      </c>
      <c r="AO273" t="s">
        <v>3108</v>
      </c>
      <c r="AP273">
        <v>4.1126576005494998E-2</v>
      </c>
      <c r="AQ273">
        <f>(Table2[[#This Row],[Sharpe Ratio]]-AVERAGE(Table2[Sharpe Ratio]))/_xlfn.STDEV.P(Table2[Sharpe Ratio])</f>
        <v>-0.25077416413715253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-0.15074201934989695</v>
      </c>
      <c r="AS273">
        <f>_xlfn.RANK.AVG(Table2[[#This Row],[1Y Return vs Nifty Z-Score]],Table2[1Y Return vs Nifty Z-Score])</f>
        <v>183</v>
      </c>
      <c r="AT273">
        <f>_xlfn.RANK.AVG(Table2[[#This Row],[6M Return vs Nifty Z-Score]],Table2[6M Return vs Nifty Z-Score])</f>
        <v>290</v>
      </c>
      <c r="AU273">
        <f>_xlfn.RANK.AVG(Table2[[#This Row],[Sharpe Ratio Z-Score]],Table2[Sharpe Ratio Z-Score])</f>
        <v>411</v>
      </c>
      <c r="AV273">
        <f>(Table2[[#This Row],[Rank 1Y]]+Table2[[#This Row],[Rank 6M]]+Table2[[#This Row],[Rank Sharpe]])/3</f>
        <v>294.66666666666669</v>
      </c>
    </row>
    <row r="274" spans="1:48" x14ac:dyDescent="0.3">
      <c r="A274" t="s">
        <v>591</v>
      </c>
      <c r="B274" t="s">
        <v>592</v>
      </c>
      <c r="C274" t="s">
        <v>3072</v>
      </c>
      <c r="D274" t="s">
        <v>124</v>
      </c>
      <c r="E274">
        <v>32278.181270745001</v>
      </c>
      <c r="F274">
        <v>319.45</v>
      </c>
      <c r="G274">
        <v>24.854798593294301</v>
      </c>
      <c r="H274">
        <f>(Table2[[#This Row],[1Y Return vs Nifty]]-AVERAGE(Table2[1Y Return vs Nifty]))/_xlfn.STDEV.P(Table2[1Y Return vs Nifty])</f>
        <v>-0.10890212037195807</v>
      </c>
      <c r="I274">
        <v>-5.43535382262883</v>
      </c>
      <c r="J274">
        <f>(Table2[[#This Row],[1M Return vs Nifty]]-AVERAGE(Table2[1M Return vs Nifty]))/_xlfn.STDEV.P(Table2[1M Return vs Nifty])</f>
        <v>-0.27333975728397053</v>
      </c>
      <c r="K274">
        <v>27.035206234170602</v>
      </c>
      <c r="L274">
        <f>(Table2[[#This Row],[6M Return vs Nifty]]-AVERAGE(Table2[6M Return vs Nifty]))/_xlfn.STDEV.P(Table2[6M Return vs Nifty])</f>
        <v>0.71219544435191506</v>
      </c>
      <c r="M274">
        <v>-2.4187906644747099</v>
      </c>
      <c r="N274">
        <f>(Table2[[#This Row],[1W Return vs Nifty]]-AVERAGE(Table2[1W Return vs Nifty]))/_xlfn.STDEV.P(Table2[1W Return vs Nifty])</f>
        <v>3.991982501426819E-2</v>
      </c>
      <c r="O274">
        <v>322.54000000000002</v>
      </c>
      <c r="P274">
        <v>315.06979903051598</v>
      </c>
      <c r="Q274">
        <v>272.450693202889</v>
      </c>
      <c r="R274">
        <v>46.910668861880701</v>
      </c>
      <c r="S274" s="1">
        <f>(Table2[[#This Row],[Close Price]]-Table2[[#This Row],[20D EMA]])/Table2[[#This Row],[20D EMA]]</f>
        <v>-9.5802071060954661E-3</v>
      </c>
      <c r="T274" s="1">
        <f>(Table2[[#This Row],[Close Price]]-Table2[[#This Row],[50D EMA]])/Table2[[#This Row],[50D EMA]]</f>
        <v>1.3902319368476714E-2</v>
      </c>
      <c r="U274" s="1">
        <f>(Table2[[#This Row],[Close Price]]-Table2[[#This Row],[200D EMA]])/Table2[[#This Row],[200D EMA]]</f>
        <v>0.17250573395352484</v>
      </c>
      <c r="V274">
        <v>0.57833014198922195</v>
      </c>
      <c r="W274">
        <v>312.14999999999998</v>
      </c>
      <c r="X274">
        <v>320.7</v>
      </c>
      <c r="Y274">
        <v>309</v>
      </c>
      <c r="Z274">
        <v>325.25</v>
      </c>
      <c r="AA274">
        <v>309</v>
      </c>
      <c r="AB274">
        <v>345.65</v>
      </c>
      <c r="AC274" s="1">
        <f>(Table2[[#This Row],[Close Price]]/Table2[[#This Row],[Day Low]])-1</f>
        <v>2.3386192535640005E-2</v>
      </c>
      <c r="AD274" s="1">
        <f>(Table2[[#This Row],[Day High]]/Table2[[#This Row],[Close Price]])-1</f>
        <v>3.9129754265143646E-3</v>
      </c>
      <c r="AE274" s="1">
        <f>(Table2[[#This Row],[Close Price]]/Table2[[#This Row],[Current Week Low]])-1</f>
        <v>3.381877022653712E-2</v>
      </c>
      <c r="AF274" s="1">
        <f>(Table2[[#This Row],[Current Week High]]/Table2[[#This Row],[Close Price]])-1</f>
        <v>1.8156205979026563E-2</v>
      </c>
      <c r="AG274" s="1">
        <f>(Table2[[#This Row],[Close Price]]/Table2[[#This Row],[Current Month Low]])-1</f>
        <v>3.381877022653712E-2</v>
      </c>
      <c r="AH274" s="1">
        <f>(Table2[[#This Row],[Current Month High]]/Table2[[#This Row],[Close Price]])-1</f>
        <v>8.201596493974006E-2</v>
      </c>
      <c r="AI274">
        <v>9.2189701048677399</v>
      </c>
      <c r="AJ274">
        <v>60.729559748427597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0.01</v>
      </c>
      <c r="AM274" t="s">
        <v>3109</v>
      </c>
      <c r="AN274">
        <v>-6.2</v>
      </c>
      <c r="AO274" t="s">
        <v>3108</v>
      </c>
      <c r="AP274">
        <v>3.6627528108146998E-2</v>
      </c>
      <c r="AQ274">
        <f>(Table2[[#This Row],[Sharpe Ratio]]-AVERAGE(Table2[Sharpe Ratio]))/_xlfn.STDEV.P(Table2[Sharpe Ratio])</f>
        <v>-0.30190357458862749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6.7969817121627224E-2</v>
      </c>
      <c r="AS274">
        <f>_xlfn.RANK.AVG(Table2[[#This Row],[1Y Return vs Nifty Z-Score]],Table2[1Y Return vs Nifty Z-Score])</f>
        <v>320</v>
      </c>
      <c r="AT274">
        <f>_xlfn.RANK.AVG(Table2[[#This Row],[6M Return vs Nifty Z-Score]],Table2[6M Return vs Nifty Z-Score])</f>
        <v>149</v>
      </c>
      <c r="AU274">
        <f>_xlfn.RANK.AVG(Table2[[#This Row],[Sharpe Ratio Z-Score]],Table2[Sharpe Ratio Z-Score])</f>
        <v>422</v>
      </c>
      <c r="AV274">
        <f>(Table2[[#This Row],[Rank 1Y]]+Table2[[#This Row],[Rank 6M]]+Table2[[#This Row],[Rank Sharpe]])/3</f>
        <v>297</v>
      </c>
    </row>
    <row r="275" spans="1:48" x14ac:dyDescent="0.3">
      <c r="A275" t="s">
        <v>607</v>
      </c>
      <c r="B275" t="s">
        <v>608</v>
      </c>
      <c r="C275" t="s">
        <v>3068</v>
      </c>
      <c r="D275" t="s">
        <v>51</v>
      </c>
      <c r="E275">
        <v>30524.9093307</v>
      </c>
      <c r="F275">
        <v>1966.5</v>
      </c>
      <c r="G275">
        <v>23.673210593672501</v>
      </c>
      <c r="H275">
        <f>(Table2[[#This Row],[1Y Return vs Nifty]]-AVERAGE(Table2[1Y Return vs Nifty]))/_xlfn.STDEV.P(Table2[1Y Return vs Nifty])</f>
        <v>-0.12713346620144533</v>
      </c>
      <c r="I275">
        <v>9.7979818704910304</v>
      </c>
      <c r="J275">
        <f>(Table2[[#This Row],[1M Return vs Nifty]]-AVERAGE(Table2[1M Return vs Nifty]))/_xlfn.STDEV.P(Table2[1M Return vs Nifty])</f>
        <v>1.1830303747908819</v>
      </c>
      <c r="K275">
        <v>7.4662897647064304</v>
      </c>
      <c r="L275">
        <f>(Table2[[#This Row],[6M Return vs Nifty]]-AVERAGE(Table2[6M Return vs Nifty]))/_xlfn.STDEV.P(Table2[6M Return vs Nifty])</f>
        <v>5.439795915278714E-2</v>
      </c>
      <c r="M275">
        <v>-1.49880097288388</v>
      </c>
      <c r="N275">
        <f>(Table2[[#This Row],[1W Return vs Nifty]]-AVERAGE(Table2[1W Return vs Nifty]))/_xlfn.STDEV.P(Table2[1W Return vs Nifty])</f>
        <v>0.24411470726259024</v>
      </c>
      <c r="O275">
        <v>1904.34</v>
      </c>
      <c r="P275">
        <v>1848.5692829034101</v>
      </c>
      <c r="Q275">
        <v>1678.0342599891501</v>
      </c>
      <c r="R275">
        <v>70.566563592660899</v>
      </c>
      <c r="S275" s="1">
        <f>(Table2[[#This Row],[Close Price]]-Table2[[#This Row],[20D EMA]])/Table2[[#This Row],[20D EMA]]</f>
        <v>3.2641230032452236E-2</v>
      </c>
      <c r="T275" s="1">
        <f>(Table2[[#This Row],[Close Price]]-Table2[[#This Row],[50D EMA]])/Table2[[#This Row],[50D EMA]]</f>
        <v>6.3795670623372519E-2</v>
      </c>
      <c r="U275" s="1">
        <f>(Table2[[#This Row],[Close Price]]-Table2[[#This Row],[200D EMA]])/Table2[[#This Row],[200D EMA]]</f>
        <v>0.17190694307559315</v>
      </c>
      <c r="V275">
        <v>1.0390012988632999</v>
      </c>
      <c r="W275">
        <v>1951.55</v>
      </c>
      <c r="X275">
        <v>2030</v>
      </c>
      <c r="Y275">
        <v>1907.2</v>
      </c>
      <c r="Z275">
        <v>2030</v>
      </c>
      <c r="AA275">
        <v>1825</v>
      </c>
      <c r="AB275">
        <v>2030</v>
      </c>
      <c r="AC275" s="1">
        <f>(Table2[[#This Row],[Close Price]]/Table2[[#This Row],[Day Low]])-1</f>
        <v>7.6605774896876255E-3</v>
      </c>
      <c r="AD275" s="1">
        <f>(Table2[[#This Row],[Day High]]/Table2[[#This Row],[Close Price]])-1</f>
        <v>3.2290872107805679E-2</v>
      </c>
      <c r="AE275" s="1">
        <f>(Table2[[#This Row],[Close Price]]/Table2[[#This Row],[Current Week Low]])-1</f>
        <v>3.1092701342281925E-2</v>
      </c>
      <c r="AF275" s="1">
        <f>(Table2[[#This Row],[Current Week High]]/Table2[[#This Row],[Close Price]])-1</f>
        <v>3.2290872107805679E-2</v>
      </c>
      <c r="AG275" s="1">
        <f>(Table2[[#This Row],[Close Price]]/Table2[[#This Row],[Current Month Low]])-1</f>
        <v>7.7534246575342358E-2</v>
      </c>
      <c r="AH275" s="1">
        <f>(Table2[[#This Row],[Current Month High]]/Table2[[#This Row],[Close Price]])-1</f>
        <v>3.2290872107805679E-2</v>
      </c>
      <c r="AI275">
        <v>3.2290872107805599</v>
      </c>
      <c r="AJ275">
        <v>58.021615974928601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-0.03</v>
      </c>
      <c r="AM275" t="s">
        <v>3108</v>
      </c>
      <c r="AN275">
        <v>1.19</v>
      </c>
      <c r="AO275" t="s">
        <v>3109</v>
      </c>
      <c r="AP275">
        <v>8.5735421459668004E-2</v>
      </c>
      <c r="AQ275">
        <f>(Table2[[#This Row],[Sharpe Ratio]]-AVERAGE(Table2[Sharpe Ratio]))/_xlfn.STDEV.P(Table2[Sharpe Ratio])</f>
        <v>0.2561828678911735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1.6105924428959875</v>
      </c>
      <c r="AS275">
        <f>_xlfn.RANK.AVG(Table2[[#This Row],[1Y Return vs Nifty Z-Score]],Table2[1Y Return vs Nifty Z-Score])</f>
        <v>326</v>
      </c>
      <c r="AT275">
        <f>_xlfn.RANK.AVG(Table2[[#This Row],[6M Return vs Nifty Z-Score]],Table2[6M Return vs Nifty Z-Score])</f>
        <v>296</v>
      </c>
      <c r="AU275">
        <f>_xlfn.RANK.AVG(Table2[[#This Row],[Sharpe Ratio Z-Score]],Table2[Sharpe Ratio Z-Score])</f>
        <v>272</v>
      </c>
      <c r="AV275">
        <f>(Table2[[#This Row],[Rank 1Y]]+Table2[[#This Row],[Rank 6M]]+Table2[[#This Row],[Rank Sharpe]])/3</f>
        <v>298</v>
      </c>
    </row>
    <row r="276" spans="1:48" x14ac:dyDescent="0.3">
      <c r="A276" t="s">
        <v>238</v>
      </c>
      <c r="B276" t="s">
        <v>239</v>
      </c>
      <c r="C276" t="s">
        <v>3065</v>
      </c>
      <c r="D276" t="s">
        <v>27</v>
      </c>
      <c r="E276">
        <v>110683.308824319</v>
      </c>
      <c r="F276">
        <v>15.88</v>
      </c>
      <c r="G276">
        <v>77.511397840963696</v>
      </c>
      <c r="H276">
        <f>(Table2[[#This Row],[1Y Return vs Nifty]]-AVERAGE(Table2[1Y Return vs Nifty]))/_xlfn.STDEV.P(Table2[1Y Return vs Nifty])</f>
        <v>0.70356438351624451</v>
      </c>
      <c r="I276">
        <v>-7.7453554110229899</v>
      </c>
      <c r="J276">
        <f>(Table2[[#This Row],[1M Return vs Nifty]]-AVERAGE(Table2[1M Return vs Nifty]))/_xlfn.STDEV.P(Table2[1M Return vs Nifty])</f>
        <v>-0.49418549889670027</v>
      </c>
      <c r="K276">
        <v>-11.470480297555801</v>
      </c>
      <c r="L276">
        <f>(Table2[[#This Row],[6M Return vs Nifty]]-AVERAGE(Table2[6M Return vs Nifty]))/_xlfn.STDEV.P(Table2[6M Return vs Nifty])</f>
        <v>-0.58215030064421069</v>
      </c>
      <c r="M276">
        <v>-3.0022334874300101</v>
      </c>
      <c r="N276">
        <f>(Table2[[#This Row],[1W Return vs Nifty]]-AVERAGE(Table2[1W Return vs Nifty]))/_xlfn.STDEV.P(Table2[1W Return vs Nifty])</f>
        <v>-8.9577320030887919E-2</v>
      </c>
      <c r="O276">
        <v>15.92</v>
      </c>
      <c r="P276">
        <v>15.847287125133199</v>
      </c>
      <c r="Q276">
        <v>14.208461848033499</v>
      </c>
      <c r="R276">
        <v>50.741127064343203</v>
      </c>
      <c r="S276" s="1">
        <f>(Table2[[#This Row],[Close Price]]-Table2[[#This Row],[20D EMA]])/Table2[[#This Row],[20D EMA]]</f>
        <v>-2.512562814070298E-3</v>
      </c>
      <c r="T276" s="1">
        <f>(Table2[[#This Row],[Close Price]]-Table2[[#This Row],[50D EMA]])/Table2[[#This Row],[50D EMA]]</f>
        <v>2.0642570938794891E-3</v>
      </c>
      <c r="U276" s="1">
        <f>(Table2[[#This Row],[Close Price]]-Table2[[#This Row],[200D EMA]])/Table2[[#This Row],[200D EMA]]</f>
        <v>0.11764384983008194</v>
      </c>
      <c r="V276">
        <v>0.45542095662326298</v>
      </c>
      <c r="W276">
        <v>15.67</v>
      </c>
      <c r="X276">
        <v>16</v>
      </c>
      <c r="Y276">
        <v>15.42</v>
      </c>
      <c r="Z276">
        <v>16.22</v>
      </c>
      <c r="AA276">
        <v>15.05</v>
      </c>
      <c r="AB276">
        <v>16.420000000000002</v>
      </c>
      <c r="AC276" s="1">
        <f>(Table2[[#This Row],[Close Price]]/Table2[[#This Row],[Day Low]])-1</f>
        <v>1.3401403956605051E-2</v>
      </c>
      <c r="AD276" s="1">
        <f>(Table2[[#This Row],[Day High]]/Table2[[#This Row],[Close Price]])-1</f>
        <v>7.5566750629723067E-3</v>
      </c>
      <c r="AE276" s="1">
        <f>(Table2[[#This Row],[Close Price]]/Table2[[#This Row],[Current Week Low]])-1</f>
        <v>2.9831387808041621E-2</v>
      </c>
      <c r="AF276" s="1">
        <f>(Table2[[#This Row],[Current Week High]]/Table2[[#This Row],[Close Price]])-1</f>
        <v>2.1410579345088054E-2</v>
      </c>
      <c r="AG276" s="1">
        <f>(Table2[[#This Row],[Close Price]]/Table2[[#This Row],[Current Month Low]])-1</f>
        <v>5.5149501661129641E-2</v>
      </c>
      <c r="AH276" s="1">
        <f>(Table2[[#This Row],[Current Month High]]/Table2[[#This Row],[Close Price]])-1</f>
        <v>3.400503778337538E-2</v>
      </c>
      <c r="AI276">
        <v>20.780856423173699</v>
      </c>
      <c r="AJ276">
        <v>111.73333333333299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</v>
      </c>
      <c r="AM276" t="s">
        <v>3110</v>
      </c>
      <c r="AN276">
        <v>-2.04</v>
      </c>
      <c r="AO276" t="s">
        <v>3108</v>
      </c>
      <c r="AP276">
        <v>9.0092652182276994E-2</v>
      </c>
      <c r="AQ276">
        <f>(Table2[[#This Row],[Sharpe Ratio]]-AVERAGE(Table2[Sharpe Ratio]))/_xlfn.STDEV.P(Table2[Sharpe Ratio])</f>
        <v>0.30570059767115049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-0.15664813838440383</v>
      </c>
      <c r="AS276">
        <f>_xlfn.RANK.AVG(Table2[[#This Row],[1Y Return vs Nifty Z-Score]],Table2[1Y Return vs Nifty Z-Score])</f>
        <v>128</v>
      </c>
      <c r="AT276">
        <f>_xlfn.RANK.AVG(Table2[[#This Row],[6M Return vs Nifty Z-Score]],Table2[6M Return vs Nifty Z-Score])</f>
        <v>517</v>
      </c>
      <c r="AU276">
        <f>_xlfn.RANK.AVG(Table2[[#This Row],[Sharpe Ratio Z-Score]],Table2[Sharpe Ratio Z-Score])</f>
        <v>256</v>
      </c>
      <c r="AV276">
        <f>(Table2[[#This Row],[Rank 1Y]]+Table2[[#This Row],[Rank 6M]]+Table2[[#This Row],[Rank Sharpe]])/3</f>
        <v>300.33333333333331</v>
      </c>
    </row>
    <row r="277" spans="1:48" x14ac:dyDescent="0.3">
      <c r="A277" t="s">
        <v>1213</v>
      </c>
      <c r="B277" t="s">
        <v>1214</v>
      </c>
      <c r="C277" t="s">
        <v>3066</v>
      </c>
      <c r="D277" t="s">
        <v>368</v>
      </c>
      <c r="E277">
        <v>9468.3900568499994</v>
      </c>
      <c r="F277">
        <v>694.95</v>
      </c>
      <c r="G277">
        <v>47.204287339363702</v>
      </c>
      <c r="H277">
        <f>(Table2[[#This Row],[1Y Return vs Nifty]]-AVERAGE(Table2[1Y Return vs Nifty]))/_xlfn.STDEV.P(Table2[1Y Return vs Nifty])</f>
        <v>0.23593995535345874</v>
      </c>
      <c r="I277">
        <v>16.896898716218502</v>
      </c>
      <c r="J277">
        <f>(Table2[[#This Row],[1M Return vs Nifty]]-AVERAGE(Table2[1M Return vs Nifty]))/_xlfn.STDEV.P(Table2[1M Return vs Nifty])</f>
        <v>1.8617162957523667</v>
      </c>
      <c r="K277">
        <v>25.915823345721201</v>
      </c>
      <c r="L277">
        <f>(Table2[[#This Row],[6M Return vs Nifty]]-AVERAGE(Table2[6M Return vs Nifty]))/_xlfn.STDEV.P(Table2[6M Return vs Nifty])</f>
        <v>0.67456805449893387</v>
      </c>
      <c r="M277">
        <v>0.97457704573598702</v>
      </c>
      <c r="N277">
        <f>(Table2[[#This Row],[1W Return vs Nifty]]-AVERAGE(Table2[1W Return vs Nifty]))/_xlfn.STDEV.P(Table2[1W Return vs Nifty])</f>
        <v>0.7930894815281001</v>
      </c>
      <c r="O277">
        <v>682.29</v>
      </c>
      <c r="P277">
        <v>641.14586303818396</v>
      </c>
      <c r="Q277">
        <v>543.46785259575699</v>
      </c>
      <c r="R277">
        <v>50.943989375411498</v>
      </c>
      <c r="S277" s="1">
        <f>(Table2[[#This Row],[Close Price]]-Table2[[#This Row],[20D EMA]])/Table2[[#This Row],[20D EMA]]</f>
        <v>1.8555159829398177E-2</v>
      </c>
      <c r="T277" s="1">
        <f>(Table2[[#This Row],[Close Price]]-Table2[[#This Row],[50D EMA]])/Table2[[#This Row],[50D EMA]]</f>
        <v>8.3918715012611306E-2</v>
      </c>
      <c r="U277" s="1">
        <f>(Table2[[#This Row],[Close Price]]-Table2[[#This Row],[200D EMA]])/Table2[[#This Row],[200D EMA]]</f>
        <v>0.27873248929209199</v>
      </c>
      <c r="V277">
        <v>1.53112039455009</v>
      </c>
      <c r="W277">
        <v>690.85</v>
      </c>
      <c r="X277">
        <v>707.85</v>
      </c>
      <c r="Y277">
        <v>684.35</v>
      </c>
      <c r="Z277">
        <v>771</v>
      </c>
      <c r="AA277">
        <v>635.5</v>
      </c>
      <c r="AB277">
        <v>793</v>
      </c>
      <c r="AC277" s="1">
        <f>(Table2[[#This Row],[Close Price]]/Table2[[#This Row],[Day Low]])-1</f>
        <v>5.9347181008901906E-3</v>
      </c>
      <c r="AD277" s="1">
        <f>(Table2[[#This Row],[Day High]]/Table2[[#This Row],[Close Price]])-1</f>
        <v>1.8562486509820841E-2</v>
      </c>
      <c r="AE277" s="1">
        <f>(Table2[[#This Row],[Close Price]]/Table2[[#This Row],[Current Week Low]])-1</f>
        <v>1.5489150288594988E-2</v>
      </c>
      <c r="AF277" s="1">
        <f>(Table2[[#This Row],[Current Week High]]/Table2[[#This Row],[Close Price]])-1</f>
        <v>0.10943233326138557</v>
      </c>
      <c r="AG277" s="1">
        <f>(Table2[[#This Row],[Close Price]]/Table2[[#This Row],[Current Month Low]])-1</f>
        <v>9.3548387096774155E-2</v>
      </c>
      <c r="AH277" s="1">
        <f>(Table2[[#This Row],[Current Month High]]/Table2[[#This Row],[Close Price]])-1</f>
        <v>0.14108928699906453</v>
      </c>
      <c r="AI277">
        <v>14.1089286999064</v>
      </c>
      <c r="AJ277">
        <v>80.085514381964202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0.21</v>
      </c>
      <c r="AM277" t="s">
        <v>3109</v>
      </c>
      <c r="AN277">
        <v>0.55000000000000004</v>
      </c>
      <c r="AO277" t="s">
        <v>3109</v>
      </c>
      <c r="AP277">
        <v>2.3174656155189998E-3</v>
      </c>
      <c r="AQ277">
        <f>(Table2[[#This Row],[Sharpe Ratio]]-AVERAGE(Table2[Sharpe Ratio]))/_xlfn.STDEV.P(Table2[Sharpe Ratio])</f>
        <v>-0.69182013200856307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2.8734936551242964</v>
      </c>
      <c r="AS277">
        <f>_xlfn.RANK.AVG(Table2[[#This Row],[1Y Return vs Nifty Z-Score]],Table2[1Y Return vs Nifty Z-Score])</f>
        <v>232</v>
      </c>
      <c r="AT277">
        <f>_xlfn.RANK.AVG(Table2[[#This Row],[6M Return vs Nifty Z-Score]],Table2[6M Return vs Nifty Z-Score])</f>
        <v>155</v>
      </c>
      <c r="AU277">
        <f>_xlfn.RANK.AVG(Table2[[#This Row],[Sharpe Ratio Z-Score]],Table2[Sharpe Ratio Z-Score])</f>
        <v>515</v>
      </c>
      <c r="AV277">
        <f>(Table2[[#This Row],[Rank 1Y]]+Table2[[#This Row],[Rank 6M]]+Table2[[#This Row],[Rank Sharpe]])/3</f>
        <v>300.66666666666669</v>
      </c>
    </row>
    <row r="278" spans="1:48" x14ac:dyDescent="0.3">
      <c r="A278" t="s">
        <v>1237</v>
      </c>
      <c r="B278" t="s">
        <v>1238</v>
      </c>
      <c r="C278" t="s">
        <v>3066</v>
      </c>
      <c r="D278" t="s">
        <v>1002</v>
      </c>
      <c r="E278">
        <v>9089.7381212</v>
      </c>
      <c r="F278">
        <v>415.25</v>
      </c>
      <c r="G278">
        <v>15.478290804382</v>
      </c>
      <c r="H278">
        <f>(Table2[[#This Row],[1Y Return vs Nifty]]-AVERAGE(Table2[1Y Return vs Nifty]))/_xlfn.STDEV.P(Table2[1Y Return vs Nifty])</f>
        <v>-0.25357721543661438</v>
      </c>
      <c r="I278">
        <v>-2.2672774598622198</v>
      </c>
      <c r="J278">
        <f>(Table2[[#This Row],[1M Return vs Nifty]]-AVERAGE(Table2[1M Return vs Nifty]))/_xlfn.STDEV.P(Table2[1M Return vs Nifty])</f>
        <v>2.9541494978427358E-2</v>
      </c>
      <c r="K278">
        <v>11.546693850576901</v>
      </c>
      <c r="L278">
        <f>(Table2[[#This Row],[6M Return vs Nifty]]-AVERAGE(Table2[6M Return vs Nifty]))/_xlfn.STDEV.P(Table2[6M Return vs Nifty])</f>
        <v>0.1915583149890516</v>
      </c>
      <c r="M278">
        <v>6.30076684806453</v>
      </c>
      <c r="N278">
        <f>(Table2[[#This Row],[1W Return vs Nifty]]-AVERAGE(Table2[1W Return vs Nifty]))/_xlfn.STDEV.P(Table2[1W Return vs Nifty])</f>
        <v>1.9752556617143859</v>
      </c>
      <c r="O278">
        <v>399.01</v>
      </c>
      <c r="P278">
        <v>390.301255866438</v>
      </c>
      <c r="Q278">
        <v>358.49304126846403</v>
      </c>
      <c r="R278">
        <v>63.737134314255798</v>
      </c>
      <c r="S278" s="1">
        <f>(Table2[[#This Row],[Close Price]]-Table2[[#This Row],[20D EMA]])/Table2[[#This Row],[20D EMA]]</f>
        <v>4.0700734317435677E-2</v>
      </c>
      <c r="T278" s="1">
        <f>(Table2[[#This Row],[Close Price]]-Table2[[#This Row],[50D EMA]])/Table2[[#This Row],[50D EMA]]</f>
        <v>6.3921762378595884E-2</v>
      </c>
      <c r="U278" s="1">
        <f>(Table2[[#This Row],[Close Price]]-Table2[[#This Row],[200D EMA]])/Table2[[#This Row],[200D EMA]]</f>
        <v>0.15832094963604187</v>
      </c>
      <c r="V278">
        <v>0.86388903816877105</v>
      </c>
      <c r="W278">
        <v>408.55</v>
      </c>
      <c r="X278">
        <v>418.5</v>
      </c>
      <c r="Y278">
        <v>374</v>
      </c>
      <c r="Z278">
        <v>426</v>
      </c>
      <c r="AA278">
        <v>370</v>
      </c>
      <c r="AB278">
        <v>426.35</v>
      </c>
      <c r="AC278" s="1">
        <f>(Table2[[#This Row],[Close Price]]/Table2[[#This Row],[Day Low]])-1</f>
        <v>1.6399461510218982E-2</v>
      </c>
      <c r="AD278" s="1">
        <f>(Table2[[#This Row],[Day High]]/Table2[[#This Row],[Close Price]])-1</f>
        <v>7.8266104756170574E-3</v>
      </c>
      <c r="AE278" s="1">
        <f>(Table2[[#This Row],[Close Price]]/Table2[[#This Row],[Current Week Low]])-1</f>
        <v>0.11029411764705888</v>
      </c>
      <c r="AF278" s="1">
        <f>(Table2[[#This Row],[Current Week High]]/Table2[[#This Row],[Close Price]])-1</f>
        <v>2.588801926550266E-2</v>
      </c>
      <c r="AG278" s="1">
        <f>(Table2[[#This Row],[Close Price]]/Table2[[#This Row],[Current Month Low]])-1</f>
        <v>0.12229729729729732</v>
      </c>
      <c r="AH278" s="1">
        <f>(Table2[[#This Row],[Current Month High]]/Table2[[#This Row],[Close Price]])-1</f>
        <v>2.6730885009030869E-2</v>
      </c>
      <c r="AI278">
        <v>4.7200481637567702</v>
      </c>
      <c r="AJ278">
        <v>55.233644859812998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0.08</v>
      </c>
      <c r="AM278" t="s">
        <v>3109</v>
      </c>
      <c r="AN278">
        <v>-1.4</v>
      </c>
      <c r="AO278" t="s">
        <v>3108</v>
      </c>
      <c r="AP278">
        <v>8.6034769574392003E-2</v>
      </c>
      <c r="AQ278">
        <f>(Table2[[#This Row],[Sharpe Ratio]]-AVERAGE(Table2[Sharpe Ratio]))/_xlfn.STDEV.P(Table2[Sharpe Ratio])</f>
        <v>0.25958480825162633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2.2023630644968768</v>
      </c>
      <c r="AS278">
        <f>_xlfn.RANK.AVG(Table2[[#This Row],[1Y Return vs Nifty Z-Score]],Table2[1Y Return vs Nifty Z-Score])</f>
        <v>370</v>
      </c>
      <c r="AT278">
        <f>_xlfn.RANK.AVG(Table2[[#This Row],[6M Return vs Nifty Z-Score]],Table2[6M Return vs Nifty Z-Score])</f>
        <v>261</v>
      </c>
      <c r="AU278">
        <f>_xlfn.RANK.AVG(Table2[[#This Row],[Sharpe Ratio Z-Score]],Table2[Sharpe Ratio Z-Score])</f>
        <v>271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560</v>
      </c>
      <c r="B279" t="s">
        <v>561</v>
      </c>
      <c r="C279" t="s">
        <v>3062</v>
      </c>
      <c r="D279" t="s">
        <v>18</v>
      </c>
      <c r="E279">
        <v>35695.179291159002</v>
      </c>
      <c r="F279">
        <v>203.67</v>
      </c>
      <c r="G279">
        <v>118.130287344745</v>
      </c>
      <c r="H279">
        <f>(Table2[[#This Row],[1Y Return vs Nifty]]-AVERAGE(Table2[1Y Return vs Nifty]))/_xlfn.STDEV.P(Table2[1Y Return vs Nifty])</f>
        <v>1.3302947006743366</v>
      </c>
      <c r="I279">
        <v>-15.576838833697</v>
      </c>
      <c r="J279">
        <f>(Table2[[#This Row],[1M Return vs Nifty]]-AVERAGE(Table2[1M Return vs Nifty]))/_xlfn.STDEV.P(Table2[1M Return vs Nifty])</f>
        <v>-1.2429078257980288</v>
      </c>
      <c r="K279">
        <v>-26.851850325695299</v>
      </c>
      <c r="L279">
        <f>(Table2[[#This Row],[6M Return vs Nifty]]-AVERAGE(Table2[6M Return vs Nifty]))/_xlfn.STDEV.P(Table2[6M Return vs Nifty])</f>
        <v>-1.0991859034695133</v>
      </c>
      <c r="M279">
        <v>-0.84001182089512705</v>
      </c>
      <c r="N279">
        <f>(Table2[[#This Row],[1W Return vs Nifty]]-AVERAGE(Table2[1W Return vs Nifty]))/_xlfn.STDEV.P(Table2[1W Return vs Nifty])</f>
        <v>0.39033522967323092</v>
      </c>
      <c r="O279">
        <v>210.7</v>
      </c>
      <c r="P279">
        <v>214.74146698677001</v>
      </c>
      <c r="Q279">
        <v>189.42490884211699</v>
      </c>
      <c r="R279">
        <v>38.017997638565198</v>
      </c>
      <c r="S279" s="1">
        <f>(Table2[[#This Row],[Close Price]]-Table2[[#This Row],[20D EMA]])/Table2[[#This Row],[20D EMA]]</f>
        <v>-3.3364973896535366E-2</v>
      </c>
      <c r="T279" s="1">
        <f>(Table2[[#This Row],[Close Price]]-Table2[[#This Row],[50D EMA]])/Table2[[#This Row],[50D EMA]]</f>
        <v>-5.1557191734431622E-2</v>
      </c>
      <c r="U279" s="1">
        <f>(Table2[[#This Row],[Close Price]]-Table2[[#This Row],[200D EMA]])/Table2[[#This Row],[200D EMA]]</f>
        <v>7.5201784416621148E-2</v>
      </c>
      <c r="V279">
        <v>0.51618904768736196</v>
      </c>
      <c r="W279">
        <v>202.15</v>
      </c>
      <c r="X279">
        <v>207.84</v>
      </c>
      <c r="Y279">
        <v>198.5</v>
      </c>
      <c r="Z279">
        <v>210.95</v>
      </c>
      <c r="AA279">
        <v>197.88</v>
      </c>
      <c r="AB279">
        <v>223.38</v>
      </c>
      <c r="AC279" s="1">
        <f>(Table2[[#This Row],[Close Price]]/Table2[[#This Row],[Day Low]])-1</f>
        <v>7.5191689339597634E-3</v>
      </c>
      <c r="AD279" s="1">
        <f>(Table2[[#This Row],[Day High]]/Table2[[#This Row],[Close Price]])-1</f>
        <v>2.0474296656356028E-2</v>
      </c>
      <c r="AE279" s="1">
        <f>(Table2[[#This Row],[Close Price]]/Table2[[#This Row],[Current Week Low]])-1</f>
        <v>2.604534005037773E-2</v>
      </c>
      <c r="AF279" s="1">
        <f>(Table2[[#This Row],[Current Week High]]/Table2[[#This Row],[Close Price]])-1</f>
        <v>3.5744095841311996E-2</v>
      </c>
      <c r="AG279" s="1">
        <f>(Table2[[#This Row],[Close Price]]/Table2[[#This Row],[Current Month Low]])-1</f>
        <v>2.9260157671315845E-2</v>
      </c>
      <c r="AH279" s="1">
        <f>(Table2[[#This Row],[Current Month High]]/Table2[[#This Row],[Close Price]])-1</f>
        <v>9.6774193548387233E-2</v>
      </c>
      <c r="AI279">
        <v>42.018952226641098</v>
      </c>
      <c r="AJ279">
        <v>145.23780854906599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-0.09</v>
      </c>
      <c r="AM279" t="s">
        <v>3108</v>
      </c>
      <c r="AN279">
        <v>-6.98</v>
      </c>
      <c r="AO279" t="s">
        <v>3108</v>
      </c>
      <c r="AP279">
        <v>0.13072050835712801</v>
      </c>
      <c r="AQ279">
        <f>(Table2[[#This Row],[Sharpe Ratio]]-AVERAGE(Table2[Sharpe Ratio]))/_xlfn.STDEV.P(Table2[Sharpe Ratio])</f>
        <v>0.7674156941812178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75</v>
      </c>
      <c r="AT279">
        <f>_xlfn.RANK.AVG(Table2[[#This Row],[6M Return vs Nifty Z-Score]],Table2[6M Return vs Nifty Z-Score])</f>
        <v>670</v>
      </c>
      <c r="AU279">
        <f>_xlfn.RANK.AVG(Table2[[#This Row],[Sharpe Ratio Z-Score]],Table2[Sharpe Ratio Z-Score])</f>
        <v>159</v>
      </c>
      <c r="AV279">
        <f>(Table2[[#This Row],[Rank 1Y]]+Table2[[#This Row],[Rank 6M]]+Table2[[#This Row],[Rank Sharpe]])/3</f>
        <v>301.33333333333331</v>
      </c>
    </row>
    <row r="280" spans="1:48" x14ac:dyDescent="0.3">
      <c r="A280" t="s">
        <v>1793</v>
      </c>
      <c r="B280" t="s">
        <v>1794</v>
      </c>
      <c r="C280" t="s">
        <v>3068</v>
      </c>
      <c r="D280" t="s">
        <v>51</v>
      </c>
      <c r="E280">
        <v>4103.8179719999998</v>
      </c>
      <c r="F280">
        <v>509.9</v>
      </c>
      <c r="G280">
        <v>58.100812640239397</v>
      </c>
      <c r="H280">
        <f>(Table2[[#This Row],[1Y Return vs Nifty]]-AVERAGE(Table2[1Y Return vs Nifty]))/_xlfn.STDEV.P(Table2[1Y Return vs Nifty])</f>
        <v>0.40406820408618827</v>
      </c>
      <c r="I280">
        <v>24.4469269521862</v>
      </c>
      <c r="J280">
        <f>(Table2[[#This Row],[1M Return vs Nifty]]-AVERAGE(Table2[1M Return vs Nifty]))/_xlfn.STDEV.P(Table2[1M Return vs Nifty])</f>
        <v>2.5835303383688717</v>
      </c>
      <c r="K280">
        <v>29.647978339352001</v>
      </c>
      <c r="L280">
        <f>(Table2[[#This Row],[6M Return vs Nifty]]-AVERAGE(Table2[6M Return vs Nifty]))/_xlfn.STDEV.P(Table2[6M Return vs Nifty])</f>
        <v>0.80002222427959369</v>
      </c>
      <c r="M280">
        <v>14.7109432169807</v>
      </c>
      <c r="N280">
        <f>(Table2[[#This Row],[1W Return vs Nifty]]-AVERAGE(Table2[1W Return vs Nifty]))/_xlfn.STDEV.P(Table2[1W Return vs Nifty])</f>
        <v>3.8419232874884397</v>
      </c>
      <c r="O280">
        <v>440.79</v>
      </c>
      <c r="P280">
        <v>412.36670567712503</v>
      </c>
      <c r="Q280">
        <v>357.79488252841497</v>
      </c>
      <c r="R280">
        <v>75.1490711457527</v>
      </c>
      <c r="S280" s="1">
        <f>(Table2[[#This Row],[Close Price]]-Table2[[#This Row],[20D EMA]])/Table2[[#This Row],[20D EMA]]</f>
        <v>0.15678667846366739</v>
      </c>
      <c r="T280" s="1">
        <f>(Table2[[#This Row],[Close Price]]-Table2[[#This Row],[50D EMA]])/Table2[[#This Row],[50D EMA]]</f>
        <v>0.23652077866645616</v>
      </c>
      <c r="U280" s="1">
        <f>(Table2[[#This Row],[Close Price]]-Table2[[#This Row],[200D EMA]])/Table2[[#This Row],[200D EMA]]</f>
        <v>0.42511820291198626</v>
      </c>
      <c r="V280">
        <v>3.4812935013189898</v>
      </c>
      <c r="W280">
        <v>501.4</v>
      </c>
      <c r="X280">
        <v>517.95000000000005</v>
      </c>
      <c r="Y280">
        <v>460</v>
      </c>
      <c r="Z280">
        <v>539.85</v>
      </c>
      <c r="AA280">
        <v>384.1</v>
      </c>
      <c r="AB280">
        <v>539.85</v>
      </c>
      <c r="AC280" s="1">
        <f>(Table2[[#This Row],[Close Price]]/Table2[[#This Row],[Day Low]])-1</f>
        <v>1.695253290785792E-2</v>
      </c>
      <c r="AD280" s="1">
        <f>(Table2[[#This Row],[Day High]]/Table2[[#This Row],[Close Price]])-1</f>
        <v>1.5787409295940469E-2</v>
      </c>
      <c r="AE280" s="1">
        <f>(Table2[[#This Row],[Close Price]]/Table2[[#This Row],[Current Week Low]])-1</f>
        <v>0.10847826086956514</v>
      </c>
      <c r="AF280" s="1">
        <f>(Table2[[#This Row],[Current Week High]]/Table2[[#This Row],[Close Price]])-1</f>
        <v>5.8737007256324913E-2</v>
      </c>
      <c r="AG280" s="1">
        <f>(Table2[[#This Row],[Close Price]]/Table2[[#This Row],[Current Month Low]])-1</f>
        <v>0.32751887529289236</v>
      </c>
      <c r="AH280" s="1">
        <f>(Table2[[#This Row],[Current Month High]]/Table2[[#This Row],[Close Price]])-1</f>
        <v>5.8737007256324913E-2</v>
      </c>
      <c r="AI280">
        <v>5.8737007256324896</v>
      </c>
      <c r="AJ280">
        <v>117.071094082588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0.22</v>
      </c>
      <c r="AM280" t="s">
        <v>3109</v>
      </c>
      <c r="AN280">
        <v>26.54</v>
      </c>
      <c r="AO280" t="s">
        <v>3109</v>
      </c>
      <c r="AP280">
        <v>-9.7197660757799998E-3</v>
      </c>
      <c r="AQ280">
        <f>(Table2[[#This Row],[Sharpe Ratio]]-AVERAGE(Table2[Sharpe Ratio]))/_xlfn.STDEV.P(Table2[Sharpe Ratio])</f>
        <v>-0.82861719971853653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6.8009268545045565</v>
      </c>
      <c r="AS280">
        <f>_xlfn.RANK.AVG(Table2[[#This Row],[1Y Return vs Nifty Z-Score]],Table2[1Y Return vs Nifty Z-Score])</f>
        <v>184</v>
      </c>
      <c r="AT280">
        <f>_xlfn.RANK.AVG(Table2[[#This Row],[6M Return vs Nifty Z-Score]],Table2[6M Return vs Nifty Z-Score])</f>
        <v>132</v>
      </c>
      <c r="AU280">
        <f>_xlfn.RANK.AVG(Table2[[#This Row],[Sharpe Ratio Z-Score]],Table2[Sharpe Ratio Z-Score])</f>
        <v>588</v>
      </c>
      <c r="AV280">
        <f>(Table2[[#This Row],[Rank 1Y]]+Table2[[#This Row],[Rank 6M]]+Table2[[#This Row],[Rank Sharpe]])/3</f>
        <v>301.33333333333331</v>
      </c>
    </row>
    <row r="281" spans="1:48" x14ac:dyDescent="0.3">
      <c r="A281" t="s">
        <v>358</v>
      </c>
      <c r="B281" t="s">
        <v>359</v>
      </c>
      <c r="C281" t="s">
        <v>3075</v>
      </c>
      <c r="D281" t="s">
        <v>360</v>
      </c>
      <c r="E281">
        <v>66814.228216949996</v>
      </c>
      <c r="F281">
        <v>5259.85</v>
      </c>
      <c r="G281">
        <v>-3.7749650183532801</v>
      </c>
      <c r="H281">
        <f>(Table2[[#This Row],[1Y Return vs Nifty]]-AVERAGE(Table2[1Y Return vs Nifty]))/_xlfn.STDEV.P(Table2[1Y Return vs Nifty])</f>
        <v>-0.55064587672991383</v>
      </c>
      <c r="I281">
        <v>-11.647111495192901</v>
      </c>
      <c r="J281">
        <f>(Table2[[#This Row],[1M Return vs Nifty]]-AVERAGE(Table2[1M Return vs Nifty]))/_xlfn.STDEV.P(Table2[1M Return vs Nifty])</f>
        <v>-0.86720957833012668</v>
      </c>
      <c r="K281">
        <v>21.615783121745402</v>
      </c>
      <c r="L281">
        <f>(Table2[[#This Row],[6M Return vs Nifty]]-AVERAGE(Table2[6M Return vs Nifty]))/_xlfn.STDEV.P(Table2[6M Return vs Nifty])</f>
        <v>0.53002476054598946</v>
      </c>
      <c r="M281">
        <v>0.60013744949654801</v>
      </c>
      <c r="N281">
        <f>(Table2[[#This Row],[1W Return vs Nifty]]-AVERAGE(Table2[1W Return vs Nifty]))/_xlfn.STDEV.P(Table2[1W Return vs Nifty])</f>
        <v>0.70998132285839743</v>
      </c>
      <c r="O281">
        <v>5295.83</v>
      </c>
      <c r="P281">
        <v>5417.8114911610201</v>
      </c>
      <c r="Q281">
        <v>4805.5914998506496</v>
      </c>
      <c r="R281">
        <v>53.104317926001102</v>
      </c>
      <c r="S281" s="1">
        <f>(Table2[[#This Row],[Close Price]]-Table2[[#This Row],[20D EMA]])/Table2[[#This Row],[20D EMA]]</f>
        <v>-6.7940247326669402E-3</v>
      </c>
      <c r="T281" s="1">
        <f>(Table2[[#This Row],[Close Price]]-Table2[[#This Row],[50D EMA]])/Table2[[#This Row],[50D EMA]]</f>
        <v>-2.915595926855865E-2</v>
      </c>
      <c r="U281" s="1">
        <f>(Table2[[#This Row],[Close Price]]-Table2[[#This Row],[200D EMA]])/Table2[[#This Row],[200D EMA]]</f>
        <v>9.4527073340184745E-2</v>
      </c>
      <c r="V281">
        <v>0.45777049005497</v>
      </c>
      <c r="W281">
        <v>5190.05</v>
      </c>
      <c r="X281">
        <v>5280</v>
      </c>
      <c r="Y281">
        <v>5022.1000000000004</v>
      </c>
      <c r="Z281">
        <v>5280</v>
      </c>
      <c r="AA281">
        <v>4920.05</v>
      </c>
      <c r="AB281">
        <v>5412.8</v>
      </c>
      <c r="AC281" s="1">
        <f>(Table2[[#This Row],[Close Price]]/Table2[[#This Row],[Day Low]])-1</f>
        <v>1.3448810705099179E-2</v>
      </c>
      <c r="AD281" s="1">
        <f>(Table2[[#This Row],[Day High]]/Table2[[#This Row],[Close Price]])-1</f>
        <v>3.830907725505428E-3</v>
      </c>
      <c r="AE281" s="1">
        <f>(Table2[[#This Row],[Close Price]]/Table2[[#This Row],[Current Week Low]])-1</f>
        <v>4.7340753867903818E-2</v>
      </c>
      <c r="AF281" s="1">
        <f>(Table2[[#This Row],[Current Week High]]/Table2[[#This Row],[Close Price]])-1</f>
        <v>3.830907725505428E-3</v>
      </c>
      <c r="AG281" s="1">
        <f>(Table2[[#This Row],[Close Price]]/Table2[[#This Row],[Current Month Low]])-1</f>
        <v>6.9064338777044876E-2</v>
      </c>
      <c r="AH281" s="1">
        <f>(Table2[[#This Row],[Current Month High]]/Table2[[#This Row],[Close Price]])-1</f>
        <v>2.9078776010722729E-2</v>
      </c>
      <c r="AI281">
        <v>22.817190604294701</v>
      </c>
      <c r="AJ281">
        <v>46.066370452652002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-0.16</v>
      </c>
      <c r="AM281" t="s">
        <v>3108</v>
      </c>
      <c r="AN281">
        <v>-1.25</v>
      </c>
      <c r="AO281" t="s">
        <v>3108</v>
      </c>
      <c r="AP281">
        <v>0.108312391873326</v>
      </c>
      <c r="AQ281">
        <f>(Table2[[#This Row],[Sharpe Ratio]]-AVERAGE(Table2[Sharpe Ratio]))/_xlfn.STDEV.P(Table2[Sharpe Ratio])</f>
        <v>0.51275875091548284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508</v>
      </c>
      <c r="AT281">
        <f>_xlfn.RANK.AVG(Table2[[#This Row],[6M Return vs Nifty Z-Score]],Table2[6M Return vs Nifty Z-Score])</f>
        <v>188</v>
      </c>
      <c r="AU281">
        <f>_xlfn.RANK.AVG(Table2[[#This Row],[Sharpe Ratio Z-Score]],Table2[Sharpe Ratio Z-Score])</f>
        <v>209</v>
      </c>
      <c r="AV281">
        <f>(Table2[[#This Row],[Rank 1Y]]+Table2[[#This Row],[Rank 6M]]+Table2[[#This Row],[Rank Sharpe]])/3</f>
        <v>301.66666666666669</v>
      </c>
    </row>
    <row r="282" spans="1:48" x14ac:dyDescent="0.3">
      <c r="A282" t="s">
        <v>708</v>
      </c>
      <c r="B282" t="s">
        <v>709</v>
      </c>
      <c r="C282" t="s">
        <v>3072</v>
      </c>
      <c r="D282" t="s">
        <v>313</v>
      </c>
      <c r="E282">
        <v>23498.059138649998</v>
      </c>
      <c r="F282">
        <v>375.75</v>
      </c>
      <c r="G282">
        <v>51.707317842419499</v>
      </c>
      <c r="H282">
        <f>(Table2[[#This Row],[1Y Return vs Nifty]]-AVERAGE(Table2[1Y Return vs Nifty]))/_xlfn.STDEV.P(Table2[1Y Return vs Nifty])</f>
        <v>0.30541959327142792</v>
      </c>
      <c r="I282">
        <v>-11.767252692989199</v>
      </c>
      <c r="J282">
        <f>(Table2[[#This Row],[1M Return vs Nifty]]-AVERAGE(Table2[1M Return vs Nifty]))/_xlfn.STDEV.P(Table2[1M Return vs Nifty])</f>
        <v>-0.87869557559474754</v>
      </c>
      <c r="K282">
        <v>-16.145808904745699</v>
      </c>
      <c r="L282">
        <f>(Table2[[#This Row],[6M Return vs Nifty]]-AVERAGE(Table2[6M Return vs Nifty]))/_xlfn.STDEV.P(Table2[6M Return vs Nifty])</f>
        <v>-0.73930869033267488</v>
      </c>
      <c r="M282">
        <v>-2.0142632101259998</v>
      </c>
      <c r="N282">
        <f>(Table2[[#This Row],[1W Return vs Nifty]]-AVERAGE(Table2[1W Return vs Nifty]))/_xlfn.STDEV.P(Table2[1W Return vs Nifty])</f>
        <v>0.12970608747131121</v>
      </c>
      <c r="O282">
        <v>400.1</v>
      </c>
      <c r="P282">
        <v>416.40998741717101</v>
      </c>
      <c r="Q282">
        <v>377.970356599534</v>
      </c>
      <c r="R282">
        <v>33.695646988077797</v>
      </c>
      <c r="S282" s="1">
        <f>(Table2[[#This Row],[Close Price]]-Table2[[#This Row],[20D EMA]])/Table2[[#This Row],[20D EMA]]</f>
        <v>-6.0859785053736619E-2</v>
      </c>
      <c r="T282" s="1">
        <f>(Table2[[#This Row],[Close Price]]-Table2[[#This Row],[50D EMA]])/Table2[[#This Row],[50D EMA]]</f>
        <v>-9.7644121528806443E-2</v>
      </c>
      <c r="U282" s="1">
        <f>(Table2[[#This Row],[Close Price]]-Table2[[#This Row],[200D EMA]])/Table2[[#This Row],[200D EMA]]</f>
        <v>-5.8744199399914992E-3</v>
      </c>
      <c r="V282">
        <v>1.67729272737691</v>
      </c>
      <c r="W282">
        <v>372</v>
      </c>
      <c r="X282">
        <v>382.4</v>
      </c>
      <c r="Y282">
        <v>369.1</v>
      </c>
      <c r="Z282">
        <v>398.95</v>
      </c>
      <c r="AA282">
        <v>356.65</v>
      </c>
      <c r="AB282">
        <v>444.9</v>
      </c>
      <c r="AC282" s="1">
        <f>(Table2[[#This Row],[Close Price]]/Table2[[#This Row],[Day Low]])-1</f>
        <v>1.0080645161290258E-2</v>
      </c>
      <c r="AD282" s="1">
        <f>(Table2[[#This Row],[Day High]]/Table2[[#This Row],[Close Price]])-1</f>
        <v>1.7697937458416524E-2</v>
      </c>
      <c r="AE282" s="1">
        <f>(Table2[[#This Row],[Close Price]]/Table2[[#This Row],[Current Week Low]])-1</f>
        <v>1.8016797615822311E-2</v>
      </c>
      <c r="AF282" s="1">
        <f>(Table2[[#This Row],[Current Week High]]/Table2[[#This Row],[Close Price]])-1</f>
        <v>6.1743180306054635E-2</v>
      </c>
      <c r="AG282" s="1">
        <f>(Table2[[#This Row],[Close Price]]/Table2[[#This Row],[Current Month Low]])-1</f>
        <v>5.3553904388055518E-2</v>
      </c>
      <c r="AH282" s="1">
        <f>(Table2[[#This Row],[Current Month High]]/Table2[[#This Row],[Close Price]])-1</f>
        <v>0.18403193612774449</v>
      </c>
      <c r="AI282">
        <v>33.652694610778397</v>
      </c>
      <c r="AJ282">
        <v>83.247988295537596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</v>
      </c>
      <c r="AM282" t="s">
        <v>3108</v>
      </c>
      <c r="AN282">
        <v>-14.59</v>
      </c>
      <c r="AO282" t="s">
        <v>3108</v>
      </c>
      <c r="AP282">
        <v>0.145390483866807</v>
      </c>
      <c r="AQ282">
        <f>(Table2[[#This Row],[Sharpe Ratio]]-AVERAGE(Table2[Sharpe Ratio]))/_xlfn.STDEV.P(Table2[Sharpe Ratio])</f>
        <v>0.93413256767562891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211</v>
      </c>
      <c r="AT282">
        <f>_xlfn.RANK.AVG(Table2[[#This Row],[6M Return vs Nifty Z-Score]],Table2[6M Return vs Nifty Z-Score])</f>
        <v>575</v>
      </c>
      <c r="AU282">
        <f>_xlfn.RANK.AVG(Table2[[#This Row],[Sharpe Ratio Z-Score]],Table2[Sharpe Ratio Z-Score])</f>
        <v>126</v>
      </c>
      <c r="AV282">
        <f>(Table2[[#This Row],[Rank 1Y]]+Table2[[#This Row],[Rank 6M]]+Table2[[#This Row],[Rank Sharpe]])/3</f>
        <v>304</v>
      </c>
    </row>
    <row r="283" spans="1:48" x14ac:dyDescent="0.3">
      <c r="A283" t="s">
        <v>697</v>
      </c>
      <c r="B283" t="s">
        <v>698</v>
      </c>
      <c r="C283" t="s">
        <v>3068</v>
      </c>
      <c r="D283" t="s">
        <v>51</v>
      </c>
      <c r="E283">
        <v>24025.165254656</v>
      </c>
      <c r="F283">
        <v>182.08</v>
      </c>
      <c r="G283">
        <v>54.020566219568302</v>
      </c>
      <c r="H283">
        <f>(Table2[[#This Row],[1Y Return vs Nifty]]-AVERAGE(Table2[1Y Return vs Nifty]))/_xlfn.STDEV.P(Table2[1Y Return vs Nifty])</f>
        <v>0.3411119252575337</v>
      </c>
      <c r="I283">
        <v>19.957930692463101</v>
      </c>
      <c r="J283">
        <f>(Table2[[#This Row],[1M Return vs Nifty]]-AVERAGE(Table2[1M Return vs Nifty]))/_xlfn.STDEV.P(Table2[1M Return vs Nifty])</f>
        <v>2.1543636602781908</v>
      </c>
      <c r="K283">
        <v>24.030770549981</v>
      </c>
      <c r="L283">
        <f>(Table2[[#This Row],[6M Return vs Nifty]]-AVERAGE(Table2[6M Return vs Nifty]))/_xlfn.STDEV.P(Table2[6M Return vs Nifty])</f>
        <v>0.61120312622401429</v>
      </c>
      <c r="M283">
        <v>-2.06762844735356</v>
      </c>
      <c r="N283">
        <f>(Table2[[#This Row],[1W Return vs Nifty]]-AVERAGE(Table2[1W Return vs Nifty]))/_xlfn.STDEV.P(Table2[1W Return vs Nifty])</f>
        <v>0.11786148917696221</v>
      </c>
      <c r="O283">
        <v>173.93</v>
      </c>
      <c r="P283">
        <v>163.990204588718</v>
      </c>
      <c r="Q283">
        <v>142.23950285497901</v>
      </c>
      <c r="R283">
        <v>61.360479066924299</v>
      </c>
      <c r="S283" s="1">
        <f>(Table2[[#This Row],[Close Price]]-Table2[[#This Row],[20D EMA]])/Table2[[#This Row],[20D EMA]]</f>
        <v>4.6857931351693242E-2</v>
      </c>
      <c r="T283" s="1">
        <f>(Table2[[#This Row],[Close Price]]-Table2[[#This Row],[50D EMA]])/Table2[[#This Row],[50D EMA]]</f>
        <v>0.11031021917833823</v>
      </c>
      <c r="U283" s="1">
        <f>(Table2[[#This Row],[Close Price]]-Table2[[#This Row],[200D EMA]])/Table2[[#This Row],[200D EMA]]</f>
        <v>0.2800944628275352</v>
      </c>
      <c r="V283">
        <v>1.34663295344103</v>
      </c>
      <c r="W283">
        <v>181.5</v>
      </c>
      <c r="X283">
        <v>186.45</v>
      </c>
      <c r="Y283">
        <v>181.5</v>
      </c>
      <c r="Z283">
        <v>193.25</v>
      </c>
      <c r="AA283">
        <v>166</v>
      </c>
      <c r="AB283">
        <v>193.25</v>
      </c>
      <c r="AC283" s="1">
        <f>(Table2[[#This Row],[Close Price]]/Table2[[#This Row],[Day Low]])-1</f>
        <v>3.1955922865014585E-3</v>
      </c>
      <c r="AD283" s="1">
        <f>(Table2[[#This Row],[Day High]]/Table2[[#This Row],[Close Price]])-1</f>
        <v>2.4000439367310999E-2</v>
      </c>
      <c r="AE283" s="1">
        <f>(Table2[[#This Row],[Close Price]]/Table2[[#This Row],[Current Week Low]])-1</f>
        <v>3.1955922865014585E-3</v>
      </c>
      <c r="AF283" s="1">
        <f>(Table2[[#This Row],[Current Week High]]/Table2[[#This Row],[Close Price]])-1</f>
        <v>6.1346660808435871E-2</v>
      </c>
      <c r="AG283" s="1">
        <f>(Table2[[#This Row],[Close Price]]/Table2[[#This Row],[Current Month Low]])-1</f>
        <v>9.686746987951822E-2</v>
      </c>
      <c r="AH283" s="1">
        <f>(Table2[[#This Row],[Current Month High]]/Table2[[#This Row],[Close Price]])-1</f>
        <v>6.1346660808435871E-2</v>
      </c>
      <c r="AI283">
        <v>6.13466608084358</v>
      </c>
      <c r="AJ283">
        <v>108.091428571428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0.06</v>
      </c>
      <c r="AM283" t="s">
        <v>3109</v>
      </c>
      <c r="AN283">
        <v>4.75</v>
      </c>
      <c r="AO283" t="s">
        <v>3109</v>
      </c>
      <c r="AQ283">
        <f>(Table2[[#This Row],[Sharpe Ratio]]-AVERAGE(Table2[Sharpe Ratio]))/_xlfn.STDEV.P(Table2[Sharpe Ratio])</f>
        <v>-0.71815696001452767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2.5063832409221729</v>
      </c>
      <c r="AS283">
        <f>_xlfn.RANK.AVG(Table2[[#This Row],[1Y Return vs Nifty Z-Score]],Table2[1Y Return vs Nifty Z-Score])</f>
        <v>202</v>
      </c>
      <c r="AT283">
        <f>_xlfn.RANK.AVG(Table2[[#This Row],[6M Return vs Nifty Z-Score]],Table2[6M Return vs Nifty Z-Score])</f>
        <v>169</v>
      </c>
      <c r="AU283">
        <f>_xlfn.RANK.AVG(Table2[[#This Row],[Sharpe Ratio Z-Score]],Table2[Sharpe Ratio Z-Score])</f>
        <v>544.5</v>
      </c>
      <c r="AV283">
        <f>(Table2[[#This Row],[Rank 1Y]]+Table2[[#This Row],[Rank 6M]]+Table2[[#This Row],[Rank Sharpe]])/3</f>
        <v>305.16666666666669</v>
      </c>
    </row>
    <row r="284" spans="1:48" x14ac:dyDescent="0.3">
      <c r="A284" t="s">
        <v>904</v>
      </c>
      <c r="B284" t="s">
        <v>905</v>
      </c>
      <c r="C284" t="s">
        <v>3068</v>
      </c>
      <c r="D284" t="s">
        <v>51</v>
      </c>
      <c r="E284">
        <v>16461.094050829899</v>
      </c>
      <c r="F284">
        <v>1209.6500000000001</v>
      </c>
      <c r="G284">
        <v>23.2611604240596</v>
      </c>
      <c r="H284">
        <f>(Table2[[#This Row],[1Y Return vs Nifty]]-AVERAGE(Table2[1Y Return vs Nifty]))/_xlfn.STDEV.P(Table2[1Y Return vs Nifty])</f>
        <v>-0.13349120607669471</v>
      </c>
      <c r="I284">
        <v>15.2110175017011</v>
      </c>
      <c r="J284">
        <f>(Table2[[#This Row],[1M Return vs Nifty]]-AVERAGE(Table2[1M Return vs Nifty]))/_xlfn.STDEV.P(Table2[1M Return vs Nifty])</f>
        <v>1.7005390528614257</v>
      </c>
      <c r="K284">
        <v>24.785173072808298</v>
      </c>
      <c r="L284">
        <f>(Table2[[#This Row],[6M Return vs Nifty]]-AVERAGE(Table2[6M Return vs Nifty]))/_xlfn.STDEV.P(Table2[6M Return vs Nifty])</f>
        <v>0.63656191822039421</v>
      </c>
      <c r="M284">
        <v>-8.7709782138193595E-2</v>
      </c>
      <c r="N284">
        <f>(Table2[[#This Row],[1W Return vs Nifty]]-AVERAGE(Table2[1W Return vs Nifty]))/_xlfn.STDEV.P(Table2[1W Return vs Nifty])</f>
        <v>0.55731125953886362</v>
      </c>
      <c r="O284">
        <v>1129.49</v>
      </c>
      <c r="P284">
        <v>1063.29669969821</v>
      </c>
      <c r="Q284">
        <v>937.19778161531895</v>
      </c>
      <c r="R284">
        <v>71.479614645252099</v>
      </c>
      <c r="S284" s="1">
        <f>(Table2[[#This Row],[Close Price]]-Table2[[#This Row],[20D EMA]])/Table2[[#This Row],[20D EMA]]</f>
        <v>7.0970083843150525E-2</v>
      </c>
      <c r="T284" s="1">
        <f>(Table2[[#This Row],[Close Price]]-Table2[[#This Row],[50D EMA]])/Table2[[#This Row],[50D EMA]]</f>
        <v>0.13764107454046345</v>
      </c>
      <c r="U284" s="1">
        <f>(Table2[[#This Row],[Close Price]]-Table2[[#This Row],[200D EMA]])/Table2[[#This Row],[200D EMA]]</f>
        <v>0.29070941452197285</v>
      </c>
      <c r="V284">
        <v>1.4657587352579</v>
      </c>
      <c r="W284">
        <v>1165</v>
      </c>
      <c r="X284">
        <v>1225</v>
      </c>
      <c r="Y284">
        <v>1159.05</v>
      </c>
      <c r="Z284">
        <v>1225</v>
      </c>
      <c r="AA284">
        <v>1051.05</v>
      </c>
      <c r="AB284">
        <v>1225</v>
      </c>
      <c r="AC284" s="1">
        <f>(Table2[[#This Row],[Close Price]]/Table2[[#This Row],[Day Low]])-1</f>
        <v>3.8326180257510778E-2</v>
      </c>
      <c r="AD284" s="1">
        <f>(Table2[[#This Row],[Day High]]/Table2[[#This Row],[Close Price]])-1</f>
        <v>1.2689620964741799E-2</v>
      </c>
      <c r="AE284" s="1">
        <f>(Table2[[#This Row],[Close Price]]/Table2[[#This Row],[Current Week Low]])-1</f>
        <v>4.3656442776411897E-2</v>
      </c>
      <c r="AF284" s="1">
        <f>(Table2[[#This Row],[Current Week High]]/Table2[[#This Row],[Close Price]])-1</f>
        <v>1.2689620964741799E-2</v>
      </c>
      <c r="AG284" s="1">
        <f>(Table2[[#This Row],[Close Price]]/Table2[[#This Row],[Current Month Low]])-1</f>
        <v>0.15089672232529394</v>
      </c>
      <c r="AH284" s="1">
        <f>(Table2[[#This Row],[Current Month High]]/Table2[[#This Row],[Close Price]])-1</f>
        <v>1.2689620964741799E-2</v>
      </c>
      <c r="AI284">
        <v>1.2689620964741799</v>
      </c>
      <c r="AJ284">
        <v>52.926675094816702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0.17</v>
      </c>
      <c r="AM284" t="s">
        <v>3109</v>
      </c>
      <c r="AN284">
        <v>7.45</v>
      </c>
      <c r="AO284" t="s">
        <v>3109</v>
      </c>
      <c r="AP284">
        <v>3.5983373289933999E-2</v>
      </c>
      <c r="AQ284">
        <f>(Table2[[#This Row],[Sharpe Ratio]]-AVERAGE(Table2[Sharpe Ratio]))/_xlfn.STDEV.P(Table2[Sharpe Ratio])</f>
        <v>-0.3092240692457574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2.4516969552982313</v>
      </c>
      <c r="AS284">
        <f>_xlfn.RANK.AVG(Table2[[#This Row],[1Y Return vs Nifty Z-Score]],Table2[1Y Return vs Nifty Z-Score])</f>
        <v>328</v>
      </c>
      <c r="AT284">
        <f>_xlfn.RANK.AVG(Table2[[#This Row],[6M Return vs Nifty Z-Score]],Table2[6M Return vs Nifty Z-Score])</f>
        <v>163</v>
      </c>
      <c r="AU284">
        <f>_xlfn.RANK.AVG(Table2[[#This Row],[Sharpe Ratio Z-Score]],Table2[Sharpe Ratio Z-Score])</f>
        <v>425</v>
      </c>
      <c r="AV284">
        <f>(Table2[[#This Row],[Rank 1Y]]+Table2[[#This Row],[Rank 6M]]+Table2[[#This Row],[Rank Sharpe]])/3</f>
        <v>305.33333333333331</v>
      </c>
    </row>
    <row r="285" spans="1:48" x14ac:dyDescent="0.3">
      <c r="A285" t="s">
        <v>1314</v>
      </c>
      <c r="B285" t="s">
        <v>1315</v>
      </c>
      <c r="C285" t="s">
        <v>3068</v>
      </c>
      <c r="D285" t="s">
        <v>282</v>
      </c>
      <c r="E285">
        <v>8412.9736945999994</v>
      </c>
      <c r="F285">
        <v>819.8</v>
      </c>
      <c r="G285">
        <v>49.630760670499299</v>
      </c>
      <c r="H285">
        <f>(Table2[[#This Row],[1Y Return vs Nifty]]-AVERAGE(Table2[1Y Return vs Nifty]))/_xlfn.STDEV.P(Table2[1Y Return vs Nifty])</f>
        <v>0.27337929500494518</v>
      </c>
      <c r="I285">
        <v>5.4348489710042598</v>
      </c>
      <c r="J285">
        <f>(Table2[[#This Row],[1M Return vs Nifty]]-AVERAGE(Table2[1M Return vs Nifty]))/_xlfn.STDEV.P(Table2[1M Return vs Nifty])</f>
        <v>0.76589675644912758</v>
      </c>
      <c r="K285">
        <v>17.686548488142801</v>
      </c>
      <c r="L285">
        <f>(Table2[[#This Row],[6M Return vs Nifty]]-AVERAGE(Table2[6M Return vs Nifty]))/_xlfn.STDEV.P(Table2[6M Return vs Nifty])</f>
        <v>0.39794587591411701</v>
      </c>
      <c r="M285">
        <v>1.66699147327668</v>
      </c>
      <c r="N285">
        <f>(Table2[[#This Row],[1W Return vs Nifty]]-AVERAGE(Table2[1W Return vs Nifty]))/_xlfn.STDEV.P(Table2[1W Return vs Nifty])</f>
        <v>0.9467732497170962</v>
      </c>
      <c r="O285">
        <v>804.36</v>
      </c>
      <c r="P285">
        <v>786.33113516010803</v>
      </c>
      <c r="Q285">
        <v>691.53867420966503</v>
      </c>
      <c r="R285">
        <v>57.373713401326</v>
      </c>
      <c r="S285" s="1">
        <f>(Table2[[#This Row],[Close Price]]-Table2[[#This Row],[20D EMA]])/Table2[[#This Row],[20D EMA]]</f>
        <v>1.919538515092737E-2</v>
      </c>
      <c r="T285" s="1">
        <f>(Table2[[#This Row],[Close Price]]-Table2[[#This Row],[50D EMA]])/Table2[[#This Row],[50D EMA]]</f>
        <v>4.2563321409214185E-2</v>
      </c>
      <c r="U285" s="1">
        <f>(Table2[[#This Row],[Close Price]]-Table2[[#This Row],[200D EMA]])/Table2[[#This Row],[200D EMA]]</f>
        <v>0.18547238292481652</v>
      </c>
      <c r="V285">
        <v>0.96752561882207799</v>
      </c>
      <c r="W285">
        <v>808.6</v>
      </c>
      <c r="X285">
        <v>838.45</v>
      </c>
      <c r="Y285">
        <v>808.6</v>
      </c>
      <c r="Z285">
        <v>872.7</v>
      </c>
      <c r="AA285">
        <v>763.7</v>
      </c>
      <c r="AB285">
        <v>872.7</v>
      </c>
      <c r="AC285" s="1">
        <f>(Table2[[#This Row],[Close Price]]/Table2[[#This Row],[Day Low]])-1</f>
        <v>1.3851100667820804E-2</v>
      </c>
      <c r="AD285" s="1">
        <f>(Table2[[#This Row],[Day High]]/Table2[[#This Row],[Close Price]])-1</f>
        <v>2.2749451085630756E-2</v>
      </c>
      <c r="AE285" s="1">
        <f>(Table2[[#This Row],[Close Price]]/Table2[[#This Row],[Current Week Low]])-1</f>
        <v>1.3851100667820804E-2</v>
      </c>
      <c r="AF285" s="1">
        <f>(Table2[[#This Row],[Current Week High]]/Table2[[#This Row],[Close Price]])-1</f>
        <v>6.4527933642351876E-2</v>
      </c>
      <c r="AG285" s="1">
        <f>(Table2[[#This Row],[Close Price]]/Table2[[#This Row],[Current Month Low]])-1</f>
        <v>7.3458164200602249E-2</v>
      </c>
      <c r="AH285" s="1">
        <f>(Table2[[#This Row],[Current Month High]]/Table2[[#This Row],[Close Price]])-1</f>
        <v>6.4527933642351876E-2</v>
      </c>
      <c r="AI285">
        <v>7.3432544523054304</v>
      </c>
      <c r="AJ285">
        <v>80.971302428255996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-0.1</v>
      </c>
      <c r="AM285" t="s">
        <v>3108</v>
      </c>
      <c r="AN285">
        <v>3.91</v>
      </c>
      <c r="AO285" t="s">
        <v>3109</v>
      </c>
      <c r="AP285">
        <v>1.5095547259396E-2</v>
      </c>
      <c r="AQ285">
        <f>(Table2[[#This Row],[Sharpe Ratio]]-AVERAGE(Table2[Sharpe Ratio]))/_xlfn.STDEV.P(Table2[Sharpe Ratio])</f>
        <v>-0.54660367820344613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1.8373914988818398</v>
      </c>
      <c r="AS285">
        <f>_xlfn.RANK.AVG(Table2[[#This Row],[1Y Return vs Nifty Z-Score]],Table2[1Y Return vs Nifty Z-Score])</f>
        <v>223</v>
      </c>
      <c r="AT285">
        <f>_xlfn.RANK.AVG(Table2[[#This Row],[6M Return vs Nifty Z-Score]],Table2[6M Return vs Nifty Z-Score])</f>
        <v>211</v>
      </c>
      <c r="AU285">
        <f>_xlfn.RANK.AVG(Table2[[#This Row],[Sharpe Ratio Z-Score]],Table2[Sharpe Ratio Z-Score])</f>
        <v>484</v>
      </c>
      <c r="AV285">
        <f>(Table2[[#This Row],[Rank 1Y]]+Table2[[#This Row],[Rank 6M]]+Table2[[#This Row],[Rank Sharpe]])/3</f>
        <v>306</v>
      </c>
    </row>
    <row r="286" spans="1:48" x14ac:dyDescent="0.3">
      <c r="A286" t="s">
        <v>263</v>
      </c>
      <c r="B286" t="s">
        <v>264</v>
      </c>
      <c r="C286" t="s">
        <v>3066</v>
      </c>
      <c r="D286" t="s">
        <v>265</v>
      </c>
      <c r="E286">
        <v>102287.35045739</v>
      </c>
      <c r="F286">
        <v>1406.3</v>
      </c>
      <c r="G286">
        <v>15.061180955737001</v>
      </c>
      <c r="H286">
        <f>(Table2[[#This Row],[1Y Return vs Nifty]]-AVERAGE(Table2[1Y Return vs Nifty]))/_xlfn.STDEV.P(Table2[1Y Return vs Nifty])</f>
        <v>-0.26001302377417879</v>
      </c>
      <c r="I286">
        <v>8.5007016473249202</v>
      </c>
      <c r="J286">
        <f>(Table2[[#This Row],[1M Return vs Nifty]]-AVERAGE(Table2[1M Return vs Nifty]))/_xlfn.STDEV.P(Table2[1M Return vs Nifty])</f>
        <v>1.0590049999149227</v>
      </c>
      <c r="K286">
        <v>13.504382570511501</v>
      </c>
      <c r="L286">
        <f>(Table2[[#This Row],[6M Return vs Nifty]]-AVERAGE(Table2[6M Return vs Nifty]))/_xlfn.STDEV.P(Table2[6M Return vs Nifty])</f>
        <v>0.25736485664326819</v>
      </c>
      <c r="M286">
        <v>-4.6815889144262703</v>
      </c>
      <c r="N286">
        <f>(Table2[[#This Row],[1W Return vs Nifty]]-AVERAGE(Table2[1W Return vs Nifty]))/_xlfn.STDEV.P(Table2[1W Return vs Nifty])</f>
        <v>-0.46231604395682463</v>
      </c>
      <c r="O286">
        <v>1396.36</v>
      </c>
      <c r="P286">
        <v>1336.1575285804399</v>
      </c>
      <c r="Q286">
        <v>1186.60081053251</v>
      </c>
      <c r="R286">
        <v>48.424497252473401</v>
      </c>
      <c r="S286" s="1">
        <f>(Table2[[#This Row],[Close Price]]-Table2[[#This Row],[20D EMA]])/Table2[[#This Row],[20D EMA]]</f>
        <v>7.1185081211149383E-3</v>
      </c>
      <c r="T286" s="1">
        <f>(Table2[[#This Row],[Close Price]]-Table2[[#This Row],[50D EMA]])/Table2[[#This Row],[50D EMA]]</f>
        <v>5.2495660069423675E-2</v>
      </c>
      <c r="U286" s="1">
        <f>(Table2[[#This Row],[Close Price]]-Table2[[#This Row],[200D EMA]])/Table2[[#This Row],[200D EMA]]</f>
        <v>0.18515004162932919</v>
      </c>
      <c r="V286">
        <v>0.73076650219844796</v>
      </c>
      <c r="W286">
        <v>1395.4</v>
      </c>
      <c r="X286">
        <v>1417.45</v>
      </c>
      <c r="Y286">
        <v>1391.2</v>
      </c>
      <c r="Z286">
        <v>1450</v>
      </c>
      <c r="AA286">
        <v>1382.65</v>
      </c>
      <c r="AB286">
        <v>1480.4</v>
      </c>
      <c r="AC286" s="1">
        <f>(Table2[[#This Row],[Close Price]]/Table2[[#This Row],[Day Low]])-1</f>
        <v>7.8113802493906537E-3</v>
      </c>
      <c r="AD286" s="1">
        <f>(Table2[[#This Row],[Day High]]/Table2[[#This Row],[Close Price]])-1</f>
        <v>7.9286069828627959E-3</v>
      </c>
      <c r="AE286" s="1">
        <f>(Table2[[#This Row],[Close Price]]/Table2[[#This Row],[Current Week Low]])-1</f>
        <v>1.0853939045428307E-2</v>
      </c>
      <c r="AF286" s="1">
        <f>(Table2[[#This Row],[Current Week High]]/Table2[[#This Row],[Close Price]])-1</f>
        <v>3.1074450686197963E-2</v>
      </c>
      <c r="AG286" s="1">
        <f>(Table2[[#This Row],[Close Price]]/Table2[[#This Row],[Current Month Low]])-1</f>
        <v>1.7104834918453493E-2</v>
      </c>
      <c r="AH286" s="1">
        <f>(Table2[[#This Row],[Current Month High]]/Table2[[#This Row],[Close Price]])-1</f>
        <v>5.2691459859205203E-2</v>
      </c>
      <c r="AI286">
        <v>5.2691459859205203</v>
      </c>
      <c r="AJ286">
        <v>44.080733568976903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7.0000000000000007E-2</v>
      </c>
      <c r="AM286" t="s">
        <v>3109</v>
      </c>
      <c r="AN286">
        <v>-0.21</v>
      </c>
      <c r="AO286" t="s">
        <v>3108</v>
      </c>
      <c r="AP286">
        <v>7.5835503888510999E-2</v>
      </c>
      <c r="AQ286">
        <f>(Table2[[#This Row],[Sharpe Ratio]]-AVERAGE(Table2[Sharpe Ratio]))/_xlfn.STDEV.P(Table2[Sharpe Ratio])</f>
        <v>0.14367529729388662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0.73771608612107409</v>
      </c>
      <c r="AS286">
        <f>_xlfn.RANK.AVG(Table2[[#This Row],[1Y Return vs Nifty Z-Score]],Table2[1Y Return vs Nifty Z-Score])</f>
        <v>371</v>
      </c>
      <c r="AT286">
        <f>_xlfn.RANK.AVG(Table2[[#This Row],[6M Return vs Nifty Z-Score]],Table2[6M Return vs Nifty Z-Score])</f>
        <v>244</v>
      </c>
      <c r="AU286">
        <f>_xlfn.RANK.AVG(Table2[[#This Row],[Sharpe Ratio Z-Score]],Table2[Sharpe Ratio Z-Score])</f>
        <v>303</v>
      </c>
      <c r="AV286">
        <f>(Table2[[#This Row],[Rank 1Y]]+Table2[[#This Row],[Rank 6M]]+Table2[[#This Row],[Rank Sharpe]])/3</f>
        <v>306</v>
      </c>
    </row>
    <row r="287" spans="1:48" x14ac:dyDescent="0.3">
      <c r="A287" t="s">
        <v>326</v>
      </c>
      <c r="B287" t="s">
        <v>327</v>
      </c>
      <c r="C287" t="s">
        <v>3069</v>
      </c>
      <c r="D287" t="s">
        <v>328</v>
      </c>
      <c r="E287">
        <v>77585.307085499997</v>
      </c>
      <c r="F287">
        <v>4011.25</v>
      </c>
      <c r="G287">
        <v>17.573058982002401</v>
      </c>
      <c r="H287">
        <f>(Table2[[#This Row],[1Y Return vs Nifty]]-AVERAGE(Table2[1Y Return vs Nifty]))/_xlfn.STDEV.P(Table2[1Y Return vs Nifty])</f>
        <v>-0.22125592993690868</v>
      </c>
      <c r="I287">
        <v>-4.0035697346301902</v>
      </c>
      <c r="J287">
        <f>(Table2[[#This Row],[1M Return vs Nifty]]-AVERAGE(Table2[1M Return vs Nifty]))/_xlfn.STDEV.P(Table2[1M Return vs Nifty])</f>
        <v>-0.13645525454941609</v>
      </c>
      <c r="K287">
        <v>-1.68028295229645</v>
      </c>
      <c r="L287">
        <f>(Table2[[#This Row],[6M Return vs Nifty]]-AVERAGE(Table2[6M Return vs Nifty]))/_xlfn.STDEV.P(Table2[6M Return vs Nifty])</f>
        <v>-0.25305864125857908</v>
      </c>
      <c r="M287">
        <v>-3.2391806729255199</v>
      </c>
      <c r="N287">
        <f>(Table2[[#This Row],[1W Return vs Nifty]]-AVERAGE(Table2[1W Return vs Nifty]))/_xlfn.STDEV.P(Table2[1W Return vs Nifty])</f>
        <v>-0.14216856434979244</v>
      </c>
      <c r="O287">
        <v>4044.3</v>
      </c>
      <c r="P287">
        <v>4045.3811485221299</v>
      </c>
      <c r="Q287">
        <v>3732.2374771264999</v>
      </c>
      <c r="R287">
        <v>48.502724697795102</v>
      </c>
      <c r="S287" s="1">
        <f>(Table2[[#This Row],[Close Price]]-Table2[[#This Row],[20D EMA]])/Table2[[#This Row],[20D EMA]]</f>
        <v>-8.1719951536731155E-3</v>
      </c>
      <c r="T287" s="1">
        <f>(Table2[[#This Row],[Close Price]]-Table2[[#This Row],[50D EMA]])/Table2[[#This Row],[50D EMA]]</f>
        <v>-8.4370661920444307E-3</v>
      </c>
      <c r="U287" s="1">
        <f>(Table2[[#This Row],[Close Price]]-Table2[[#This Row],[200D EMA]])/Table2[[#This Row],[200D EMA]]</f>
        <v>7.4757440967640559E-2</v>
      </c>
      <c r="V287">
        <v>0.53669658075853799</v>
      </c>
      <c r="W287">
        <v>3944.2</v>
      </c>
      <c r="X287">
        <v>4029.95</v>
      </c>
      <c r="Y287">
        <v>3900</v>
      </c>
      <c r="Z287">
        <v>4045.5</v>
      </c>
      <c r="AA287">
        <v>3859.5</v>
      </c>
      <c r="AB287">
        <v>4171.1499999999996</v>
      </c>
      <c r="AC287" s="1">
        <f>(Table2[[#This Row],[Close Price]]/Table2[[#This Row],[Day Low]])-1</f>
        <v>1.6999645048425549E-2</v>
      </c>
      <c r="AD287" s="1">
        <f>(Table2[[#This Row],[Day High]]/Table2[[#This Row],[Close Price]])-1</f>
        <v>4.6618884387659154E-3</v>
      </c>
      <c r="AE287" s="1">
        <f>(Table2[[#This Row],[Close Price]]/Table2[[#This Row],[Current Week Low]])-1</f>
        <v>2.8525641025640924E-2</v>
      </c>
      <c r="AF287" s="1">
        <f>(Table2[[#This Row],[Current Week High]]/Table2[[#This Row],[Close Price]])-1</f>
        <v>8.5384855095045342E-3</v>
      </c>
      <c r="AG287" s="1">
        <f>(Table2[[#This Row],[Close Price]]/Table2[[#This Row],[Current Month Low]])-1</f>
        <v>3.9318564580904214E-2</v>
      </c>
      <c r="AH287" s="1">
        <f>(Table2[[#This Row],[Current Month High]]/Table2[[#This Row],[Close Price]])-1</f>
        <v>3.9862885634153855E-2</v>
      </c>
      <c r="AI287">
        <v>16.714241196634401</v>
      </c>
      <c r="AJ287">
        <v>45.4405366207396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-0.02</v>
      </c>
      <c r="AM287" t="s">
        <v>3108</v>
      </c>
      <c r="AN287">
        <v>-4.13</v>
      </c>
      <c r="AO287" t="s">
        <v>3108</v>
      </c>
      <c r="AP287">
        <v>0.12616499422670699</v>
      </c>
      <c r="AQ287">
        <f>(Table2[[#This Row],[Sharpe Ratio]]-AVERAGE(Table2[Sharpe Ratio]))/_xlfn.STDEV.P(Table2[Sharpe Ratio])</f>
        <v>0.71564457346719146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357</v>
      </c>
      <c r="AT287">
        <f>_xlfn.RANK.AVG(Table2[[#This Row],[6M Return vs Nifty Z-Score]],Table2[6M Return vs Nifty Z-Score])</f>
        <v>392</v>
      </c>
      <c r="AU287">
        <f>_xlfn.RANK.AVG(Table2[[#This Row],[Sharpe Ratio Z-Score]],Table2[Sharpe Ratio Z-Score])</f>
        <v>170</v>
      </c>
      <c r="AV287">
        <f>(Table2[[#This Row],[Rank 1Y]]+Table2[[#This Row],[Rank 6M]]+Table2[[#This Row],[Rank Sharpe]])/3</f>
        <v>306.33333333333331</v>
      </c>
    </row>
    <row r="288" spans="1:48" x14ac:dyDescent="0.3">
      <c r="A288" t="s">
        <v>1290</v>
      </c>
      <c r="B288" t="s">
        <v>1291</v>
      </c>
      <c r="C288" t="s">
        <v>3077</v>
      </c>
      <c r="D288" t="s">
        <v>139</v>
      </c>
      <c r="E288">
        <v>8610.4717088199995</v>
      </c>
      <c r="F288">
        <v>587.79999999999995</v>
      </c>
      <c r="G288">
        <v>34.487561773649297</v>
      </c>
      <c r="H288">
        <f>(Table2[[#This Row],[1Y Return vs Nifty]]-AVERAGE(Table2[1Y Return vs Nifty]))/_xlfn.STDEV.P(Table2[1Y Return vs Nifty])</f>
        <v>3.9726874582979556E-2</v>
      </c>
      <c r="I288">
        <v>-4.8222735912778099</v>
      </c>
      <c r="J288">
        <f>(Table2[[#This Row],[1M Return vs Nifty]]-AVERAGE(Table2[1M Return vs Nifty]))/_xlfn.STDEV.P(Table2[1M Return vs Nifty])</f>
        <v>-0.21472674201979355</v>
      </c>
      <c r="K288">
        <v>16.091620229109701</v>
      </c>
      <c r="L288">
        <f>(Table2[[#This Row],[6M Return vs Nifty]]-AVERAGE(Table2[6M Return vs Nifty]))/_xlfn.STDEV.P(Table2[6M Return vs Nifty])</f>
        <v>0.34433331133998224</v>
      </c>
      <c r="M288">
        <v>-7.2435738643977704E-2</v>
      </c>
      <c r="N288">
        <f>(Table2[[#This Row],[1W Return vs Nifty]]-AVERAGE(Table2[1W Return vs Nifty]))/_xlfn.STDEV.P(Table2[1W Return vs Nifty])</f>
        <v>0.56070138612535192</v>
      </c>
      <c r="O288">
        <v>579.22</v>
      </c>
      <c r="P288">
        <v>559.89999864269896</v>
      </c>
      <c r="Q288">
        <v>487.15192003515602</v>
      </c>
      <c r="R288">
        <v>56.854284555234401</v>
      </c>
      <c r="S288" s="1">
        <f>(Table2[[#This Row],[Close Price]]-Table2[[#This Row],[20D EMA]])/Table2[[#This Row],[20D EMA]]</f>
        <v>1.4813024412140339E-2</v>
      </c>
      <c r="T288" s="1">
        <f>(Table2[[#This Row],[Close Price]]-Table2[[#This Row],[50D EMA]])/Table2[[#This Row],[50D EMA]]</f>
        <v>4.9830329389061886E-2</v>
      </c>
      <c r="U288" s="1">
        <f>(Table2[[#This Row],[Close Price]]-Table2[[#This Row],[200D EMA]])/Table2[[#This Row],[200D EMA]]</f>
        <v>0.20660511808632617</v>
      </c>
      <c r="V288">
        <v>0.39962682167750102</v>
      </c>
      <c r="W288">
        <v>584</v>
      </c>
      <c r="X288">
        <v>599</v>
      </c>
      <c r="Y288">
        <v>569</v>
      </c>
      <c r="Z288">
        <v>605</v>
      </c>
      <c r="AA288">
        <v>543.15</v>
      </c>
      <c r="AB288">
        <v>607.1</v>
      </c>
      <c r="AC288" s="1">
        <f>(Table2[[#This Row],[Close Price]]/Table2[[#This Row],[Day Low]])-1</f>
        <v>6.506849315068397E-3</v>
      </c>
      <c r="AD288" s="1">
        <f>(Table2[[#This Row],[Day High]]/Table2[[#This Row],[Close Price]])-1</f>
        <v>1.905410003402519E-2</v>
      </c>
      <c r="AE288" s="1">
        <f>(Table2[[#This Row],[Close Price]]/Table2[[#This Row],[Current Week Low]])-1</f>
        <v>3.3040421792618568E-2</v>
      </c>
      <c r="AF288" s="1">
        <f>(Table2[[#This Row],[Current Week High]]/Table2[[#This Row],[Close Price]])-1</f>
        <v>2.9261653623681605E-2</v>
      </c>
      <c r="AG288" s="1">
        <f>(Table2[[#This Row],[Close Price]]/Table2[[#This Row],[Current Month Low]])-1</f>
        <v>8.2205652213937164E-2</v>
      </c>
      <c r="AH288" s="1">
        <f>(Table2[[#This Row],[Current Month High]]/Table2[[#This Row],[Close Price]])-1</f>
        <v>3.2834297380061273E-2</v>
      </c>
      <c r="AI288">
        <v>18.917999319496399</v>
      </c>
      <c r="AJ288">
        <v>67.345195729537295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0.23</v>
      </c>
      <c r="AM288" t="s">
        <v>3109</v>
      </c>
      <c r="AN288">
        <v>-2.2799999999999998</v>
      </c>
      <c r="AO288" t="s">
        <v>3108</v>
      </c>
      <c r="AP288">
        <v>4.0092670778503002E-2</v>
      </c>
      <c r="AQ288">
        <f>(Table2[[#This Row],[Sharpe Ratio]]-AVERAGE(Table2[Sharpe Ratio]))/_xlfn.STDEV.P(Table2[Sharpe Ratio])</f>
        <v>-0.26252397563614988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0.46751085439237028</v>
      </c>
      <c r="AS288">
        <f>_xlfn.RANK.AVG(Table2[[#This Row],[1Y Return vs Nifty Z-Score]],Table2[1Y Return vs Nifty Z-Score])</f>
        <v>287</v>
      </c>
      <c r="AT288">
        <f>_xlfn.RANK.AVG(Table2[[#This Row],[6M Return vs Nifty Z-Score]],Table2[6M Return vs Nifty Z-Score])</f>
        <v>224</v>
      </c>
      <c r="AU288">
        <f>_xlfn.RANK.AVG(Table2[[#This Row],[Sharpe Ratio Z-Score]],Table2[Sharpe Ratio Z-Score])</f>
        <v>415</v>
      </c>
      <c r="AV288">
        <f>(Table2[[#This Row],[Rank 1Y]]+Table2[[#This Row],[Rank 6M]]+Table2[[#This Row],[Rank Sharpe]])/3</f>
        <v>308.66666666666669</v>
      </c>
    </row>
    <row r="289" spans="1:48" x14ac:dyDescent="0.3">
      <c r="A289" t="s">
        <v>750</v>
      </c>
      <c r="B289" t="s">
        <v>751</v>
      </c>
      <c r="C289" t="s">
        <v>3077</v>
      </c>
      <c r="D289" t="s">
        <v>139</v>
      </c>
      <c r="E289">
        <v>21463.008050249999</v>
      </c>
      <c r="F289">
        <v>1527.5</v>
      </c>
      <c r="G289">
        <v>198.98980385322599</v>
      </c>
      <c r="H289">
        <f>(Table2[[#This Row],[1Y Return vs Nifty]]-AVERAGE(Table2[1Y Return vs Nifty]))/_xlfn.STDEV.P(Table2[1Y Return vs Nifty])</f>
        <v>2.5779189229439448</v>
      </c>
      <c r="I289">
        <v>-0.81602244744263297</v>
      </c>
      <c r="J289">
        <f>(Table2[[#This Row],[1M Return vs Nifty]]-AVERAGE(Table2[1M Return vs Nifty]))/_xlfn.STDEV.P(Table2[1M Return vs Nifty])</f>
        <v>0.16828749891940251</v>
      </c>
      <c r="K289">
        <v>0.80655403043016505</v>
      </c>
      <c r="L289">
        <f>(Table2[[#This Row],[6M Return vs Nifty]]-AVERAGE(Table2[6M Return vs Nifty]))/_xlfn.STDEV.P(Table2[6M Return vs Nifty])</f>
        <v>-0.16946509555101</v>
      </c>
      <c r="M289">
        <v>4.6375719006287497</v>
      </c>
      <c r="N289">
        <f>(Table2[[#This Row],[1W Return vs Nifty]]-AVERAGE(Table2[1W Return vs Nifty]))/_xlfn.STDEV.P(Table2[1W Return vs Nifty])</f>
        <v>1.6061038119144218</v>
      </c>
      <c r="O289">
        <v>1460.7</v>
      </c>
      <c r="P289">
        <v>1426.57217672922</v>
      </c>
      <c r="Q289">
        <v>1155.80992182216</v>
      </c>
      <c r="R289">
        <v>70.163490723602905</v>
      </c>
      <c r="S289" s="1">
        <f>(Table2[[#This Row],[Close Price]]-Table2[[#This Row],[20D EMA]])/Table2[[#This Row],[20D EMA]]</f>
        <v>4.5731498596563259E-2</v>
      </c>
      <c r="T289" s="1">
        <f>(Table2[[#This Row],[Close Price]]-Table2[[#This Row],[50D EMA]])/Table2[[#This Row],[50D EMA]]</f>
        <v>7.0748487119791384E-2</v>
      </c>
      <c r="U289" s="1">
        <f>(Table2[[#This Row],[Close Price]]-Table2[[#This Row],[200D EMA]])/Table2[[#This Row],[200D EMA]]</f>
        <v>0.32158408676044437</v>
      </c>
      <c r="V289">
        <v>0.85515304855165797</v>
      </c>
      <c r="W289">
        <v>1491</v>
      </c>
      <c r="X289">
        <v>1532</v>
      </c>
      <c r="Y289">
        <v>1391.35</v>
      </c>
      <c r="Z289">
        <v>1532</v>
      </c>
      <c r="AA289">
        <v>1371.25</v>
      </c>
      <c r="AB289">
        <v>1532</v>
      </c>
      <c r="AC289" s="1">
        <f>(Table2[[#This Row],[Close Price]]/Table2[[#This Row],[Day Low]])-1</f>
        <v>2.4480214621059648E-2</v>
      </c>
      <c r="AD289" s="1">
        <f>(Table2[[#This Row],[Day High]]/Table2[[#This Row],[Close Price]])-1</f>
        <v>2.9459901800328314E-3</v>
      </c>
      <c r="AE289" s="1">
        <f>(Table2[[#This Row],[Close Price]]/Table2[[#This Row],[Current Week Low]])-1</f>
        <v>9.7854601645883665E-2</v>
      </c>
      <c r="AF289" s="1">
        <f>(Table2[[#This Row],[Current Week High]]/Table2[[#This Row],[Close Price]])-1</f>
        <v>2.9459901800328314E-3</v>
      </c>
      <c r="AG289" s="1">
        <f>(Table2[[#This Row],[Close Price]]/Table2[[#This Row],[Current Month Low]])-1</f>
        <v>0.113947128532361</v>
      </c>
      <c r="AH289" s="1">
        <f>(Table2[[#This Row],[Current Month High]]/Table2[[#This Row],[Close Price]])-1</f>
        <v>2.9459901800328314E-3</v>
      </c>
      <c r="AI289">
        <v>3.1096563011456499</v>
      </c>
      <c r="AJ289">
        <v>244.03153153153099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0.15</v>
      </c>
      <c r="AM289" t="s">
        <v>3109</v>
      </c>
      <c r="AN289">
        <v>0.66</v>
      </c>
      <c r="AO289" t="s">
        <v>3109</v>
      </c>
      <c r="AQ289">
        <f>(Table2[[#This Row],[Sharpe Ratio]]-AVERAGE(Table2[Sharpe Ratio]))/_xlfn.STDEV.P(Table2[Sharpe Ratio])</f>
        <v>-0.71815696001452767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3.4646881782122314</v>
      </c>
      <c r="AS289">
        <f>_xlfn.RANK.AVG(Table2[[#This Row],[1Y Return vs Nifty Z-Score]],Table2[1Y Return vs Nifty Z-Score])</f>
        <v>19</v>
      </c>
      <c r="AT289">
        <f>_xlfn.RANK.AVG(Table2[[#This Row],[6M Return vs Nifty Z-Score]],Table2[6M Return vs Nifty Z-Score])</f>
        <v>365</v>
      </c>
      <c r="AU289">
        <f>_xlfn.RANK.AVG(Table2[[#This Row],[Sharpe Ratio Z-Score]],Table2[Sharpe Ratio Z-Score])</f>
        <v>544.5</v>
      </c>
      <c r="AV289">
        <f>(Table2[[#This Row],[Rank 1Y]]+Table2[[#This Row],[Rank 6M]]+Table2[[#This Row],[Rank Sharpe]])/3</f>
        <v>309.5</v>
      </c>
    </row>
    <row r="290" spans="1:48" x14ac:dyDescent="0.3">
      <c r="A290" t="s">
        <v>588</v>
      </c>
      <c r="B290" t="s">
        <v>589</v>
      </c>
      <c r="C290" t="s">
        <v>3080</v>
      </c>
      <c r="D290" t="s">
        <v>590</v>
      </c>
      <c r="E290">
        <v>32383.9036485</v>
      </c>
      <c r="F290">
        <v>821.75</v>
      </c>
      <c r="G290">
        <v>21.986845911058001</v>
      </c>
      <c r="H290">
        <f>(Table2[[#This Row],[1Y Return vs Nifty]]-AVERAGE(Table2[1Y Return vs Nifty]))/_xlfn.STDEV.P(Table2[1Y Return vs Nifty])</f>
        <v>-0.15315327829603254</v>
      </c>
      <c r="I290">
        <v>3.73446660353288E-3</v>
      </c>
      <c r="J290">
        <f>(Table2[[#This Row],[1M Return vs Nifty]]-AVERAGE(Table2[1M Return vs Nifty]))/_xlfn.STDEV.P(Table2[1M Return vs Nifty])</f>
        <v>0.24665966304875334</v>
      </c>
      <c r="K290">
        <v>20.219506954662901</v>
      </c>
      <c r="L290">
        <f>(Table2[[#This Row],[6M Return vs Nifty]]-AVERAGE(Table2[6M Return vs Nifty]))/_xlfn.STDEV.P(Table2[6M Return vs Nifty])</f>
        <v>0.48308976786085306</v>
      </c>
      <c r="M290">
        <v>-9.2348773753773301</v>
      </c>
      <c r="N290">
        <f>(Table2[[#This Row],[1W Return vs Nifty]]-AVERAGE(Table2[1W Return vs Nifty]))/_xlfn.STDEV.P(Table2[1W Return vs Nifty])</f>
        <v>-1.4729341080775473</v>
      </c>
      <c r="O290">
        <v>842.05</v>
      </c>
      <c r="P290">
        <v>800.62430300388996</v>
      </c>
      <c r="Q290">
        <v>693.69698485666095</v>
      </c>
      <c r="R290">
        <v>39.783594622787703</v>
      </c>
      <c r="S290" s="1">
        <f>(Table2[[#This Row],[Close Price]]-Table2[[#This Row],[20D EMA]])/Table2[[#This Row],[20D EMA]]</f>
        <v>-2.4107832076479967E-2</v>
      </c>
      <c r="T290" s="1">
        <f>(Table2[[#This Row],[Close Price]]-Table2[[#This Row],[50D EMA]])/Table2[[#This Row],[50D EMA]]</f>
        <v>2.6386529757899936E-2</v>
      </c>
      <c r="U290" s="1">
        <f>(Table2[[#This Row],[Close Price]]-Table2[[#This Row],[200D EMA]])/Table2[[#This Row],[200D EMA]]</f>
        <v>0.18459502915354134</v>
      </c>
      <c r="V290">
        <v>1.01836133006202</v>
      </c>
      <c r="W290">
        <v>798.65</v>
      </c>
      <c r="X290">
        <v>826.75</v>
      </c>
      <c r="Y290">
        <v>778.6</v>
      </c>
      <c r="Z290">
        <v>908.9</v>
      </c>
      <c r="AA290">
        <v>778.6</v>
      </c>
      <c r="AB290">
        <v>921</v>
      </c>
      <c r="AC290" s="1">
        <f>(Table2[[#This Row],[Close Price]]/Table2[[#This Row],[Day Low]])-1</f>
        <v>2.8923808927565187E-2</v>
      </c>
      <c r="AD290" s="1">
        <f>(Table2[[#This Row],[Day High]]/Table2[[#This Row],[Close Price]])-1</f>
        <v>6.0845756008518492E-3</v>
      </c>
      <c r="AE290" s="1">
        <f>(Table2[[#This Row],[Close Price]]/Table2[[#This Row],[Current Week Low]])-1</f>
        <v>5.541998458772146E-2</v>
      </c>
      <c r="AF290" s="1">
        <f>(Table2[[#This Row],[Current Week High]]/Table2[[#This Row],[Close Price]])-1</f>
        <v>0.10605415272284757</v>
      </c>
      <c r="AG290" s="1">
        <f>(Table2[[#This Row],[Close Price]]/Table2[[#This Row],[Current Month Low]])-1</f>
        <v>5.541998458772146E-2</v>
      </c>
      <c r="AH290" s="1">
        <f>(Table2[[#This Row],[Current Month High]]/Table2[[#This Row],[Close Price]])-1</f>
        <v>0.12077882567690912</v>
      </c>
      <c r="AI290">
        <v>12.077882567690899</v>
      </c>
      <c r="AJ290">
        <v>53.154412449911398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0.14000000000000001</v>
      </c>
      <c r="AM290" t="s">
        <v>3109</v>
      </c>
      <c r="AN290">
        <v>-6.55</v>
      </c>
      <c r="AO290" t="s">
        <v>3108</v>
      </c>
      <c r="AP290">
        <v>4.5819890317154E-2</v>
      </c>
      <c r="AQ290">
        <f>(Table2[[#This Row],[Sharpe Ratio]]-AVERAGE(Table2[Sharpe Ratio]))/_xlfn.STDEV.P(Table2[Sharpe Ratio])</f>
        <v>-0.19743701385696891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-1.0937749693209424</v>
      </c>
      <c r="AS290">
        <f>_xlfn.RANK.AVG(Table2[[#This Row],[1Y Return vs Nifty Z-Score]],Table2[1Y Return vs Nifty Z-Score])</f>
        <v>333</v>
      </c>
      <c r="AT290">
        <f>_xlfn.RANK.AVG(Table2[[#This Row],[6M Return vs Nifty Z-Score]],Table2[6M Return vs Nifty Z-Score])</f>
        <v>195</v>
      </c>
      <c r="AU290">
        <f>_xlfn.RANK.AVG(Table2[[#This Row],[Sharpe Ratio Z-Score]],Table2[Sharpe Ratio Z-Score])</f>
        <v>401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1434</v>
      </c>
      <c r="B291" t="s">
        <v>1435</v>
      </c>
      <c r="C291" t="s">
        <v>3072</v>
      </c>
      <c r="D291" t="s">
        <v>77</v>
      </c>
      <c r="E291">
        <v>7279.0762444399998</v>
      </c>
      <c r="F291">
        <v>3680.6</v>
      </c>
      <c r="G291">
        <v>37.039895697772103</v>
      </c>
      <c r="H291">
        <f>(Table2[[#This Row],[1Y Return vs Nifty]]-AVERAGE(Table2[1Y Return vs Nifty]))/_xlfn.STDEV.P(Table2[1Y Return vs Nifty])</f>
        <v>7.9108183853138989E-2</v>
      </c>
      <c r="I291">
        <v>13.995058566526399</v>
      </c>
      <c r="J291">
        <f>(Table2[[#This Row],[1M Return vs Nifty]]-AVERAGE(Table2[1M Return vs Nifty]))/_xlfn.STDEV.P(Table2[1M Return vs Nifty])</f>
        <v>1.5842883307154028</v>
      </c>
      <c r="K291">
        <v>73.726330378851102</v>
      </c>
      <c r="L291">
        <f>(Table2[[#This Row],[6M Return vs Nifty]]-AVERAGE(Table2[6M Return vs Nifty]))/_xlfn.STDEV.P(Table2[6M Return vs Nifty])</f>
        <v>2.2816898050344254</v>
      </c>
      <c r="M291">
        <v>1.5932847416756399</v>
      </c>
      <c r="N291">
        <f>(Table2[[#This Row],[1W Return vs Nifty]]-AVERAGE(Table2[1W Return vs Nifty]))/_xlfn.STDEV.P(Table2[1W Return vs Nifty])</f>
        <v>0.93041378665163743</v>
      </c>
      <c r="O291">
        <v>3469.87</v>
      </c>
      <c r="P291">
        <v>3156.9973096062299</v>
      </c>
      <c r="Q291">
        <v>2526.1368383910599</v>
      </c>
      <c r="R291">
        <v>66.664403080866293</v>
      </c>
      <c r="S291" s="1">
        <f>(Table2[[#This Row],[Close Price]]-Table2[[#This Row],[20D EMA]])/Table2[[#This Row],[20D EMA]]</f>
        <v>6.0731381867332214E-2</v>
      </c>
      <c r="T291" s="1">
        <f>(Table2[[#This Row],[Close Price]]-Table2[[#This Row],[50D EMA]])/Table2[[#This Row],[50D EMA]]</f>
        <v>0.16585465207731792</v>
      </c>
      <c r="U291" s="1">
        <f>(Table2[[#This Row],[Close Price]]-Table2[[#This Row],[200D EMA]])/Table2[[#This Row],[200D EMA]]</f>
        <v>0.45700737349772291</v>
      </c>
      <c r="V291">
        <v>1.3411258640319199</v>
      </c>
      <c r="W291">
        <v>3640.05</v>
      </c>
      <c r="X291">
        <v>3725</v>
      </c>
      <c r="Y291">
        <v>3564.55</v>
      </c>
      <c r="Z291">
        <v>3769.9</v>
      </c>
      <c r="AA291">
        <v>3125.05</v>
      </c>
      <c r="AB291">
        <v>3820.05</v>
      </c>
      <c r="AC291" s="1">
        <f>(Table2[[#This Row],[Close Price]]/Table2[[#This Row],[Day Low]])-1</f>
        <v>1.1139956868724266E-2</v>
      </c>
      <c r="AD291" s="1">
        <f>(Table2[[#This Row],[Day High]]/Table2[[#This Row],[Close Price]])-1</f>
        <v>1.2063250556974436E-2</v>
      </c>
      <c r="AE291" s="1">
        <f>(Table2[[#This Row],[Close Price]]/Table2[[#This Row],[Current Week Low]])-1</f>
        <v>3.2556704212312937E-2</v>
      </c>
      <c r="AF291" s="1">
        <f>(Table2[[#This Row],[Current Week High]]/Table2[[#This Row],[Close Price]])-1</f>
        <v>2.4262348530130984E-2</v>
      </c>
      <c r="AG291" s="1">
        <f>(Table2[[#This Row],[Close Price]]/Table2[[#This Row],[Current Month Low]])-1</f>
        <v>0.1777731556295099</v>
      </c>
      <c r="AH291" s="1">
        <f>(Table2[[#This Row],[Current Month High]]/Table2[[#This Row],[Close Price]])-1</f>
        <v>3.788784437320003E-2</v>
      </c>
      <c r="AI291">
        <v>3.7887844373199999</v>
      </c>
      <c r="AJ291">
        <v>130.758620689655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0.49</v>
      </c>
      <c r="AM291" t="s">
        <v>3109</v>
      </c>
      <c r="AN291">
        <v>8.48</v>
      </c>
      <c r="AO291" t="s">
        <v>3109</v>
      </c>
      <c r="AP291">
        <v>-3.1909866639312001E-2</v>
      </c>
      <c r="AQ291">
        <f>(Table2[[#This Row],[Sharpe Ratio]]-AVERAGE(Table2[Sharpe Ratio]))/_xlfn.STDEV.P(Table2[Sharpe Ratio])</f>
        <v>-1.0807965019973838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3.7947036042572209</v>
      </c>
      <c r="AS291">
        <f>_xlfn.RANK.AVG(Table2[[#This Row],[1Y Return vs Nifty Z-Score]],Table2[1Y Return vs Nifty Z-Score])</f>
        <v>281</v>
      </c>
      <c r="AT291">
        <f>_xlfn.RANK.AVG(Table2[[#This Row],[6M Return vs Nifty Z-Score]],Table2[6M Return vs Nifty Z-Score])</f>
        <v>19</v>
      </c>
      <c r="AU291">
        <f>_xlfn.RANK.AVG(Table2[[#This Row],[Sharpe Ratio Z-Score]],Table2[Sharpe Ratio Z-Score])</f>
        <v>630</v>
      </c>
      <c r="AV291">
        <f>(Table2[[#This Row],[Rank 1Y]]+Table2[[#This Row],[Rank 6M]]+Table2[[#This Row],[Rank Sharpe]])/3</f>
        <v>310</v>
      </c>
    </row>
    <row r="292" spans="1:48" x14ac:dyDescent="0.3">
      <c r="A292" t="s">
        <v>860</v>
      </c>
      <c r="B292" t="s">
        <v>861</v>
      </c>
      <c r="C292" t="s">
        <v>3064</v>
      </c>
      <c r="D292" t="s">
        <v>862</v>
      </c>
      <c r="E292">
        <v>17323.928693850001</v>
      </c>
      <c r="F292">
        <v>194.82</v>
      </c>
      <c r="G292">
        <v>29.528683005213701</v>
      </c>
      <c r="H292">
        <f>(Table2[[#This Row],[1Y Return vs Nifty]]-AVERAGE(Table2[1Y Return vs Nifty]))/_xlfn.STDEV.P(Table2[1Y Return vs Nifty])</f>
        <v>-3.6786287181348139E-2</v>
      </c>
      <c r="I292">
        <v>4.13119463952708</v>
      </c>
      <c r="J292">
        <f>(Table2[[#This Row],[1M Return vs Nifty]]-AVERAGE(Table2[1M Return vs Nifty]))/_xlfn.STDEV.P(Table2[1M Return vs Nifty])</f>
        <v>0.64126199035709719</v>
      </c>
      <c r="K292">
        <v>22.4143171944934</v>
      </c>
      <c r="L292">
        <f>(Table2[[#This Row],[6M Return vs Nifty]]-AVERAGE(Table2[6M Return vs Nifty]))/_xlfn.STDEV.P(Table2[6M Return vs Nifty])</f>
        <v>0.55686700833825231</v>
      </c>
      <c r="M292">
        <v>-6.6077928595231903</v>
      </c>
      <c r="N292">
        <f>(Table2[[#This Row],[1W Return vs Nifty]]-AVERAGE(Table2[1W Return vs Nifty]))/_xlfn.STDEV.P(Table2[1W Return vs Nifty])</f>
        <v>-0.88984364709245911</v>
      </c>
      <c r="O292">
        <v>187.63</v>
      </c>
      <c r="P292">
        <v>179.66085146493199</v>
      </c>
      <c r="Q292">
        <v>160.004656546185</v>
      </c>
      <c r="R292">
        <v>59.603416788688797</v>
      </c>
      <c r="S292" s="1">
        <f>(Table2[[#This Row],[Close Price]]-Table2[[#This Row],[20D EMA]])/Table2[[#This Row],[20D EMA]]</f>
        <v>3.8320098065341354E-2</v>
      </c>
      <c r="T292" s="1">
        <f>(Table2[[#This Row],[Close Price]]-Table2[[#This Row],[50D EMA]])/Table2[[#This Row],[50D EMA]]</f>
        <v>8.4376470507972146E-2</v>
      </c>
      <c r="U292" s="1">
        <f>(Table2[[#This Row],[Close Price]]-Table2[[#This Row],[200D EMA]])/Table2[[#This Row],[200D EMA]]</f>
        <v>0.21758956398725568</v>
      </c>
      <c r="V292">
        <v>1.0034180108416499</v>
      </c>
      <c r="W292">
        <v>187</v>
      </c>
      <c r="X292">
        <v>195.5</v>
      </c>
      <c r="Y292">
        <v>184.41</v>
      </c>
      <c r="Z292">
        <v>195.62</v>
      </c>
      <c r="AA292">
        <v>184.3</v>
      </c>
      <c r="AB292">
        <v>200.9</v>
      </c>
      <c r="AC292" s="1">
        <f>(Table2[[#This Row],[Close Price]]/Table2[[#This Row],[Day Low]])-1</f>
        <v>4.1818181818181754E-2</v>
      </c>
      <c r="AD292" s="1">
        <f>(Table2[[#This Row],[Day High]]/Table2[[#This Row],[Close Price]])-1</f>
        <v>3.4904013961605251E-3</v>
      </c>
      <c r="AE292" s="1">
        <f>(Table2[[#This Row],[Close Price]]/Table2[[#This Row],[Current Week Low]])-1</f>
        <v>5.6450300959817845E-2</v>
      </c>
      <c r="AF292" s="1">
        <f>(Table2[[#This Row],[Current Week High]]/Table2[[#This Row],[Close Price]])-1</f>
        <v>4.1063545837183302E-3</v>
      </c>
      <c r="AG292" s="1">
        <f>(Table2[[#This Row],[Close Price]]/Table2[[#This Row],[Current Month Low]])-1</f>
        <v>5.7080846446011746E-2</v>
      </c>
      <c r="AH292" s="1">
        <f>(Table2[[#This Row],[Current Month High]]/Table2[[#This Row],[Close Price]])-1</f>
        <v>3.1208294836259087E-2</v>
      </c>
      <c r="AI292">
        <v>3.1208294836258998</v>
      </c>
      <c r="AJ292">
        <v>60.5438813349814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0.18</v>
      </c>
      <c r="AM292" t="s">
        <v>3109</v>
      </c>
      <c r="AN292">
        <v>3.16</v>
      </c>
      <c r="AO292" t="s">
        <v>3109</v>
      </c>
      <c r="AP292">
        <v>2.7949288941038E-2</v>
      </c>
      <c r="AQ292">
        <f>(Table2[[#This Row],[Sharpe Ratio]]-AVERAGE(Table2[Sharpe Ratio]))/_xlfn.STDEV.P(Table2[Sharpe Ratio])</f>
        <v>-0.40052738622502554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-0.12902832180348334</v>
      </c>
      <c r="AS292">
        <f>_xlfn.RANK.AVG(Table2[[#This Row],[1Y Return vs Nifty Z-Score]],Table2[1Y Return vs Nifty Z-Score])</f>
        <v>305</v>
      </c>
      <c r="AT292">
        <f>_xlfn.RANK.AVG(Table2[[#This Row],[6M Return vs Nifty Z-Score]],Table2[6M Return vs Nifty Z-Score])</f>
        <v>180</v>
      </c>
      <c r="AU292">
        <f>_xlfn.RANK.AVG(Table2[[#This Row],[Sharpe Ratio Z-Score]],Table2[Sharpe Ratio Z-Score])</f>
        <v>446</v>
      </c>
      <c r="AV292">
        <f>(Table2[[#This Row],[Rank 1Y]]+Table2[[#This Row],[Rank 6M]]+Table2[[#This Row],[Rank Sharpe]])/3</f>
        <v>310.33333333333331</v>
      </c>
    </row>
    <row r="293" spans="1:48" x14ac:dyDescent="0.3">
      <c r="A293" t="s">
        <v>1880</v>
      </c>
      <c r="B293" t="s">
        <v>1881</v>
      </c>
      <c r="C293" t="s">
        <v>3071</v>
      </c>
      <c r="D293" t="s">
        <v>133</v>
      </c>
      <c r="E293">
        <v>3651.8836646099999</v>
      </c>
      <c r="F293">
        <v>676.85</v>
      </c>
      <c r="G293">
        <v>72.469615530187596</v>
      </c>
      <c r="H293">
        <f>(Table2[[#This Row],[1Y Return vs Nifty]]-AVERAGE(Table2[1Y Return vs Nifty]))/_xlfn.STDEV.P(Table2[1Y Return vs Nifty])</f>
        <v>0.62577205917461998</v>
      </c>
      <c r="I293">
        <v>-8.7231510630633302</v>
      </c>
      <c r="J293">
        <f>(Table2[[#This Row],[1M Return vs Nifty]]-AVERAGE(Table2[1M Return vs Nifty]))/_xlfn.STDEV.P(Table2[1M Return vs Nifty])</f>
        <v>-0.58766682246179258</v>
      </c>
      <c r="K293">
        <v>-5.1971210139836597</v>
      </c>
      <c r="L293">
        <f>(Table2[[#This Row],[6M Return vs Nifty]]-AVERAGE(Table2[6M Return vs Nifty]))/_xlfn.STDEV.P(Table2[6M Return vs Nifty])</f>
        <v>-0.37127506046810754</v>
      </c>
      <c r="M293">
        <v>-4.0435802060904198</v>
      </c>
      <c r="N293">
        <f>(Table2[[#This Row],[1W Return vs Nifty]]-AVERAGE(Table2[1W Return vs Nifty]))/_xlfn.STDEV.P(Table2[1W Return vs Nifty])</f>
        <v>-0.32070781262244036</v>
      </c>
      <c r="O293">
        <v>698.56</v>
      </c>
      <c r="P293">
        <v>712.12890763697305</v>
      </c>
      <c r="Q293">
        <v>628.45704601491605</v>
      </c>
      <c r="R293">
        <v>39.464089586741302</v>
      </c>
      <c r="S293" s="1">
        <f>(Table2[[#This Row],[Close Price]]-Table2[[#This Row],[20D EMA]])/Table2[[#This Row],[20D EMA]]</f>
        <v>-3.1078218048556924E-2</v>
      </c>
      <c r="T293" s="1">
        <f>(Table2[[#This Row],[Close Price]]-Table2[[#This Row],[50D EMA]])/Table2[[#This Row],[50D EMA]]</f>
        <v>-4.9540058349881518E-2</v>
      </c>
      <c r="U293" s="1">
        <f>(Table2[[#This Row],[Close Price]]-Table2[[#This Row],[200D EMA]])/Table2[[#This Row],[200D EMA]]</f>
        <v>7.7002802804020748E-2</v>
      </c>
      <c r="V293">
        <v>0.237437006900652</v>
      </c>
      <c r="W293">
        <v>661</v>
      </c>
      <c r="X293">
        <v>689.8</v>
      </c>
      <c r="Y293">
        <v>661</v>
      </c>
      <c r="Z293">
        <v>700</v>
      </c>
      <c r="AA293">
        <v>659</v>
      </c>
      <c r="AB293">
        <v>748.9</v>
      </c>
      <c r="AC293" s="1">
        <f>(Table2[[#This Row],[Close Price]]/Table2[[#This Row],[Day Low]])-1</f>
        <v>2.3978819969742826E-2</v>
      </c>
      <c r="AD293" s="1">
        <f>(Table2[[#This Row],[Day High]]/Table2[[#This Row],[Close Price]])-1</f>
        <v>1.9132747285218299E-2</v>
      </c>
      <c r="AE293" s="1">
        <f>(Table2[[#This Row],[Close Price]]/Table2[[#This Row],[Current Week Low]])-1</f>
        <v>2.3978819969742826E-2</v>
      </c>
      <c r="AF293" s="1">
        <f>(Table2[[#This Row],[Current Week High]]/Table2[[#This Row],[Close Price]])-1</f>
        <v>3.4202555957745462E-2</v>
      </c>
      <c r="AG293" s="1">
        <f>(Table2[[#This Row],[Close Price]]/Table2[[#This Row],[Current Month Low]])-1</f>
        <v>2.7086494688922658E-2</v>
      </c>
      <c r="AH293" s="1">
        <f>(Table2[[#This Row],[Current Month High]]/Table2[[#This Row],[Close Price]])-1</f>
        <v>0.10644899165250776</v>
      </c>
      <c r="AI293">
        <v>30.014035606116501</v>
      </c>
      <c r="AJ293">
        <v>105.854622871046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0.03</v>
      </c>
      <c r="AM293" t="s">
        <v>3109</v>
      </c>
      <c r="AN293">
        <v>-2.81</v>
      </c>
      <c r="AO293" t="s">
        <v>3108</v>
      </c>
      <c r="AP293">
        <v>5.9698601043093998E-2</v>
      </c>
      <c r="AQ293">
        <f>(Table2[[#This Row],[Sharpe Ratio]]-AVERAGE(Table2[Sharpe Ratio]))/_xlfn.STDEV.P(Table2[Sharpe Ratio])</f>
        <v>-3.9712465589287815E-2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139</v>
      </c>
      <c r="AT293">
        <f>_xlfn.RANK.AVG(Table2[[#This Row],[6M Return vs Nifty Z-Score]],Table2[6M Return vs Nifty Z-Score])</f>
        <v>433</v>
      </c>
      <c r="AU293">
        <f>_xlfn.RANK.AVG(Table2[[#This Row],[Sharpe Ratio Z-Score]],Table2[Sharpe Ratio Z-Score])</f>
        <v>360</v>
      </c>
      <c r="AV293">
        <f>(Table2[[#This Row],[Rank 1Y]]+Table2[[#This Row],[Rank 6M]]+Table2[[#This Row],[Rank Sharpe]])/3</f>
        <v>310.66666666666669</v>
      </c>
    </row>
    <row r="294" spans="1:48" x14ac:dyDescent="0.3">
      <c r="A294" t="s">
        <v>948</v>
      </c>
      <c r="B294" t="s">
        <v>949</v>
      </c>
      <c r="C294" t="s">
        <v>3066</v>
      </c>
      <c r="D294" t="s">
        <v>950</v>
      </c>
      <c r="E294">
        <v>15302.989461360001</v>
      </c>
      <c r="F294">
        <v>795.95</v>
      </c>
      <c r="G294">
        <v>41.102918691463699</v>
      </c>
      <c r="H294">
        <f>(Table2[[#This Row],[1Y Return vs Nifty]]-AVERAGE(Table2[1Y Return vs Nifty]))/_xlfn.STDEV.P(Table2[1Y Return vs Nifty])</f>
        <v>0.14179871332268307</v>
      </c>
      <c r="I294">
        <v>-7.7587081542476302</v>
      </c>
      <c r="J294">
        <f>(Table2[[#This Row],[1M Return vs Nifty]]-AVERAGE(Table2[1M Return vs Nifty]))/_xlfn.STDEV.P(Table2[1M Return vs Nifty])</f>
        <v>-0.49546207658167923</v>
      </c>
      <c r="K294">
        <v>42.670398745223103</v>
      </c>
      <c r="L294">
        <f>(Table2[[#This Row],[6M Return vs Nifty]]-AVERAGE(Table2[6M Return vs Nifty]))/_xlfn.STDEV.P(Table2[6M Return vs Nifty])</f>
        <v>1.2377631389364985</v>
      </c>
      <c r="M294">
        <v>-1.86205481439028</v>
      </c>
      <c r="N294">
        <f>(Table2[[#This Row],[1W Return vs Nifty]]-AVERAGE(Table2[1W Return vs Nifty]))/_xlfn.STDEV.P(Table2[1W Return vs Nifty])</f>
        <v>0.16348926540096612</v>
      </c>
      <c r="O294">
        <v>810.07</v>
      </c>
      <c r="P294">
        <v>755.20099769769502</v>
      </c>
      <c r="Q294">
        <v>613.08018602498805</v>
      </c>
      <c r="R294">
        <v>40.198696455614602</v>
      </c>
      <c r="S294" s="1">
        <f>(Table2[[#This Row],[Close Price]]-Table2[[#This Row],[20D EMA]])/Table2[[#This Row],[20D EMA]]</f>
        <v>-1.7430592417939195E-2</v>
      </c>
      <c r="T294" s="1">
        <f>(Table2[[#This Row],[Close Price]]-Table2[[#This Row],[50D EMA]])/Table2[[#This Row],[50D EMA]]</f>
        <v>5.3957823713862131E-2</v>
      </c>
      <c r="U294" s="1">
        <f>(Table2[[#This Row],[Close Price]]-Table2[[#This Row],[200D EMA]])/Table2[[#This Row],[200D EMA]]</f>
        <v>0.29828041770633662</v>
      </c>
      <c r="V294">
        <v>0.75358667432783799</v>
      </c>
      <c r="W294">
        <v>793.85</v>
      </c>
      <c r="X294">
        <v>809.95</v>
      </c>
      <c r="Y294">
        <v>790</v>
      </c>
      <c r="Z294">
        <v>848.4</v>
      </c>
      <c r="AA294">
        <v>777.25</v>
      </c>
      <c r="AB294">
        <v>854.5</v>
      </c>
      <c r="AC294" s="1">
        <f>(Table2[[#This Row],[Close Price]]/Table2[[#This Row],[Day Low]])-1</f>
        <v>2.6453360206588616E-3</v>
      </c>
      <c r="AD294" s="1">
        <f>(Table2[[#This Row],[Day High]]/Table2[[#This Row],[Close Price]])-1</f>
        <v>1.7589044537973386E-2</v>
      </c>
      <c r="AE294" s="1">
        <f>(Table2[[#This Row],[Close Price]]/Table2[[#This Row],[Current Week Low]])-1</f>
        <v>7.5316455696203821E-3</v>
      </c>
      <c r="AF294" s="1">
        <f>(Table2[[#This Row],[Current Week High]]/Table2[[#This Row],[Close Price]])-1</f>
        <v>6.589609900119342E-2</v>
      </c>
      <c r="AG294" s="1">
        <f>(Table2[[#This Row],[Close Price]]/Table2[[#This Row],[Current Month Low]])-1</f>
        <v>2.4059183017047348E-2</v>
      </c>
      <c r="AH294" s="1">
        <f>(Table2[[#This Row],[Current Month High]]/Table2[[#This Row],[Close Price]])-1</f>
        <v>7.3559896978453443E-2</v>
      </c>
      <c r="AI294">
        <v>10.1451096174382</v>
      </c>
      <c r="AJ294">
        <v>78.324185056569902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0.32</v>
      </c>
      <c r="AM294" t="s">
        <v>3109</v>
      </c>
      <c r="AN294">
        <v>-7.2</v>
      </c>
      <c r="AO294" t="s">
        <v>3108</v>
      </c>
      <c r="AP294">
        <v>-1.7591792308047E-2</v>
      </c>
      <c r="AQ294">
        <f>(Table2[[#This Row],[Sharpe Ratio]]-AVERAGE(Table2[Sharpe Ratio]))/_xlfn.STDEV.P(Table2[Sharpe Ratio])</f>
        <v>-0.91807880792937813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0.1295102331490903</v>
      </c>
      <c r="AS294">
        <f>_xlfn.RANK.AVG(Table2[[#This Row],[1Y Return vs Nifty Z-Score]],Table2[1Y Return vs Nifty Z-Score])</f>
        <v>256</v>
      </c>
      <c r="AT294">
        <f>_xlfn.RANK.AVG(Table2[[#This Row],[6M Return vs Nifty Z-Score]],Table2[6M Return vs Nifty Z-Score])</f>
        <v>80</v>
      </c>
      <c r="AU294">
        <f>_xlfn.RANK.AVG(Table2[[#This Row],[Sharpe Ratio Z-Score]],Table2[Sharpe Ratio Z-Score])</f>
        <v>603</v>
      </c>
      <c r="AV294">
        <f>(Table2[[#This Row],[Rank 1Y]]+Table2[[#This Row],[Rank 6M]]+Table2[[#This Row],[Rank Sharpe]])/3</f>
        <v>313</v>
      </c>
    </row>
    <row r="295" spans="1:48" x14ac:dyDescent="0.3">
      <c r="A295" t="s">
        <v>1403</v>
      </c>
      <c r="B295" t="s">
        <v>1404</v>
      </c>
      <c r="C295" t="s">
        <v>3064</v>
      </c>
      <c r="D295" t="s">
        <v>413</v>
      </c>
      <c r="E295">
        <v>7655.5486333949902</v>
      </c>
      <c r="F295">
        <v>85.15</v>
      </c>
      <c r="G295">
        <v>37.987164848522603</v>
      </c>
      <c r="H295">
        <f>(Table2[[#This Row],[1Y Return vs Nifty]]-AVERAGE(Table2[1Y Return vs Nifty]))/_xlfn.STDEV.P(Table2[1Y Return vs Nifty])</f>
        <v>9.3724100303259339E-2</v>
      </c>
      <c r="I295">
        <v>33.145078755944901</v>
      </c>
      <c r="J295">
        <f>(Table2[[#This Row],[1M Return vs Nifty]]-AVERAGE(Table2[1M Return vs Nifty]))/_xlfn.STDEV.P(Table2[1M Return vs Nifty])</f>
        <v>3.4151097603971379</v>
      </c>
      <c r="K295">
        <v>4.9010396543620498</v>
      </c>
      <c r="L295">
        <f>(Table2[[#This Row],[6M Return vs Nifty]]-AVERAGE(Table2[6M Return vs Nifty]))/_xlfn.STDEV.P(Table2[6M Return vs Nifty])</f>
        <v>-3.1831397190186864E-2</v>
      </c>
      <c r="M295">
        <v>18.7275598616305</v>
      </c>
      <c r="N295">
        <f>(Table2[[#This Row],[1W Return vs Nifty]]-AVERAGE(Table2[1W Return vs Nifty]))/_xlfn.STDEV.P(Table2[1W Return vs Nifty])</f>
        <v>4.7334251926594506</v>
      </c>
      <c r="O295">
        <v>72.59</v>
      </c>
      <c r="P295">
        <v>70.362029609094094</v>
      </c>
      <c r="Q295">
        <v>68.101878228236401</v>
      </c>
      <c r="R295">
        <v>73.694721106546098</v>
      </c>
      <c r="S295" s="1">
        <f>(Table2[[#This Row],[Close Price]]-Table2[[#This Row],[20D EMA]])/Table2[[#This Row],[20D EMA]]</f>
        <v>0.17302658768425405</v>
      </c>
      <c r="T295" s="1">
        <f>(Table2[[#This Row],[Close Price]]-Table2[[#This Row],[50D EMA]])/Table2[[#This Row],[50D EMA]]</f>
        <v>0.21016975310494182</v>
      </c>
      <c r="U295" s="1">
        <f>(Table2[[#This Row],[Close Price]]-Table2[[#This Row],[200D EMA]])/Table2[[#This Row],[200D EMA]]</f>
        <v>0.25033262246642579</v>
      </c>
      <c r="V295">
        <v>2.5082776651858198</v>
      </c>
      <c r="W295">
        <v>84</v>
      </c>
      <c r="X295">
        <v>86.68</v>
      </c>
      <c r="Y295">
        <v>76.27</v>
      </c>
      <c r="Z295">
        <v>89.91</v>
      </c>
      <c r="AA295">
        <v>62.02</v>
      </c>
      <c r="AB295">
        <v>89.91</v>
      </c>
      <c r="AC295" s="1">
        <f>(Table2[[#This Row],[Close Price]]/Table2[[#This Row],[Day Low]])-1</f>
        <v>1.3690476190476364E-2</v>
      </c>
      <c r="AD295" s="1">
        <f>(Table2[[#This Row],[Day High]]/Table2[[#This Row],[Close Price]])-1</f>
        <v>1.7968291250733959E-2</v>
      </c>
      <c r="AE295" s="1">
        <f>(Table2[[#This Row],[Close Price]]/Table2[[#This Row],[Current Week Low]])-1</f>
        <v>0.11642847777632115</v>
      </c>
      <c r="AF295" s="1">
        <f>(Table2[[#This Row],[Current Week High]]/Table2[[#This Row],[Close Price]])-1</f>
        <v>5.5901350557838958E-2</v>
      </c>
      <c r="AG295" s="1">
        <f>(Table2[[#This Row],[Close Price]]/Table2[[#This Row],[Current Month Low]])-1</f>
        <v>0.37294421154466306</v>
      </c>
      <c r="AH295" s="1">
        <f>(Table2[[#This Row],[Current Month High]]/Table2[[#This Row],[Close Price]])-1</f>
        <v>5.5901350557838958E-2</v>
      </c>
      <c r="AI295">
        <v>5.5901350557838896</v>
      </c>
      <c r="AJ295">
        <v>70.812437311935795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0.05</v>
      </c>
      <c r="AM295" t="s">
        <v>3109</v>
      </c>
      <c r="AN295">
        <v>24.2</v>
      </c>
      <c r="AO295" t="s">
        <v>3109</v>
      </c>
      <c r="AP295">
        <v>6.3330573948188001E-2</v>
      </c>
      <c r="AQ295">
        <f>(Table2[[#This Row],[Sharpe Ratio]]-AVERAGE(Table2[Sharpe Ratio]))/_xlfn.STDEV.P(Table2[Sharpe Ratio])</f>
        <v>1.5630748473120812E-3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8.2119907310169733</v>
      </c>
      <c r="AS295">
        <f>_xlfn.RANK.AVG(Table2[[#This Row],[1Y Return vs Nifty Z-Score]],Table2[1Y Return vs Nifty Z-Score])</f>
        <v>275</v>
      </c>
      <c r="AT295">
        <f>_xlfn.RANK.AVG(Table2[[#This Row],[6M Return vs Nifty Z-Score]],Table2[6M Return vs Nifty Z-Score])</f>
        <v>320</v>
      </c>
      <c r="AU295">
        <f>_xlfn.RANK.AVG(Table2[[#This Row],[Sharpe Ratio Z-Score]],Table2[Sharpe Ratio Z-Score])</f>
        <v>347</v>
      </c>
      <c r="AV295">
        <f>(Table2[[#This Row],[Rank 1Y]]+Table2[[#This Row],[Rank 6M]]+Table2[[#This Row],[Rank Sharpe]])/3</f>
        <v>314</v>
      </c>
    </row>
    <row r="296" spans="1:48" x14ac:dyDescent="0.3">
      <c r="A296" t="s">
        <v>1573</v>
      </c>
      <c r="B296" t="s">
        <v>1574</v>
      </c>
      <c r="C296" t="s">
        <v>3080</v>
      </c>
      <c r="D296" t="s">
        <v>1575</v>
      </c>
      <c r="E296">
        <v>5998.5627556400004</v>
      </c>
      <c r="F296">
        <v>336.7</v>
      </c>
      <c r="G296">
        <v>8.9256638743155499</v>
      </c>
      <c r="H296">
        <f>(Table2[[#This Row],[1Y Return vs Nifty]]-AVERAGE(Table2[1Y Return vs Nifty]))/_xlfn.STDEV.P(Table2[1Y Return vs Nifty])</f>
        <v>-0.35468116003650052</v>
      </c>
      <c r="I296">
        <v>-11.8943682881116</v>
      </c>
      <c r="J296">
        <f>(Table2[[#This Row],[1M Return vs Nifty]]-AVERAGE(Table2[1M Return vs Nifty]))/_xlfn.STDEV.P(Table2[1M Return vs Nifty])</f>
        <v>-0.89084835419732222</v>
      </c>
      <c r="K296">
        <v>-1.38388420588232</v>
      </c>
      <c r="L296">
        <f>(Table2[[#This Row],[6M Return vs Nifty]]-AVERAGE(Table2[6M Return vs Nifty]))/_xlfn.STDEV.P(Table2[6M Return vs Nifty])</f>
        <v>-0.24309537373113957</v>
      </c>
      <c r="M296">
        <v>-1.0941968883488999</v>
      </c>
      <c r="N296">
        <f>(Table2[[#This Row],[1W Return vs Nifty]]-AVERAGE(Table2[1W Return vs Nifty]))/_xlfn.STDEV.P(Table2[1W Return vs Nifty])</f>
        <v>0.33391797805353646</v>
      </c>
      <c r="O296">
        <v>340.94</v>
      </c>
      <c r="P296">
        <v>333.71991127817199</v>
      </c>
      <c r="Q296">
        <v>291.68377320511098</v>
      </c>
      <c r="R296">
        <v>46.4902808546274</v>
      </c>
      <c r="S296" s="1">
        <f>(Table2[[#This Row],[Close Price]]-Table2[[#This Row],[20D EMA]])/Table2[[#This Row],[20D EMA]]</f>
        <v>-1.2436205784008943E-2</v>
      </c>
      <c r="T296" s="1">
        <f>(Table2[[#This Row],[Close Price]]-Table2[[#This Row],[50D EMA]])/Table2[[#This Row],[50D EMA]]</f>
        <v>8.9299098468953678E-3</v>
      </c>
      <c r="U296" s="1">
        <f>(Table2[[#This Row],[Close Price]]-Table2[[#This Row],[200D EMA]])/Table2[[#This Row],[200D EMA]]</f>
        <v>0.15433229726918596</v>
      </c>
      <c r="V296">
        <v>0.55047995577265996</v>
      </c>
      <c r="W296">
        <v>335</v>
      </c>
      <c r="X296">
        <v>342.95</v>
      </c>
      <c r="Y296">
        <v>331.45</v>
      </c>
      <c r="Z296">
        <v>350.85</v>
      </c>
      <c r="AA296">
        <v>306.25</v>
      </c>
      <c r="AB296">
        <v>355.45</v>
      </c>
      <c r="AC296" s="1">
        <f>(Table2[[#This Row],[Close Price]]/Table2[[#This Row],[Day Low]])-1</f>
        <v>5.0746268656716165E-3</v>
      </c>
      <c r="AD296" s="1">
        <f>(Table2[[#This Row],[Day High]]/Table2[[#This Row],[Close Price]])-1</f>
        <v>1.8562518562518671E-2</v>
      </c>
      <c r="AE296" s="1">
        <f>(Table2[[#This Row],[Close Price]]/Table2[[#This Row],[Current Week Low]])-1</f>
        <v>1.5839493136219573E-2</v>
      </c>
      <c r="AF296" s="1">
        <f>(Table2[[#This Row],[Current Week High]]/Table2[[#This Row],[Close Price]])-1</f>
        <v>4.2025542025542206E-2</v>
      </c>
      <c r="AG296" s="1">
        <f>(Table2[[#This Row],[Close Price]]/Table2[[#This Row],[Current Month Low]])-1</f>
        <v>9.9428571428571422E-2</v>
      </c>
      <c r="AH296" s="1">
        <f>(Table2[[#This Row],[Current Month High]]/Table2[[#This Row],[Close Price]])-1</f>
        <v>5.568755568755579E-2</v>
      </c>
      <c r="AI296">
        <v>19.958419958419899</v>
      </c>
      <c r="AJ296">
        <v>65.454545454545396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0.05</v>
      </c>
      <c r="AM296" t="s">
        <v>3109</v>
      </c>
      <c r="AN296">
        <v>-4.3600000000000003</v>
      </c>
      <c r="AO296" t="s">
        <v>3108</v>
      </c>
      <c r="AP296">
        <v>0.13341316500266501</v>
      </c>
      <c r="AQ296">
        <f>(Table2[[#This Row],[Sharpe Ratio]]-AVERAGE(Table2[Sharpe Ratio]))/_xlfn.STDEV.P(Table2[Sharpe Ratio])</f>
        <v>0.79801637903182943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-0.3566905308795964</v>
      </c>
      <c r="AS296">
        <f>_xlfn.RANK.AVG(Table2[[#This Row],[1Y Return vs Nifty Z-Score]],Table2[1Y Return vs Nifty Z-Score])</f>
        <v>400</v>
      </c>
      <c r="AT296">
        <f>_xlfn.RANK.AVG(Table2[[#This Row],[6M Return vs Nifty Z-Score]],Table2[6M Return vs Nifty Z-Score])</f>
        <v>388</v>
      </c>
      <c r="AU296">
        <f>_xlfn.RANK.AVG(Table2[[#This Row],[Sharpe Ratio Z-Score]],Table2[Sharpe Ratio Z-Score])</f>
        <v>156</v>
      </c>
      <c r="AV296">
        <f>(Table2[[#This Row],[Rank 1Y]]+Table2[[#This Row],[Rank 6M]]+Table2[[#This Row],[Rank Sharpe]])/3</f>
        <v>314.66666666666669</v>
      </c>
    </row>
    <row r="297" spans="1:48" x14ac:dyDescent="0.3">
      <c r="A297" t="s">
        <v>1926</v>
      </c>
      <c r="B297" t="s">
        <v>1927</v>
      </c>
      <c r="C297" t="s">
        <v>3069</v>
      </c>
      <c r="D297" t="s">
        <v>205</v>
      </c>
      <c r="E297">
        <v>3476.3006928</v>
      </c>
      <c r="F297">
        <v>1320.8</v>
      </c>
      <c r="G297">
        <v>18.5084084931467</v>
      </c>
      <c r="H297">
        <f>(Table2[[#This Row],[1Y Return vs Nifty]]-AVERAGE(Table2[1Y Return vs Nifty]))/_xlfn.STDEV.P(Table2[1Y Return vs Nifty])</f>
        <v>-0.20682392790695261</v>
      </c>
      <c r="I297">
        <v>-4.36009574737077</v>
      </c>
      <c r="J297">
        <f>(Table2[[#This Row],[1M Return vs Nifty]]-AVERAGE(Table2[1M Return vs Nifty]))/_xlfn.STDEV.P(Table2[1M Return vs Nifty])</f>
        <v>-0.1705406214528469</v>
      </c>
      <c r="K297">
        <v>-1.2394906461464199</v>
      </c>
      <c r="L297">
        <f>(Table2[[#This Row],[6M Return vs Nifty]]-AVERAGE(Table2[6M Return vs Nifty]))/_xlfn.STDEV.P(Table2[6M Return vs Nifty])</f>
        <v>-0.23824167012310193</v>
      </c>
      <c r="M297">
        <v>-0.55101647485604299</v>
      </c>
      <c r="N297">
        <f>(Table2[[#This Row],[1W Return vs Nifty]]-AVERAGE(Table2[1W Return vs Nifty]))/_xlfn.STDEV.P(Table2[1W Return vs Nifty])</f>
        <v>0.45447874257794885</v>
      </c>
      <c r="O297">
        <v>1318.26</v>
      </c>
      <c r="P297">
        <v>1299.7979109201301</v>
      </c>
      <c r="Q297">
        <v>1170.52997418423</v>
      </c>
      <c r="R297">
        <v>51.816876222020298</v>
      </c>
      <c r="S297" s="1">
        <f>(Table2[[#This Row],[Close Price]]-Table2[[#This Row],[20D EMA]])/Table2[[#This Row],[20D EMA]]</f>
        <v>1.9267822736030553E-3</v>
      </c>
      <c r="T297" s="1">
        <f>(Table2[[#This Row],[Close Price]]-Table2[[#This Row],[50D EMA]])/Table2[[#This Row],[50D EMA]]</f>
        <v>1.6157964944721614E-2</v>
      </c>
      <c r="U297" s="1">
        <f>(Table2[[#This Row],[Close Price]]-Table2[[#This Row],[200D EMA]])/Table2[[#This Row],[200D EMA]]</f>
        <v>0.12837776830148812</v>
      </c>
      <c r="V297">
        <v>0.51876084374713405</v>
      </c>
      <c r="W297">
        <v>1301.55</v>
      </c>
      <c r="X297">
        <v>1339.85</v>
      </c>
      <c r="Y297">
        <v>1272.3</v>
      </c>
      <c r="Z297">
        <v>1364.9</v>
      </c>
      <c r="AA297">
        <v>1264.55</v>
      </c>
      <c r="AB297">
        <v>1402</v>
      </c>
      <c r="AC297" s="1">
        <f>(Table2[[#This Row],[Close Price]]/Table2[[#This Row],[Day Low]])-1</f>
        <v>1.479005800776001E-2</v>
      </c>
      <c r="AD297" s="1">
        <f>(Table2[[#This Row],[Day High]]/Table2[[#This Row],[Close Price]])-1</f>
        <v>1.4423076923076872E-2</v>
      </c>
      <c r="AE297" s="1">
        <f>(Table2[[#This Row],[Close Price]]/Table2[[#This Row],[Current Week Low]])-1</f>
        <v>3.8119940265660679E-2</v>
      </c>
      <c r="AF297" s="1">
        <f>(Table2[[#This Row],[Current Week High]]/Table2[[#This Row],[Close Price]])-1</f>
        <v>3.3388855239248949E-2</v>
      </c>
      <c r="AG297" s="1">
        <f>(Table2[[#This Row],[Close Price]]/Table2[[#This Row],[Current Month Low]])-1</f>
        <v>4.4482226879126952E-2</v>
      </c>
      <c r="AH297" s="1">
        <f>(Table2[[#This Row],[Current Month High]]/Table2[[#This Row],[Close Price]])-1</f>
        <v>6.1477892186553751E-2</v>
      </c>
      <c r="AI297">
        <v>6.6020593579648699</v>
      </c>
      <c r="AJ297">
        <v>60.681265206812597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0.02</v>
      </c>
      <c r="AM297" t="s">
        <v>3109</v>
      </c>
      <c r="AN297">
        <v>-3.65</v>
      </c>
      <c r="AO297" t="s">
        <v>3108</v>
      </c>
      <c r="AP297">
        <v>0.106624125557926</v>
      </c>
      <c r="AQ297">
        <f>(Table2[[#This Row],[Sharpe Ratio]]-AVERAGE(Table2[Sharpe Ratio]))/_xlfn.STDEV.P(Table2[Sharpe Ratio])</f>
        <v>0.49357245564568408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0.33244497874073153</v>
      </c>
      <c r="AS297">
        <f>_xlfn.RANK.AVG(Table2[[#This Row],[1Y Return vs Nifty Z-Score]],Table2[1Y Return vs Nifty Z-Score])</f>
        <v>350</v>
      </c>
      <c r="AT297">
        <f>_xlfn.RANK.AVG(Table2[[#This Row],[6M Return vs Nifty Z-Score]],Table2[6M Return vs Nifty Z-Score])</f>
        <v>387</v>
      </c>
      <c r="AU297">
        <f>_xlfn.RANK.AVG(Table2[[#This Row],[Sharpe Ratio Z-Score]],Table2[Sharpe Ratio Z-Score])</f>
        <v>214</v>
      </c>
      <c r="AV297">
        <f>(Table2[[#This Row],[Rank 1Y]]+Table2[[#This Row],[Rank 6M]]+Table2[[#This Row],[Rank Sharpe]])/3</f>
        <v>317</v>
      </c>
    </row>
    <row r="298" spans="1:48" x14ac:dyDescent="0.3">
      <c r="A298" t="s">
        <v>191</v>
      </c>
      <c r="B298" t="s">
        <v>192</v>
      </c>
      <c r="C298" t="s">
        <v>3069</v>
      </c>
      <c r="D298" t="s">
        <v>193</v>
      </c>
      <c r="E298">
        <v>132042.45007799999</v>
      </c>
      <c r="F298">
        <v>4818</v>
      </c>
      <c r="G298">
        <v>18.728098107916399</v>
      </c>
      <c r="H298">
        <f>(Table2[[#This Row],[1Y Return vs Nifty]]-AVERAGE(Table2[1Y Return vs Nifty]))/_xlfn.STDEV.P(Table2[1Y Return vs Nifty])</f>
        <v>-0.20343422071350178</v>
      </c>
      <c r="I298">
        <v>-2.4471878547647301</v>
      </c>
      <c r="J298">
        <f>(Table2[[#This Row],[1M Return vs Nifty]]-AVERAGE(Table2[1M Return vs Nifty]))/_xlfn.STDEV.P(Table2[1M Return vs Nifty])</f>
        <v>1.2341314344047498E-2</v>
      </c>
      <c r="K298">
        <v>11.292853115021099</v>
      </c>
      <c r="L298">
        <f>(Table2[[#This Row],[6M Return vs Nifty]]-AVERAGE(Table2[6M Return vs Nifty]))/_xlfn.STDEV.P(Table2[6M Return vs Nifty])</f>
        <v>0.18302560967804185</v>
      </c>
      <c r="M298">
        <v>-1.2422137403807401</v>
      </c>
      <c r="N298">
        <f>(Table2[[#This Row],[1W Return vs Nifty]]-AVERAGE(Table2[1W Return vs Nifty]))/_xlfn.STDEV.P(Table2[1W Return vs Nifty])</f>
        <v>0.30106512769263122</v>
      </c>
      <c r="O298">
        <v>4794</v>
      </c>
      <c r="P298">
        <v>4761.9628336526403</v>
      </c>
      <c r="Q298">
        <v>4305.7540199219002</v>
      </c>
      <c r="R298">
        <v>53.933756887405103</v>
      </c>
      <c r="S298" s="1">
        <f>(Table2[[#This Row],[Close Price]]-Table2[[#This Row],[20D EMA]])/Table2[[#This Row],[20D EMA]]</f>
        <v>5.0062578222778474E-3</v>
      </c>
      <c r="T298" s="1">
        <f>(Table2[[#This Row],[Close Price]]-Table2[[#This Row],[50D EMA]])/Table2[[#This Row],[50D EMA]]</f>
        <v>1.1767661425525388E-2</v>
      </c>
      <c r="U298" s="1">
        <f>(Table2[[#This Row],[Close Price]]-Table2[[#This Row],[200D EMA]])/Table2[[#This Row],[200D EMA]]</f>
        <v>0.11896777607546452</v>
      </c>
      <c r="V298">
        <v>1.3927584009832299</v>
      </c>
      <c r="W298">
        <v>4735.1000000000004</v>
      </c>
      <c r="X298">
        <v>4825</v>
      </c>
      <c r="Y298">
        <v>4716</v>
      </c>
      <c r="Z298">
        <v>4852.05</v>
      </c>
      <c r="AA298">
        <v>4548</v>
      </c>
      <c r="AB298">
        <v>5023</v>
      </c>
      <c r="AC298" s="1">
        <f>(Table2[[#This Row],[Close Price]]/Table2[[#This Row],[Day Low]])-1</f>
        <v>1.7507549998943883E-2</v>
      </c>
      <c r="AD298" s="1">
        <f>(Table2[[#This Row],[Day High]]/Table2[[#This Row],[Close Price]])-1</f>
        <v>1.4528850145287819E-3</v>
      </c>
      <c r="AE298" s="1">
        <f>(Table2[[#This Row],[Close Price]]/Table2[[#This Row],[Current Week Low]])-1</f>
        <v>2.1628498727735312E-2</v>
      </c>
      <c r="AF298" s="1">
        <f>(Table2[[#This Row],[Current Week High]]/Table2[[#This Row],[Close Price]])-1</f>
        <v>7.0672478206725842E-3</v>
      </c>
      <c r="AG298" s="1">
        <f>(Table2[[#This Row],[Close Price]]/Table2[[#This Row],[Current Month Low]])-1</f>
        <v>5.9366754617414141E-2</v>
      </c>
      <c r="AH298" s="1">
        <f>(Table2[[#This Row],[Current Month High]]/Table2[[#This Row],[Close Price]])-1</f>
        <v>4.254877542548785E-2</v>
      </c>
      <c r="AI298">
        <v>4.9999999999999796</v>
      </c>
      <c r="AJ298">
        <v>47.118995999877797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-0.06</v>
      </c>
      <c r="AM298" t="s">
        <v>3108</v>
      </c>
      <c r="AN298">
        <v>-2.7</v>
      </c>
      <c r="AO298" t="s">
        <v>3108</v>
      </c>
      <c r="AP298">
        <v>6.4290357831520997E-2</v>
      </c>
      <c r="AQ298">
        <f>(Table2[[#This Row],[Sharpe Ratio]]-AVERAGE(Table2[Sharpe Ratio]))/_xlfn.STDEV.P(Table2[Sharpe Ratio])</f>
        <v>1.2470534655546142E-2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0.30546836565676494</v>
      </c>
      <c r="AS298">
        <f>_xlfn.RANK.AVG(Table2[[#This Row],[1Y Return vs Nifty Z-Score]],Table2[1Y Return vs Nifty Z-Score])</f>
        <v>346</v>
      </c>
      <c r="AT298">
        <f>_xlfn.RANK.AVG(Table2[[#This Row],[6M Return vs Nifty Z-Score]],Table2[6M Return vs Nifty Z-Score])</f>
        <v>264</v>
      </c>
      <c r="AU298">
        <f>_xlfn.RANK.AVG(Table2[[#This Row],[Sharpe Ratio Z-Score]],Table2[Sharpe Ratio Z-Score])</f>
        <v>343</v>
      </c>
      <c r="AV298">
        <f>(Table2[[#This Row],[Rank 1Y]]+Table2[[#This Row],[Rank 6M]]+Table2[[#This Row],[Rank Sharpe]])/3</f>
        <v>317.66666666666669</v>
      </c>
    </row>
    <row r="299" spans="1:48" x14ac:dyDescent="0.3">
      <c r="A299" t="s">
        <v>829</v>
      </c>
      <c r="B299" t="s">
        <v>830</v>
      </c>
      <c r="C299" t="s">
        <v>3068</v>
      </c>
      <c r="D299" t="s">
        <v>831</v>
      </c>
      <c r="E299">
        <v>18733.140741315001</v>
      </c>
      <c r="F299">
        <v>1951.95</v>
      </c>
      <c r="G299">
        <v>13.661067932001901</v>
      </c>
      <c r="H299">
        <f>(Table2[[#This Row],[1Y Return vs Nifty]]-AVERAGE(Table2[1Y Return vs Nifty]))/_xlfn.STDEV.P(Table2[1Y Return vs Nifty])</f>
        <v>-0.28161610771228074</v>
      </c>
      <c r="I299">
        <v>-10.9969174804713</v>
      </c>
      <c r="J299">
        <f>(Table2[[#This Row],[1M Return vs Nifty]]-AVERAGE(Table2[1M Return vs Nifty]))/_xlfn.STDEV.P(Table2[1M Return vs Nifty])</f>
        <v>-0.805048331301214</v>
      </c>
      <c r="K299">
        <v>11.954528909362001</v>
      </c>
      <c r="L299">
        <f>(Table2[[#This Row],[6M Return vs Nifty]]-AVERAGE(Table2[6M Return vs Nifty]))/_xlfn.STDEV.P(Table2[6M Return vs Nifty])</f>
        <v>0.20526744786125209</v>
      </c>
      <c r="M299">
        <v>-1.21611417075233</v>
      </c>
      <c r="N299">
        <f>(Table2[[#This Row],[1W Return vs Nifty]]-AVERAGE(Table2[1W Return vs Nifty]))/_xlfn.STDEV.P(Table2[1W Return vs Nifty])</f>
        <v>0.30685801710836974</v>
      </c>
      <c r="O299">
        <v>1926.71</v>
      </c>
      <c r="P299">
        <v>1917.386030376</v>
      </c>
      <c r="Q299">
        <v>1676.9140692031599</v>
      </c>
      <c r="R299">
        <v>59.085259556077297</v>
      </c>
      <c r="S299" s="1">
        <f>(Table2[[#This Row],[Close Price]]-Table2[[#This Row],[20D EMA]])/Table2[[#This Row],[20D EMA]]</f>
        <v>1.3100051382927379E-2</v>
      </c>
      <c r="T299" s="1">
        <f>(Table2[[#This Row],[Close Price]]-Table2[[#This Row],[50D EMA]])/Table2[[#This Row],[50D EMA]]</f>
        <v>1.8026609705309074E-2</v>
      </c>
      <c r="U299" s="1">
        <f>(Table2[[#This Row],[Close Price]]-Table2[[#This Row],[200D EMA]])/Table2[[#This Row],[200D EMA]]</f>
        <v>0.16401313331906886</v>
      </c>
      <c r="V299">
        <v>0.61969231328526697</v>
      </c>
      <c r="W299">
        <v>1877.55</v>
      </c>
      <c r="X299">
        <v>1961.05</v>
      </c>
      <c r="Y299">
        <v>1862.05</v>
      </c>
      <c r="Z299">
        <v>1961.05</v>
      </c>
      <c r="AA299">
        <v>1810.15</v>
      </c>
      <c r="AB299">
        <v>1961.05</v>
      </c>
      <c r="AC299" s="1">
        <f>(Table2[[#This Row],[Close Price]]/Table2[[#This Row],[Day Low]])-1</f>
        <v>3.9626108492450296E-2</v>
      </c>
      <c r="AD299" s="1">
        <f>(Table2[[#This Row],[Day High]]/Table2[[#This Row],[Close Price]])-1</f>
        <v>4.6620046620047262E-3</v>
      </c>
      <c r="AE299" s="1">
        <f>(Table2[[#This Row],[Close Price]]/Table2[[#This Row],[Current Week Low]])-1</f>
        <v>4.8280121371606644E-2</v>
      </c>
      <c r="AF299" s="1">
        <f>(Table2[[#This Row],[Current Week High]]/Table2[[#This Row],[Close Price]])-1</f>
        <v>4.6620046620047262E-3</v>
      </c>
      <c r="AG299" s="1">
        <f>(Table2[[#This Row],[Close Price]]/Table2[[#This Row],[Current Month Low]])-1</f>
        <v>7.8336049498660243E-2</v>
      </c>
      <c r="AH299" s="1">
        <f>(Table2[[#This Row],[Current Month High]]/Table2[[#This Row],[Close Price]])-1</f>
        <v>4.6620046620047262E-3</v>
      </c>
      <c r="AI299">
        <v>14.5828530443915</v>
      </c>
      <c r="AJ299">
        <v>56.143508519318402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-0.06</v>
      </c>
      <c r="AM299" t="s">
        <v>3108</v>
      </c>
      <c r="AN299">
        <v>-0.69</v>
      </c>
      <c r="AO299" t="s">
        <v>3108</v>
      </c>
      <c r="AP299">
        <v>7.1983937990784994E-2</v>
      </c>
      <c r="AQ299">
        <f>(Table2[[#This Row],[Sharpe Ratio]]-AVERAGE(Table2[Sharpe Ratio]))/_xlfn.STDEV.P(Table2[Sharpe Ratio])</f>
        <v>9.9904193238333577E-2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-0.47463478080553939</v>
      </c>
      <c r="AS299">
        <f>_xlfn.RANK.AVG(Table2[[#This Row],[1Y Return vs Nifty Z-Score]],Table2[1Y Return vs Nifty Z-Score])</f>
        <v>376</v>
      </c>
      <c r="AT299">
        <f>_xlfn.RANK.AVG(Table2[[#This Row],[6M Return vs Nifty Z-Score]],Table2[6M Return vs Nifty Z-Score])</f>
        <v>259</v>
      </c>
      <c r="AU299">
        <f>_xlfn.RANK.AVG(Table2[[#This Row],[Sharpe Ratio Z-Score]],Table2[Sharpe Ratio Z-Score])</f>
        <v>318</v>
      </c>
      <c r="AV299">
        <f>(Table2[[#This Row],[Rank 1Y]]+Table2[[#This Row],[Rank 6M]]+Table2[[#This Row],[Rank Sharpe]])/3</f>
        <v>317.66666666666669</v>
      </c>
    </row>
    <row r="300" spans="1:48" x14ac:dyDescent="0.3">
      <c r="A300" t="s">
        <v>1441</v>
      </c>
      <c r="B300" t="s">
        <v>1442</v>
      </c>
      <c r="C300" t="s">
        <v>3066</v>
      </c>
      <c r="D300" t="s">
        <v>116</v>
      </c>
      <c r="E300">
        <v>7144.0191417799997</v>
      </c>
      <c r="F300">
        <v>1184.2</v>
      </c>
      <c r="G300">
        <v>27.0674673776346</v>
      </c>
      <c r="H300">
        <f>(Table2[[#This Row],[1Y Return vs Nifty]]-AVERAGE(Table2[1Y Return vs Nifty]))/_xlfn.STDEV.P(Table2[1Y Return vs Nifty])</f>
        <v>-7.4761684089318908E-2</v>
      </c>
      <c r="I300">
        <v>1.4046691680790799</v>
      </c>
      <c r="J300">
        <f>(Table2[[#This Row],[1M Return vs Nifty]]-AVERAGE(Table2[1M Return vs Nifty]))/_xlfn.STDEV.P(Table2[1M Return vs Nifty])</f>
        <v>0.38059483636326769</v>
      </c>
      <c r="K300">
        <v>5.3885110510417897</v>
      </c>
      <c r="L300">
        <f>(Table2[[#This Row],[6M Return vs Nifty]]-AVERAGE(Table2[6M Return vs Nifty]))/_xlfn.STDEV.P(Table2[6M Return vs Nifty])</f>
        <v>-1.5445336196835425E-2</v>
      </c>
      <c r="M300">
        <v>1.5597101728296101</v>
      </c>
      <c r="N300">
        <f>(Table2[[#This Row],[1W Return vs Nifty]]-AVERAGE(Table2[1W Return vs Nifty]))/_xlfn.STDEV.P(Table2[1W Return vs Nifty])</f>
        <v>0.92296179540138945</v>
      </c>
      <c r="O300">
        <v>1181.3900000000001</v>
      </c>
      <c r="P300">
        <v>1121.62199007346</v>
      </c>
      <c r="Q300">
        <v>950.66748778290196</v>
      </c>
      <c r="R300">
        <v>47.879281548206301</v>
      </c>
      <c r="S300" s="1">
        <f>(Table2[[#This Row],[Close Price]]-Table2[[#This Row],[20D EMA]])/Table2[[#This Row],[20D EMA]]</f>
        <v>2.3785540761306133E-3</v>
      </c>
      <c r="T300" s="1">
        <f>(Table2[[#This Row],[Close Price]]-Table2[[#This Row],[50D EMA]])/Table2[[#This Row],[50D EMA]]</f>
        <v>5.5792424257339636E-2</v>
      </c>
      <c r="U300" s="1">
        <f>(Table2[[#This Row],[Close Price]]-Table2[[#This Row],[200D EMA]])/Table2[[#This Row],[200D EMA]]</f>
        <v>0.24565109801086252</v>
      </c>
      <c r="V300">
        <v>0.68659552022708203</v>
      </c>
      <c r="W300">
        <v>1173.5999999999999</v>
      </c>
      <c r="X300">
        <v>1210</v>
      </c>
      <c r="Y300">
        <v>1155</v>
      </c>
      <c r="Z300">
        <v>1239.45</v>
      </c>
      <c r="AA300">
        <v>1145.95</v>
      </c>
      <c r="AB300">
        <v>1240.05</v>
      </c>
      <c r="AC300" s="1">
        <f>(Table2[[#This Row],[Close Price]]/Table2[[#This Row],[Day Low]])-1</f>
        <v>9.0320381731425758E-3</v>
      </c>
      <c r="AD300" s="1">
        <f>(Table2[[#This Row],[Day High]]/Table2[[#This Row],[Close Price]])-1</f>
        <v>2.1786860327647428E-2</v>
      </c>
      <c r="AE300" s="1">
        <f>(Table2[[#This Row],[Close Price]]/Table2[[#This Row],[Current Week Low]])-1</f>
        <v>2.5281385281385349E-2</v>
      </c>
      <c r="AF300" s="1">
        <f>(Table2[[#This Row],[Current Week High]]/Table2[[#This Row],[Close Price]])-1</f>
        <v>4.6655970275291336E-2</v>
      </c>
      <c r="AG300" s="1">
        <f>(Table2[[#This Row],[Close Price]]/Table2[[#This Row],[Current Month Low]])-1</f>
        <v>3.3378419651817204E-2</v>
      </c>
      <c r="AH300" s="1">
        <f>(Table2[[#This Row],[Current Month High]]/Table2[[#This Row],[Close Price]])-1</f>
        <v>4.7162641445701592E-2</v>
      </c>
      <c r="AI300">
        <v>13.671677081574</v>
      </c>
      <c r="AJ300">
        <v>81.834932821497105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0.2</v>
      </c>
      <c r="AM300" t="s">
        <v>3109</v>
      </c>
      <c r="AN300">
        <v>-0.19</v>
      </c>
      <c r="AO300" t="s">
        <v>3108</v>
      </c>
      <c r="AP300">
        <v>6.9689799840006006E-2</v>
      </c>
      <c r="AQ300">
        <f>(Table2[[#This Row],[Sharpe Ratio]]-AVERAGE(Table2[Sharpe Ratio]))/_xlfn.STDEV.P(Table2[Sharpe Ratio])</f>
        <v>7.3832470104932671E-2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1.2871820815834356</v>
      </c>
      <c r="AS300">
        <f>_xlfn.RANK.AVG(Table2[[#This Row],[1Y Return vs Nifty Z-Score]],Table2[1Y Return vs Nifty Z-Score])</f>
        <v>311</v>
      </c>
      <c r="AT300">
        <f>_xlfn.RANK.AVG(Table2[[#This Row],[6M Return vs Nifty Z-Score]],Table2[6M Return vs Nifty Z-Score])</f>
        <v>316</v>
      </c>
      <c r="AU300">
        <f>_xlfn.RANK.AVG(Table2[[#This Row],[Sharpe Ratio Z-Score]],Table2[Sharpe Ratio Z-Score])</f>
        <v>327</v>
      </c>
      <c r="AV300">
        <f>(Table2[[#This Row],[Rank 1Y]]+Table2[[#This Row],[Rank 6M]]+Table2[[#This Row],[Rank Sharpe]])/3</f>
        <v>318</v>
      </c>
    </row>
    <row r="301" spans="1:48" x14ac:dyDescent="0.3">
      <c r="A301" t="s">
        <v>147</v>
      </c>
      <c r="B301" t="s">
        <v>148</v>
      </c>
      <c r="C301" t="s">
        <v>3073</v>
      </c>
      <c r="D301" t="s">
        <v>80</v>
      </c>
      <c r="E301">
        <v>174388.43512650501</v>
      </c>
      <c r="F301">
        <v>2600.35</v>
      </c>
      <c r="G301">
        <v>17.610879883778502</v>
      </c>
      <c r="H301">
        <f>(Table2[[#This Row],[1Y Return vs Nifty]]-AVERAGE(Table2[1Y Return vs Nifty]))/_xlfn.STDEV.P(Table2[1Y Return vs Nifty])</f>
        <v>-0.2206723712514076</v>
      </c>
      <c r="I301">
        <v>-10.4924992623246</v>
      </c>
      <c r="J301">
        <f>(Table2[[#This Row],[1M Return vs Nifty]]-AVERAGE(Table2[1M Return vs Nifty]))/_xlfn.STDEV.P(Table2[1M Return vs Nifty])</f>
        <v>-0.7568238555998702</v>
      </c>
      <c r="K301">
        <v>12.149238855779201</v>
      </c>
      <c r="L301">
        <f>(Table2[[#This Row],[6M Return vs Nifty]]-AVERAGE(Table2[6M Return vs Nifty]))/_xlfn.STDEV.P(Table2[6M Return vs Nifty])</f>
        <v>0.21181250687340283</v>
      </c>
      <c r="M301">
        <v>-2.2064542672809702</v>
      </c>
      <c r="N301">
        <f>(Table2[[#This Row],[1W Return vs Nifty]]-AVERAGE(Table2[1W Return vs Nifty]))/_xlfn.STDEV.P(Table2[1W Return vs Nifty])</f>
        <v>8.7048620063085239E-2</v>
      </c>
      <c r="O301">
        <v>2646.89</v>
      </c>
      <c r="P301">
        <v>2621.4227243970499</v>
      </c>
      <c r="Q301">
        <v>2331.95702561803</v>
      </c>
      <c r="R301">
        <v>45.116410731247399</v>
      </c>
      <c r="S301" s="1">
        <f>(Table2[[#This Row],[Close Price]]-Table2[[#This Row],[20D EMA]])/Table2[[#This Row],[20D EMA]]</f>
        <v>-1.7582899176014102E-2</v>
      </c>
      <c r="T301" s="1">
        <f>(Table2[[#This Row],[Close Price]]-Table2[[#This Row],[50D EMA]])/Table2[[#This Row],[50D EMA]]</f>
        <v>-8.0386593893958611E-3</v>
      </c>
      <c r="U301" s="1">
        <f>(Table2[[#This Row],[Close Price]]-Table2[[#This Row],[200D EMA]])/Table2[[#This Row],[200D EMA]]</f>
        <v>0.11509344787811375</v>
      </c>
      <c r="V301">
        <v>1.0052447187190101</v>
      </c>
      <c r="W301">
        <v>2512.4</v>
      </c>
      <c r="X301">
        <v>2608</v>
      </c>
      <c r="Y301">
        <v>2505.0500000000002</v>
      </c>
      <c r="Z301">
        <v>2621</v>
      </c>
      <c r="AA301">
        <v>2505.0500000000002</v>
      </c>
      <c r="AB301">
        <v>2788.65</v>
      </c>
      <c r="AC301" s="1">
        <f>(Table2[[#This Row],[Close Price]]/Table2[[#This Row],[Day Low]])-1</f>
        <v>3.5006368412673128E-2</v>
      </c>
      <c r="AD301" s="1">
        <f>(Table2[[#This Row],[Day High]]/Table2[[#This Row],[Close Price]])-1</f>
        <v>2.9419116657374289E-3</v>
      </c>
      <c r="AE301" s="1">
        <f>(Table2[[#This Row],[Close Price]]/Table2[[#This Row],[Current Week Low]])-1</f>
        <v>3.8043152831280791E-2</v>
      </c>
      <c r="AF301" s="1">
        <f>(Table2[[#This Row],[Current Week High]]/Table2[[#This Row],[Close Price]])-1</f>
        <v>7.9412386794086576E-3</v>
      </c>
      <c r="AG301" s="1">
        <f>(Table2[[#This Row],[Close Price]]/Table2[[#This Row],[Current Month Low]])-1</f>
        <v>3.8043152831280791E-2</v>
      </c>
      <c r="AH301" s="1">
        <f>(Table2[[#This Row],[Current Month High]]/Table2[[#This Row],[Close Price]])-1</f>
        <v>7.241332897494579E-2</v>
      </c>
      <c r="AI301">
        <v>10.667794719941501</v>
      </c>
      <c r="AJ301">
        <v>48.499163306956802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0.02</v>
      </c>
      <c r="AM301" t="s">
        <v>3109</v>
      </c>
      <c r="AN301">
        <v>-6.83</v>
      </c>
      <c r="AO301" t="s">
        <v>3108</v>
      </c>
      <c r="AP301">
        <v>6.3889892475897006E-2</v>
      </c>
      <c r="AQ301">
        <f>(Table2[[#This Row],[Sharpe Ratio]]-AVERAGE(Table2[Sharpe Ratio]))/_xlfn.STDEV.P(Table2[Sharpe Ratio])</f>
        <v>7.9194478464093901E-3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-0.67071565206838035</v>
      </c>
      <c r="AS301">
        <f>_xlfn.RANK.AVG(Table2[[#This Row],[1Y Return vs Nifty Z-Score]],Table2[1Y Return vs Nifty Z-Score])</f>
        <v>355</v>
      </c>
      <c r="AT301">
        <f>_xlfn.RANK.AVG(Table2[[#This Row],[6M Return vs Nifty Z-Score]],Table2[6M Return vs Nifty Z-Score])</f>
        <v>256</v>
      </c>
      <c r="AU301">
        <f>_xlfn.RANK.AVG(Table2[[#This Row],[Sharpe Ratio Z-Score]],Table2[Sharpe Ratio Z-Score])</f>
        <v>344</v>
      </c>
      <c r="AV301">
        <f>(Table2[[#This Row],[Rank 1Y]]+Table2[[#This Row],[Rank 6M]]+Table2[[#This Row],[Rank Sharpe]])/3</f>
        <v>318.33333333333331</v>
      </c>
    </row>
    <row r="302" spans="1:48" x14ac:dyDescent="0.3">
      <c r="A302" t="s">
        <v>878</v>
      </c>
      <c r="B302" t="s">
        <v>879</v>
      </c>
      <c r="C302" t="s">
        <v>3072</v>
      </c>
      <c r="D302" t="s">
        <v>313</v>
      </c>
      <c r="E302">
        <v>17024.188406654899</v>
      </c>
      <c r="F302">
        <v>780.35</v>
      </c>
      <c r="G302">
        <v>36.528447333112197</v>
      </c>
      <c r="H302">
        <f>(Table2[[#This Row],[1Y Return vs Nifty]]-AVERAGE(Table2[1Y Return vs Nifty]))/_xlfn.STDEV.P(Table2[1Y Return vs Nifty])</f>
        <v>7.121677668496787E-2</v>
      </c>
      <c r="I302">
        <v>-3.4082946900288</v>
      </c>
      <c r="J302">
        <f>(Table2[[#This Row],[1M Return vs Nifty]]-AVERAGE(Table2[1M Return vs Nifty]))/_xlfn.STDEV.P(Table2[1M Return vs Nifty])</f>
        <v>-7.954448905512293E-2</v>
      </c>
      <c r="K302">
        <v>-20.431896324282501</v>
      </c>
      <c r="L302">
        <f>(Table2[[#This Row],[6M Return vs Nifty]]-AVERAGE(Table2[6M Return vs Nifty]))/_xlfn.STDEV.P(Table2[6M Return vs Nifty])</f>
        <v>-0.88338296906519209</v>
      </c>
      <c r="M302">
        <v>-5.8960278074817802</v>
      </c>
      <c r="N302">
        <f>(Table2[[#This Row],[1W Return vs Nifty]]-AVERAGE(Table2[1W Return vs Nifty]))/_xlfn.STDEV.P(Table2[1W Return vs Nifty])</f>
        <v>-0.73186494111505906</v>
      </c>
      <c r="O302">
        <v>800.4</v>
      </c>
      <c r="P302">
        <v>810.33147471401298</v>
      </c>
      <c r="Q302">
        <v>749.30948992723995</v>
      </c>
      <c r="R302">
        <v>41.6628264480482</v>
      </c>
      <c r="S302" s="1">
        <f>(Table2[[#This Row],[Close Price]]-Table2[[#This Row],[20D EMA]])/Table2[[#This Row],[20D EMA]]</f>
        <v>-2.5049975012493696E-2</v>
      </c>
      <c r="T302" s="1">
        <f>(Table2[[#This Row],[Close Price]]-Table2[[#This Row],[50D EMA]])/Table2[[#This Row],[50D EMA]]</f>
        <v>-3.6999025274927405E-2</v>
      </c>
      <c r="U302" s="1">
        <f>(Table2[[#This Row],[Close Price]]-Table2[[#This Row],[200D EMA]])/Table2[[#This Row],[200D EMA]]</f>
        <v>4.1425486384503406E-2</v>
      </c>
      <c r="V302">
        <v>0.31181102695249302</v>
      </c>
      <c r="W302">
        <v>763.5</v>
      </c>
      <c r="X302">
        <v>793.3</v>
      </c>
      <c r="Y302">
        <v>761</v>
      </c>
      <c r="Z302">
        <v>798.85</v>
      </c>
      <c r="AA302">
        <v>761</v>
      </c>
      <c r="AB302">
        <v>849.35</v>
      </c>
      <c r="AC302" s="1">
        <f>(Table2[[#This Row],[Close Price]]/Table2[[#This Row],[Day Low]])-1</f>
        <v>2.2069417157825733E-2</v>
      </c>
      <c r="AD302" s="1">
        <f>(Table2[[#This Row],[Day High]]/Table2[[#This Row],[Close Price]])-1</f>
        <v>1.6595117575446849E-2</v>
      </c>
      <c r="AE302" s="1">
        <f>(Table2[[#This Row],[Close Price]]/Table2[[#This Row],[Current Week Low]])-1</f>
        <v>2.5427069645203693E-2</v>
      </c>
      <c r="AF302" s="1">
        <f>(Table2[[#This Row],[Current Week High]]/Table2[[#This Row],[Close Price]])-1</f>
        <v>2.3707310822067118E-2</v>
      </c>
      <c r="AG302" s="1">
        <f>(Table2[[#This Row],[Close Price]]/Table2[[#This Row],[Current Month Low]])-1</f>
        <v>2.5427069645203693E-2</v>
      </c>
      <c r="AH302" s="1">
        <f>(Table2[[#This Row],[Current Month High]]/Table2[[#This Row],[Close Price]])-1</f>
        <v>8.8421861985006789E-2</v>
      </c>
      <c r="AI302">
        <v>22.7654257704875</v>
      </c>
      <c r="AJ302">
        <v>63.595387840670803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-0.06</v>
      </c>
      <c r="AM302" t="s">
        <v>3108</v>
      </c>
      <c r="AN302">
        <v>-8.44</v>
      </c>
      <c r="AO302" t="s">
        <v>3108</v>
      </c>
      <c r="AP302">
        <v>0.188366446304255</v>
      </c>
      <c r="AQ302">
        <f>(Table2[[#This Row],[Sharpe Ratio]]-AVERAGE(Table2[Sharpe Ratio]))/_xlfn.STDEV.P(Table2[Sharpe Ratio])</f>
        <v>1.4225327076934056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284</v>
      </c>
      <c r="AT302">
        <f>_xlfn.RANK.AVG(Table2[[#This Row],[6M Return vs Nifty Z-Score]],Table2[6M Return vs Nifty Z-Score])</f>
        <v>612</v>
      </c>
      <c r="AU302">
        <f>_xlfn.RANK.AVG(Table2[[#This Row],[Sharpe Ratio Z-Score]],Table2[Sharpe Ratio Z-Score])</f>
        <v>59</v>
      </c>
      <c r="AV302">
        <f>(Table2[[#This Row],[Rank 1Y]]+Table2[[#This Row],[Rank 6M]]+Table2[[#This Row],[Rank Sharpe]])/3</f>
        <v>318.33333333333331</v>
      </c>
    </row>
    <row r="303" spans="1:48" x14ac:dyDescent="0.3">
      <c r="A303" t="s">
        <v>616</v>
      </c>
      <c r="B303" t="s">
        <v>617</v>
      </c>
      <c r="C303" t="s">
        <v>3071</v>
      </c>
      <c r="D303" t="s">
        <v>186</v>
      </c>
      <c r="E303">
        <v>30328.300698731</v>
      </c>
      <c r="F303">
        <v>165.13</v>
      </c>
      <c r="G303">
        <v>59.148799512016502</v>
      </c>
      <c r="H303">
        <f>(Table2[[#This Row],[1Y Return vs Nifty]]-AVERAGE(Table2[1Y Return vs Nifty]))/_xlfn.STDEV.P(Table2[1Y Return vs Nifty])</f>
        <v>0.42023814749306648</v>
      </c>
      <c r="I303">
        <v>-17.1259191224683</v>
      </c>
      <c r="J303">
        <f>(Table2[[#This Row],[1M Return vs Nifty]]-AVERAGE(Table2[1M Return vs Nifty]))/_xlfn.STDEV.P(Table2[1M Return vs Nifty])</f>
        <v>-1.3910063322709971</v>
      </c>
      <c r="K303">
        <v>-9.8823285426360101</v>
      </c>
      <c r="L303">
        <f>(Table2[[#This Row],[6M Return vs Nifty]]-AVERAGE(Table2[6M Return vs Nifty]))/_xlfn.STDEV.P(Table2[6M Return vs Nifty])</f>
        <v>-0.52876552422437317</v>
      </c>
      <c r="M303">
        <v>-6.80477969768243</v>
      </c>
      <c r="N303">
        <f>(Table2[[#This Row],[1W Return vs Nifty]]-AVERAGE(Table2[1W Return vs Nifty]))/_xlfn.STDEV.P(Table2[1W Return vs Nifty])</f>
        <v>-0.93356555462040203</v>
      </c>
      <c r="O303">
        <v>179.35</v>
      </c>
      <c r="P303">
        <v>183.815795663605</v>
      </c>
      <c r="Q303">
        <v>159.60516319323801</v>
      </c>
      <c r="R303">
        <v>27.812450139949</v>
      </c>
      <c r="S303" s="1">
        <f>(Table2[[#This Row],[Close Price]]-Table2[[#This Row],[20D EMA]])/Table2[[#This Row],[20D EMA]]</f>
        <v>-7.9286311681070532E-2</v>
      </c>
      <c r="T303" s="1">
        <f>(Table2[[#This Row],[Close Price]]-Table2[[#This Row],[50D EMA]])/Table2[[#This Row],[50D EMA]]</f>
        <v>-0.10165500519771022</v>
      </c>
      <c r="U303" s="1">
        <f>(Table2[[#This Row],[Close Price]]-Table2[[#This Row],[200D EMA]])/Table2[[#This Row],[200D EMA]]</f>
        <v>3.4615652126948566E-2</v>
      </c>
      <c r="V303">
        <v>0.93108800995140995</v>
      </c>
      <c r="W303">
        <v>164.34</v>
      </c>
      <c r="X303">
        <v>171.19</v>
      </c>
      <c r="Y303">
        <v>163.16</v>
      </c>
      <c r="Z303">
        <v>177.68</v>
      </c>
      <c r="AA303">
        <v>163.16</v>
      </c>
      <c r="AB303">
        <v>200.4</v>
      </c>
      <c r="AC303" s="1">
        <f>(Table2[[#This Row],[Close Price]]/Table2[[#This Row],[Day Low]])-1</f>
        <v>4.8071072167457096E-3</v>
      </c>
      <c r="AD303" s="1">
        <f>(Table2[[#This Row],[Day High]]/Table2[[#This Row],[Close Price]])-1</f>
        <v>3.6698358868770153E-2</v>
      </c>
      <c r="AE303" s="1">
        <f>(Table2[[#This Row],[Close Price]]/Table2[[#This Row],[Current Week Low]])-1</f>
        <v>1.2074037754351563E-2</v>
      </c>
      <c r="AF303" s="1">
        <f>(Table2[[#This Row],[Current Week High]]/Table2[[#This Row],[Close Price]])-1</f>
        <v>7.6000726700175658E-2</v>
      </c>
      <c r="AG303" s="1">
        <f>(Table2[[#This Row],[Close Price]]/Table2[[#This Row],[Current Month Low]])-1</f>
        <v>1.2074037754351563E-2</v>
      </c>
      <c r="AH303" s="1">
        <f>(Table2[[#This Row],[Current Month High]]/Table2[[#This Row],[Close Price]])-1</f>
        <v>0.21358929328407927</v>
      </c>
      <c r="AI303">
        <v>26.566947253678901</v>
      </c>
      <c r="AJ303">
        <v>91.566125290023194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-0.06</v>
      </c>
      <c r="AM303" t="s">
        <v>3108</v>
      </c>
      <c r="AN303">
        <v>-13.73</v>
      </c>
      <c r="AO303" t="s">
        <v>3108</v>
      </c>
      <c r="AP303">
        <v>8.3787801710768994E-2</v>
      </c>
      <c r="AQ303">
        <f>(Table2[[#This Row],[Sharpe Ratio]]-AVERAGE(Table2[Sharpe Ratio]))/_xlfn.STDEV.P(Table2[Sharpe Ratio])</f>
        <v>0.23404915164344148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182</v>
      </c>
      <c r="AT303">
        <f>_xlfn.RANK.AVG(Table2[[#This Row],[6M Return vs Nifty Z-Score]],Table2[6M Return vs Nifty Z-Score])</f>
        <v>494</v>
      </c>
      <c r="AU303">
        <f>_xlfn.RANK.AVG(Table2[[#This Row],[Sharpe Ratio Z-Score]],Table2[Sharpe Ratio Z-Score])</f>
        <v>281</v>
      </c>
      <c r="AV303">
        <f>(Table2[[#This Row],[Rank 1Y]]+Table2[[#This Row],[Rank 6M]]+Table2[[#This Row],[Rank Sharpe]])/3</f>
        <v>319</v>
      </c>
    </row>
    <row r="304" spans="1:48" x14ac:dyDescent="0.3">
      <c r="A304" t="s">
        <v>1700</v>
      </c>
      <c r="B304" t="s">
        <v>1701</v>
      </c>
      <c r="C304" t="s">
        <v>3067</v>
      </c>
      <c r="D304" t="s">
        <v>46</v>
      </c>
      <c r="E304">
        <v>4684.6904506999999</v>
      </c>
      <c r="F304">
        <v>677</v>
      </c>
      <c r="G304">
        <v>9.1593689935293501</v>
      </c>
      <c r="H304">
        <f>(Table2[[#This Row],[1Y Return vs Nifty]]-AVERAGE(Table2[1Y Return vs Nifty]))/_xlfn.STDEV.P(Table2[1Y Return vs Nifty])</f>
        <v>-0.35107520021643457</v>
      </c>
      <c r="I304">
        <v>-0.67788493048945297</v>
      </c>
      <c r="J304">
        <f>(Table2[[#This Row],[1M Return vs Nifty]]-AVERAGE(Table2[1M Return vs Nifty]))/_xlfn.STDEV.P(Table2[1M Return vs Nifty])</f>
        <v>0.18149401900550929</v>
      </c>
      <c r="K304">
        <v>-0.83212475760552296</v>
      </c>
      <c r="L304">
        <f>(Table2[[#This Row],[6M Return vs Nifty]]-AVERAGE(Table2[6M Return vs Nifty]))/_xlfn.STDEV.P(Table2[6M Return vs Nifty])</f>
        <v>-0.22454830812954196</v>
      </c>
      <c r="M304">
        <v>-6.5000063355892097</v>
      </c>
      <c r="N304">
        <f>(Table2[[#This Row],[1W Return vs Nifty]]-AVERAGE(Table2[1W Return vs Nifty]))/_xlfn.STDEV.P(Table2[1W Return vs Nifty])</f>
        <v>-0.86592005668287864</v>
      </c>
      <c r="O304">
        <v>695.71</v>
      </c>
      <c r="P304">
        <v>652.029748800476</v>
      </c>
      <c r="Q304">
        <v>600.35559467707401</v>
      </c>
      <c r="R304">
        <v>38.375918005990101</v>
      </c>
      <c r="S304" s="1">
        <f>(Table2[[#This Row],[Close Price]]-Table2[[#This Row],[20D EMA]])/Table2[[#This Row],[20D EMA]]</f>
        <v>-2.6893389486998945E-2</v>
      </c>
      <c r="T304" s="1">
        <f>(Table2[[#This Row],[Close Price]]-Table2[[#This Row],[50D EMA]])/Table2[[#This Row],[50D EMA]]</f>
        <v>3.8296183947835495E-2</v>
      </c>
      <c r="U304" s="1">
        <f>(Table2[[#This Row],[Close Price]]-Table2[[#This Row],[200D EMA]])/Table2[[#This Row],[200D EMA]]</f>
        <v>0.12766501387257387</v>
      </c>
      <c r="V304">
        <v>0.78632516056250801</v>
      </c>
      <c r="W304">
        <v>675</v>
      </c>
      <c r="X304">
        <v>709</v>
      </c>
      <c r="Y304">
        <v>640.1</v>
      </c>
      <c r="Z304">
        <v>734</v>
      </c>
      <c r="AA304">
        <v>640.1</v>
      </c>
      <c r="AB304">
        <v>771.7</v>
      </c>
      <c r="AC304" s="1">
        <f>(Table2[[#This Row],[Close Price]]/Table2[[#This Row],[Day Low]])-1</f>
        <v>2.9629629629630561E-3</v>
      </c>
      <c r="AD304" s="1">
        <f>(Table2[[#This Row],[Day High]]/Table2[[#This Row],[Close Price]])-1</f>
        <v>4.7267355982274717E-2</v>
      </c>
      <c r="AE304" s="1">
        <f>(Table2[[#This Row],[Close Price]]/Table2[[#This Row],[Current Week Low]])-1</f>
        <v>5.7647242618340755E-2</v>
      </c>
      <c r="AF304" s="1">
        <f>(Table2[[#This Row],[Current Week High]]/Table2[[#This Row],[Close Price]])-1</f>
        <v>8.4194977843426777E-2</v>
      </c>
      <c r="AG304" s="1">
        <f>(Table2[[#This Row],[Close Price]]/Table2[[#This Row],[Current Month Low]])-1</f>
        <v>5.7647242618340755E-2</v>
      </c>
      <c r="AH304" s="1">
        <f>(Table2[[#This Row],[Current Month High]]/Table2[[#This Row],[Close Price]])-1</f>
        <v>0.1398818316100443</v>
      </c>
      <c r="AI304">
        <v>49.0472673559822</v>
      </c>
      <c r="AJ304">
        <v>58.640890451083699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0.33</v>
      </c>
      <c r="AM304" t="s">
        <v>3109</v>
      </c>
      <c r="AN304">
        <v>-6.58</v>
      </c>
      <c r="AO304" t="s">
        <v>3108</v>
      </c>
      <c r="AP304">
        <v>0.123358440611088</v>
      </c>
      <c r="AQ304">
        <f>(Table2[[#This Row],[Sharpe Ratio]]-AVERAGE(Table2[Sharpe Ratio]))/_xlfn.STDEV.P(Table2[Sharpe Ratio])</f>
        <v>0.68374950699065085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-0.576300039032695</v>
      </c>
      <c r="AS304">
        <f>_xlfn.RANK.AVG(Table2[[#This Row],[1Y Return vs Nifty Z-Score]],Table2[1Y Return vs Nifty Z-Score])</f>
        <v>395</v>
      </c>
      <c r="AT304">
        <f>_xlfn.RANK.AVG(Table2[[#This Row],[6M Return vs Nifty Z-Score]],Table2[6M Return vs Nifty Z-Score])</f>
        <v>383</v>
      </c>
      <c r="AU304">
        <f>_xlfn.RANK.AVG(Table2[[#This Row],[Sharpe Ratio Z-Score]],Table2[Sharpe Ratio Z-Score])</f>
        <v>181</v>
      </c>
      <c r="AV304">
        <f>(Table2[[#This Row],[Rank 1Y]]+Table2[[#This Row],[Rank 6M]]+Table2[[#This Row],[Rank Sharpe]])/3</f>
        <v>319.66666666666669</v>
      </c>
    </row>
    <row r="305" spans="1:48" x14ac:dyDescent="0.3">
      <c r="A305" t="s">
        <v>1348</v>
      </c>
      <c r="B305" t="s">
        <v>1349</v>
      </c>
      <c r="C305" t="s">
        <v>3081</v>
      </c>
      <c r="D305" t="s">
        <v>707</v>
      </c>
      <c r="E305">
        <v>8161.8049339199997</v>
      </c>
      <c r="F305">
        <v>481.8</v>
      </c>
      <c r="G305">
        <v>10.660692139683199</v>
      </c>
      <c r="H305">
        <f>(Table2[[#This Row],[1Y Return vs Nifty]]-AVERAGE(Table2[1Y Return vs Nifty]))/_xlfn.STDEV.P(Table2[1Y Return vs Nifty])</f>
        <v>-0.3279104918002137</v>
      </c>
      <c r="I305">
        <v>-13.1822511645909</v>
      </c>
      <c r="J305">
        <f>(Table2[[#This Row],[1M Return vs Nifty]]-AVERAGE(Table2[1M Return vs Nifty]))/_xlfn.STDEV.P(Table2[1M Return vs Nifty])</f>
        <v>-1.0139753037177894</v>
      </c>
      <c r="K305">
        <v>14.026109925294699</v>
      </c>
      <c r="L305">
        <f>(Table2[[#This Row],[6M Return vs Nifty]]-AVERAGE(Table2[6M Return vs Nifty]))/_xlfn.STDEV.P(Table2[6M Return vs Nifty])</f>
        <v>0.2749024112887441</v>
      </c>
      <c r="M305">
        <v>0.56529255088810804</v>
      </c>
      <c r="N305">
        <f>(Table2[[#This Row],[1W Return vs Nifty]]-AVERAGE(Table2[1W Return vs Nifty]))/_xlfn.STDEV.P(Table2[1W Return vs Nifty])</f>
        <v>0.70224737753994315</v>
      </c>
      <c r="O305">
        <v>500.74</v>
      </c>
      <c r="P305">
        <v>494.59771770854297</v>
      </c>
      <c r="Q305">
        <v>428.78798056860501</v>
      </c>
      <c r="R305">
        <v>40.374725979441699</v>
      </c>
      <c r="S305" s="1">
        <f>(Table2[[#This Row],[Close Price]]-Table2[[#This Row],[20D EMA]])/Table2[[#This Row],[20D EMA]]</f>
        <v>-3.7824020449734388E-2</v>
      </c>
      <c r="T305" s="1">
        <f>(Table2[[#This Row],[Close Price]]-Table2[[#This Row],[50D EMA]])/Table2[[#This Row],[50D EMA]]</f>
        <v>-2.5875003564178219E-2</v>
      </c>
      <c r="U305" s="1">
        <f>(Table2[[#This Row],[Close Price]]-Table2[[#This Row],[200D EMA]])/Table2[[#This Row],[200D EMA]]</f>
        <v>0.12363224211904703</v>
      </c>
      <c r="V305">
        <v>0.29656163252393303</v>
      </c>
      <c r="W305">
        <v>477.5</v>
      </c>
      <c r="X305">
        <v>492.9</v>
      </c>
      <c r="Y305">
        <v>470.35</v>
      </c>
      <c r="Z305">
        <v>499</v>
      </c>
      <c r="AA305">
        <v>454.05</v>
      </c>
      <c r="AB305">
        <v>509.45</v>
      </c>
      <c r="AC305" s="1">
        <f>(Table2[[#This Row],[Close Price]]/Table2[[#This Row],[Day Low]])-1</f>
        <v>9.0052356020942081E-3</v>
      </c>
      <c r="AD305" s="1">
        <f>(Table2[[#This Row],[Day High]]/Table2[[#This Row],[Close Price]])-1</f>
        <v>2.3038605230385922E-2</v>
      </c>
      <c r="AE305" s="1">
        <f>(Table2[[#This Row],[Close Price]]/Table2[[#This Row],[Current Week Low]])-1</f>
        <v>2.4343573934304308E-2</v>
      </c>
      <c r="AF305" s="1">
        <f>(Table2[[#This Row],[Current Week High]]/Table2[[#This Row],[Close Price]])-1</f>
        <v>3.5699460356994672E-2</v>
      </c>
      <c r="AG305" s="1">
        <f>(Table2[[#This Row],[Close Price]]/Table2[[#This Row],[Current Month Low]])-1</f>
        <v>6.1116617112652705E-2</v>
      </c>
      <c r="AH305" s="1">
        <f>(Table2[[#This Row],[Current Month High]]/Table2[[#This Row],[Close Price]])-1</f>
        <v>5.7388958073889551E-2</v>
      </c>
      <c r="AI305">
        <v>32.5757575757575</v>
      </c>
      <c r="AJ305">
        <v>50.987151363209001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0.17</v>
      </c>
      <c r="AM305" t="s">
        <v>3109</v>
      </c>
      <c r="AN305">
        <v>-7.48</v>
      </c>
      <c r="AO305" t="s">
        <v>3108</v>
      </c>
      <c r="AP305">
        <v>6.7595522320678003E-2</v>
      </c>
      <c r="AQ305">
        <f>(Table2[[#This Row],[Sharpe Ratio]]-AVERAGE(Table2[Sharpe Ratio]))/_xlfn.STDEV.P(Table2[Sharpe Ratio])</f>
        <v>5.003206225683289E-2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-0.31470394443248284</v>
      </c>
      <c r="AS305">
        <f>_xlfn.RANK.AVG(Table2[[#This Row],[1Y Return vs Nifty Z-Score]],Table2[1Y Return vs Nifty Z-Score])</f>
        <v>388</v>
      </c>
      <c r="AT305">
        <f>_xlfn.RANK.AVG(Table2[[#This Row],[6M Return vs Nifty Z-Score]],Table2[6M Return vs Nifty Z-Score])</f>
        <v>241</v>
      </c>
      <c r="AU305">
        <f>_xlfn.RANK.AVG(Table2[[#This Row],[Sharpe Ratio Z-Score]],Table2[Sharpe Ratio Z-Score])</f>
        <v>333</v>
      </c>
      <c r="AV305">
        <f>(Table2[[#This Row],[Rank 1Y]]+Table2[[#This Row],[Rank 6M]]+Table2[[#This Row],[Rank Sharpe]])/3</f>
        <v>320.66666666666669</v>
      </c>
    </row>
    <row r="306" spans="1:48" x14ac:dyDescent="0.3">
      <c r="A306" t="s">
        <v>316</v>
      </c>
      <c r="B306" t="s">
        <v>317</v>
      </c>
      <c r="C306" t="s">
        <v>3068</v>
      </c>
      <c r="D306" t="s">
        <v>282</v>
      </c>
      <c r="E306">
        <v>86030.026526429996</v>
      </c>
      <c r="F306">
        <v>885.15</v>
      </c>
      <c r="G306">
        <v>40.303233198588501</v>
      </c>
      <c r="H306">
        <f>(Table2[[#This Row],[1Y Return vs Nifty]]-AVERAGE(Table2[1Y Return vs Nifty]))/_xlfn.STDEV.P(Table2[1Y Return vs Nifty])</f>
        <v>0.12945994314213094</v>
      </c>
      <c r="I306">
        <v>-5.6489427635544001</v>
      </c>
      <c r="J306">
        <f>(Table2[[#This Row],[1M Return vs Nifty]]-AVERAGE(Table2[1M Return vs Nifty]))/_xlfn.STDEV.P(Table2[1M Return vs Nifty])</f>
        <v>-0.29375974673158656</v>
      </c>
      <c r="K306">
        <v>-9.06842167461968</v>
      </c>
      <c r="L306">
        <f>(Table2[[#This Row],[6M Return vs Nifty]]-AVERAGE(Table2[6M Return vs Nifty]))/_xlfn.STDEV.P(Table2[6M Return vs Nifty])</f>
        <v>-0.50140652906473471</v>
      </c>
      <c r="M306">
        <v>-2.7341397472040199</v>
      </c>
      <c r="N306">
        <f>(Table2[[#This Row],[1W Return vs Nifty]]-AVERAGE(Table2[1W Return vs Nifty]))/_xlfn.STDEV.P(Table2[1W Return vs Nifty])</f>
        <v>-3.0072990561394574E-2</v>
      </c>
      <c r="O306">
        <v>891.95</v>
      </c>
      <c r="P306">
        <v>886.66681225573097</v>
      </c>
      <c r="Q306">
        <v>788.99278653775798</v>
      </c>
      <c r="R306">
        <v>48.816362874947799</v>
      </c>
      <c r="S306" s="1">
        <f>(Table2[[#This Row],[Close Price]]-Table2[[#This Row],[20D EMA]])/Table2[[#This Row],[20D EMA]]</f>
        <v>-7.6237457256573436E-3</v>
      </c>
      <c r="T306" s="1">
        <f>(Table2[[#This Row],[Close Price]]-Table2[[#This Row],[50D EMA]])/Table2[[#This Row],[50D EMA]]</f>
        <v>-1.7106902330900828E-3</v>
      </c>
      <c r="U306" s="1">
        <f>(Table2[[#This Row],[Close Price]]-Table2[[#This Row],[200D EMA]])/Table2[[#This Row],[200D EMA]]</f>
        <v>0.12187337464034002</v>
      </c>
      <c r="V306">
        <v>0.68330941138966905</v>
      </c>
      <c r="W306">
        <v>869.95</v>
      </c>
      <c r="X306">
        <v>892</v>
      </c>
      <c r="Y306">
        <v>852.3</v>
      </c>
      <c r="Z306">
        <v>892</v>
      </c>
      <c r="AA306">
        <v>845.9</v>
      </c>
      <c r="AB306">
        <v>934.95</v>
      </c>
      <c r="AC306" s="1">
        <f>(Table2[[#This Row],[Close Price]]/Table2[[#This Row],[Day Low]])-1</f>
        <v>1.7472268521179224E-2</v>
      </c>
      <c r="AD306" s="1">
        <f>(Table2[[#This Row],[Day High]]/Table2[[#This Row],[Close Price]])-1</f>
        <v>7.7388013331074479E-3</v>
      </c>
      <c r="AE306" s="1">
        <f>(Table2[[#This Row],[Close Price]]/Table2[[#This Row],[Current Week Low]])-1</f>
        <v>3.8542766631467718E-2</v>
      </c>
      <c r="AF306" s="1">
        <f>(Table2[[#This Row],[Current Week High]]/Table2[[#This Row],[Close Price]])-1</f>
        <v>7.7388013331074479E-3</v>
      </c>
      <c r="AG306" s="1">
        <f>(Table2[[#This Row],[Close Price]]/Table2[[#This Row],[Current Month Low]])-1</f>
        <v>4.6400283721480085E-2</v>
      </c>
      <c r="AH306" s="1">
        <f>(Table2[[#This Row],[Current Month High]]/Table2[[#This Row],[Close Price]])-1</f>
        <v>5.6261650567700494E-2</v>
      </c>
      <c r="AI306">
        <v>10.704400384115599</v>
      </c>
      <c r="AJ306">
        <v>72.661660001950594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-0.03</v>
      </c>
      <c r="AM306" t="s">
        <v>3108</v>
      </c>
      <c r="AN306">
        <v>-3.58</v>
      </c>
      <c r="AO306" t="s">
        <v>3108</v>
      </c>
      <c r="AP306">
        <v>0.105144653288816</v>
      </c>
      <c r="AQ306">
        <f>(Table2[[#This Row],[Sharpe Ratio]]-AVERAGE(Table2[Sharpe Ratio]))/_xlfn.STDEV.P(Table2[Sharpe Ratio])</f>
        <v>0.47675899941564726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-0.21902032379993763</v>
      </c>
      <c r="AS306">
        <f>_xlfn.RANK.AVG(Table2[[#This Row],[1Y Return vs Nifty Z-Score]],Table2[1Y Return vs Nifty Z-Score])</f>
        <v>260</v>
      </c>
      <c r="AT306">
        <f>_xlfn.RANK.AVG(Table2[[#This Row],[6M Return vs Nifty Z-Score]],Table2[6M Return vs Nifty Z-Score])</f>
        <v>486</v>
      </c>
      <c r="AU306">
        <f>_xlfn.RANK.AVG(Table2[[#This Row],[Sharpe Ratio Z-Score]],Table2[Sharpe Ratio Z-Score])</f>
        <v>218</v>
      </c>
      <c r="AV306">
        <f>(Table2[[#This Row],[Rank 1Y]]+Table2[[#This Row],[Rank 6M]]+Table2[[#This Row],[Rank Sharpe]])/3</f>
        <v>321.33333333333331</v>
      </c>
    </row>
    <row r="307" spans="1:48" x14ac:dyDescent="0.3">
      <c r="A307" t="s">
        <v>217</v>
      </c>
      <c r="B307" t="s">
        <v>218</v>
      </c>
      <c r="C307" t="s">
        <v>3076</v>
      </c>
      <c r="D307" t="s">
        <v>219</v>
      </c>
      <c r="E307">
        <v>117638.22889015</v>
      </c>
      <c r="F307">
        <v>1876.45</v>
      </c>
      <c r="G307">
        <v>21.6910758364467</v>
      </c>
      <c r="H307">
        <f>(Table2[[#This Row],[1Y Return vs Nifty]]-AVERAGE(Table2[1Y Return vs Nifty]))/_xlfn.STDEV.P(Table2[1Y Return vs Nifty])</f>
        <v>-0.15771687112024693</v>
      </c>
      <c r="I307">
        <v>-2.3504164768070201</v>
      </c>
      <c r="J307">
        <f>(Table2[[#This Row],[1M Return vs Nifty]]-AVERAGE(Table2[1M Return vs Nifty]))/_xlfn.STDEV.P(Table2[1M Return vs Nifty])</f>
        <v>2.1593059814410159E-2</v>
      </c>
      <c r="K307">
        <v>22.773667669982999</v>
      </c>
      <c r="L307">
        <f>(Table2[[#This Row],[6M Return vs Nifty]]-AVERAGE(Table2[6M Return vs Nifty]))/_xlfn.STDEV.P(Table2[6M Return vs Nifty])</f>
        <v>0.56894636078737848</v>
      </c>
      <c r="M307">
        <v>1.66667221168654</v>
      </c>
      <c r="N307">
        <f>(Table2[[#This Row],[1W Return vs Nifty]]-AVERAGE(Table2[1W Return vs Nifty]))/_xlfn.STDEV.P(Table2[1W Return vs Nifty])</f>
        <v>0.9467023885070186</v>
      </c>
      <c r="O307">
        <v>1828.4</v>
      </c>
      <c r="P307">
        <v>1815.8378113996</v>
      </c>
      <c r="Q307">
        <v>1620.3437304105901</v>
      </c>
      <c r="R307">
        <v>67.361543577779997</v>
      </c>
      <c r="S307" s="1">
        <f>(Table2[[#This Row],[Close Price]]-Table2[[#This Row],[20D EMA]])/Table2[[#This Row],[20D EMA]]</f>
        <v>2.6279807481951408E-2</v>
      </c>
      <c r="T307" s="1">
        <f>(Table2[[#This Row],[Close Price]]-Table2[[#This Row],[50D EMA]])/Table2[[#This Row],[50D EMA]]</f>
        <v>3.3379737011689246E-2</v>
      </c>
      <c r="U307" s="1">
        <f>(Table2[[#This Row],[Close Price]]-Table2[[#This Row],[200D EMA]])/Table2[[#This Row],[200D EMA]]</f>
        <v>0.15805675350409351</v>
      </c>
      <c r="V307">
        <v>0.61985593251400495</v>
      </c>
      <c r="W307">
        <v>1852.5</v>
      </c>
      <c r="X307">
        <v>1890.9</v>
      </c>
      <c r="Y307">
        <v>1790.55</v>
      </c>
      <c r="Z307">
        <v>1890.9</v>
      </c>
      <c r="AA307">
        <v>1765.1</v>
      </c>
      <c r="AB307">
        <v>1890.9</v>
      </c>
      <c r="AC307" s="1">
        <f>(Table2[[#This Row],[Close Price]]/Table2[[#This Row],[Day Low]])-1</f>
        <v>1.2928475033738174E-2</v>
      </c>
      <c r="AD307" s="1">
        <f>(Table2[[#This Row],[Day High]]/Table2[[#This Row],[Close Price]])-1</f>
        <v>7.7007114498122142E-3</v>
      </c>
      <c r="AE307" s="1">
        <f>(Table2[[#This Row],[Close Price]]/Table2[[#This Row],[Current Week Low]])-1</f>
        <v>4.7974086174639163E-2</v>
      </c>
      <c r="AF307" s="1">
        <f>(Table2[[#This Row],[Current Week High]]/Table2[[#This Row],[Close Price]])-1</f>
        <v>7.7007114498122142E-3</v>
      </c>
      <c r="AG307" s="1">
        <f>(Table2[[#This Row],[Close Price]]/Table2[[#This Row],[Current Month Low]])-1</f>
        <v>6.3084244518724297E-2</v>
      </c>
      <c r="AH307" s="1">
        <f>(Table2[[#This Row],[Current Month High]]/Table2[[#This Row],[Close Price]])-1</f>
        <v>7.7007114498122142E-3</v>
      </c>
      <c r="AI307">
        <v>5.8061765567960704</v>
      </c>
      <c r="AJ307">
        <v>52.204242203025501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-0.05</v>
      </c>
      <c r="AM307" t="s">
        <v>3108</v>
      </c>
      <c r="AN307">
        <v>3.34</v>
      </c>
      <c r="AO307" t="s">
        <v>3109</v>
      </c>
      <c r="AP307">
        <v>2.4474630003750001E-2</v>
      </c>
      <c r="AQ307">
        <f>(Table2[[#This Row],[Sharpe Ratio]]-AVERAGE(Table2[Sharpe Ratio]))/_xlfn.STDEV.P(Table2[Sharpe Ratio])</f>
        <v>-0.44001513275206416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0.93950980523649619</v>
      </c>
      <c r="AS307">
        <f>_xlfn.RANK.AVG(Table2[[#This Row],[1Y Return vs Nifty Z-Score]],Table2[1Y Return vs Nifty Z-Score])</f>
        <v>335</v>
      </c>
      <c r="AT307">
        <f>_xlfn.RANK.AVG(Table2[[#This Row],[6M Return vs Nifty Z-Score]],Table2[6M Return vs Nifty Z-Score])</f>
        <v>175</v>
      </c>
      <c r="AU307">
        <f>_xlfn.RANK.AVG(Table2[[#This Row],[Sharpe Ratio Z-Score]],Table2[Sharpe Ratio Z-Score])</f>
        <v>458</v>
      </c>
      <c r="AV307">
        <f>(Table2[[#This Row],[Rank 1Y]]+Table2[[#This Row],[Rank 6M]]+Table2[[#This Row],[Rank Sharpe]])/3</f>
        <v>322.66666666666669</v>
      </c>
    </row>
    <row r="308" spans="1:48" x14ac:dyDescent="0.3">
      <c r="A308" t="s">
        <v>480</v>
      </c>
      <c r="B308" t="s">
        <v>481</v>
      </c>
      <c r="C308" t="s">
        <v>3064</v>
      </c>
      <c r="D308" t="s">
        <v>34</v>
      </c>
      <c r="E308">
        <v>43316.762549763</v>
      </c>
      <c r="F308">
        <v>61.17</v>
      </c>
      <c r="G308">
        <v>33.218529251220097</v>
      </c>
      <c r="H308">
        <f>(Table2[[#This Row],[1Y Return vs Nifty]]-AVERAGE(Table2[1Y Return vs Nifty]))/_xlfn.STDEV.P(Table2[1Y Return vs Nifty])</f>
        <v>2.0146300988225174E-2</v>
      </c>
      <c r="I308">
        <v>-12.760924288923</v>
      </c>
      <c r="J308">
        <f>(Table2[[#This Row],[1M Return vs Nifty]]-AVERAGE(Table2[1M Return vs Nifty]))/_xlfn.STDEV.P(Table2[1M Return vs Nifty])</f>
        <v>-0.97369470530359692</v>
      </c>
      <c r="K308">
        <v>-12.6037740371815</v>
      </c>
      <c r="L308">
        <f>(Table2[[#This Row],[6M Return vs Nifty]]-AVERAGE(Table2[6M Return vs Nifty]))/_xlfn.STDEV.P(Table2[6M Return vs Nifty])</f>
        <v>-0.62024529548365215</v>
      </c>
      <c r="M308">
        <v>-4.1416566402716102</v>
      </c>
      <c r="N308">
        <f>(Table2[[#This Row],[1W Return vs Nifty]]-AVERAGE(Table2[1W Return vs Nifty]))/_xlfn.STDEV.P(Table2[1W Return vs Nifty])</f>
        <v>-0.34247621515131399</v>
      </c>
      <c r="O308">
        <v>63.36</v>
      </c>
      <c r="P308">
        <v>64.429101041833604</v>
      </c>
      <c r="Q308">
        <v>58.115046448742</v>
      </c>
      <c r="R308">
        <v>36.138850264960098</v>
      </c>
      <c r="S308" s="1">
        <f>(Table2[[#This Row],[Close Price]]-Table2[[#This Row],[20D EMA]])/Table2[[#This Row],[20D EMA]]</f>
        <v>-3.4564393939393902E-2</v>
      </c>
      <c r="T308" s="1">
        <f>(Table2[[#This Row],[Close Price]]-Table2[[#This Row],[50D EMA]])/Table2[[#This Row],[50D EMA]]</f>
        <v>-5.0584301024431164E-2</v>
      </c>
      <c r="U308" s="1">
        <f>(Table2[[#This Row],[Close Price]]-Table2[[#This Row],[200D EMA]])/Table2[[#This Row],[200D EMA]]</f>
        <v>5.2567342503158782E-2</v>
      </c>
      <c r="V308">
        <v>0.53314574420195104</v>
      </c>
      <c r="W308">
        <v>60.81</v>
      </c>
      <c r="X308">
        <v>61.46</v>
      </c>
      <c r="Y308">
        <v>59.71</v>
      </c>
      <c r="Z308">
        <v>61.9</v>
      </c>
      <c r="AA308">
        <v>59.71</v>
      </c>
      <c r="AB308">
        <v>67.5</v>
      </c>
      <c r="AC308" s="1">
        <f>(Table2[[#This Row],[Close Price]]/Table2[[#This Row],[Day Low]])-1</f>
        <v>5.9200789343858418E-3</v>
      </c>
      <c r="AD308" s="1">
        <f>(Table2[[#This Row],[Day High]]/Table2[[#This Row],[Close Price]])-1</f>
        <v>4.7408860552557996E-3</v>
      </c>
      <c r="AE308" s="1">
        <f>(Table2[[#This Row],[Close Price]]/Table2[[#This Row],[Current Week Low]])-1</f>
        <v>2.4451515659018597E-2</v>
      </c>
      <c r="AF308" s="1">
        <f>(Table2[[#This Row],[Current Week High]]/Table2[[#This Row],[Close Price]])-1</f>
        <v>1.1933954552885373E-2</v>
      </c>
      <c r="AG308" s="1">
        <f>(Table2[[#This Row],[Close Price]]/Table2[[#This Row],[Current Month Low]])-1</f>
        <v>2.4451515659018597E-2</v>
      </c>
      <c r="AH308" s="1">
        <f>(Table2[[#This Row],[Current Month High]]/Table2[[#This Row],[Close Price]])-1</f>
        <v>0.10348209906817063</v>
      </c>
      <c r="AI308">
        <v>20.1569396763119</v>
      </c>
      <c r="AJ308">
        <v>62.039735099337697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-0.14000000000000001</v>
      </c>
      <c r="AM308" t="s">
        <v>3108</v>
      </c>
      <c r="AN308">
        <v>-9.61</v>
      </c>
      <c r="AO308" t="s">
        <v>3108</v>
      </c>
      <c r="AP308">
        <v>0.13586299415509401</v>
      </c>
      <c r="AQ308">
        <f>(Table2[[#This Row],[Sharpe Ratio]]-AVERAGE(Table2[Sharpe Ratio]))/_xlfn.STDEV.P(Table2[Sharpe Ratio])</f>
        <v>0.82585745188290216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294</v>
      </c>
      <c r="AT308">
        <f>_xlfn.RANK.AVG(Table2[[#This Row],[6M Return vs Nifty Z-Score]],Table2[6M Return vs Nifty Z-Score])</f>
        <v>530</v>
      </c>
      <c r="AU308">
        <f>_xlfn.RANK.AVG(Table2[[#This Row],[Sharpe Ratio Z-Score]],Table2[Sharpe Ratio Z-Score])</f>
        <v>148</v>
      </c>
      <c r="AV308">
        <f>(Table2[[#This Row],[Rank 1Y]]+Table2[[#This Row],[Rank 6M]]+Table2[[#This Row],[Rank Sharpe]])/3</f>
        <v>324</v>
      </c>
    </row>
    <row r="309" spans="1:48" x14ac:dyDescent="0.3">
      <c r="A309" t="s">
        <v>1734</v>
      </c>
      <c r="B309" t="s">
        <v>1735</v>
      </c>
      <c r="C309" t="s">
        <v>3079</v>
      </c>
      <c r="D309" t="s">
        <v>111</v>
      </c>
      <c r="E309">
        <v>4497.4011498</v>
      </c>
      <c r="F309">
        <v>263</v>
      </c>
      <c r="G309">
        <v>54.182106615853399</v>
      </c>
      <c r="H309">
        <f>(Table2[[#This Row],[1Y Return vs Nifty]]-AVERAGE(Table2[1Y Return vs Nifty]))/_xlfn.STDEV.P(Table2[1Y Return vs Nifty])</f>
        <v>0.34360441742151027</v>
      </c>
      <c r="I309">
        <v>-11.668047734221799</v>
      </c>
      <c r="J309">
        <f>(Table2[[#This Row],[1M Return vs Nifty]]-AVERAGE(Table2[1M Return vs Nifty]))/_xlfn.STDEV.P(Table2[1M Return vs Nifty])</f>
        <v>-0.86921116969618828</v>
      </c>
      <c r="K309">
        <v>-7.5357341971875904</v>
      </c>
      <c r="L309">
        <f>(Table2[[#This Row],[6M Return vs Nifty]]-AVERAGE(Table2[6M Return vs Nifty]))/_xlfn.STDEV.P(Table2[6M Return vs Nifty])</f>
        <v>-0.44988615133588894</v>
      </c>
      <c r="M309">
        <v>-4.36359703342315</v>
      </c>
      <c r="N309">
        <f>(Table2[[#This Row],[1W Return vs Nifty]]-AVERAGE(Table2[1W Return vs Nifty]))/_xlfn.STDEV.P(Table2[1W Return vs Nifty])</f>
        <v>-0.39173665019745019</v>
      </c>
      <c r="O309">
        <v>273.64</v>
      </c>
      <c r="P309">
        <v>275.17001978765802</v>
      </c>
      <c r="Q309">
        <v>243.24977592939999</v>
      </c>
      <c r="R309">
        <v>33.8882609541797</v>
      </c>
      <c r="S309" s="1">
        <f>(Table2[[#This Row],[Close Price]]-Table2[[#This Row],[20D EMA]])/Table2[[#This Row],[20D EMA]]</f>
        <v>-3.8883204209910781E-2</v>
      </c>
      <c r="T309" s="1">
        <f>(Table2[[#This Row],[Close Price]]-Table2[[#This Row],[50D EMA]])/Table2[[#This Row],[50D EMA]]</f>
        <v>-4.4227273730798607E-2</v>
      </c>
      <c r="U309" s="1">
        <f>(Table2[[#This Row],[Close Price]]-Table2[[#This Row],[200D EMA]])/Table2[[#This Row],[200D EMA]]</f>
        <v>8.1193185050794259E-2</v>
      </c>
      <c r="V309">
        <v>0.42220024442723703</v>
      </c>
      <c r="W309">
        <v>262.25</v>
      </c>
      <c r="X309">
        <v>268.8</v>
      </c>
      <c r="Y309">
        <v>260.3</v>
      </c>
      <c r="Z309">
        <v>272.89999999999998</v>
      </c>
      <c r="AA309">
        <v>260</v>
      </c>
      <c r="AB309">
        <v>297.5</v>
      </c>
      <c r="AC309" s="1">
        <f>(Table2[[#This Row],[Close Price]]/Table2[[#This Row],[Day Low]])-1</f>
        <v>2.8598665395613843E-3</v>
      </c>
      <c r="AD309" s="1">
        <f>(Table2[[#This Row],[Day High]]/Table2[[#This Row],[Close Price]])-1</f>
        <v>2.2053231939163531E-2</v>
      </c>
      <c r="AE309" s="1">
        <f>(Table2[[#This Row],[Close Price]]/Table2[[#This Row],[Current Week Low]])-1</f>
        <v>1.0372646945831621E-2</v>
      </c>
      <c r="AF309" s="1">
        <f>(Table2[[#This Row],[Current Week High]]/Table2[[#This Row],[Close Price]])-1</f>
        <v>3.7642585551330709E-2</v>
      </c>
      <c r="AG309" s="1">
        <f>(Table2[[#This Row],[Close Price]]/Table2[[#This Row],[Current Month Low]])-1</f>
        <v>1.1538461538461497E-2</v>
      </c>
      <c r="AH309" s="1">
        <f>(Table2[[#This Row],[Current Month High]]/Table2[[#This Row],[Close Price]])-1</f>
        <v>0.13117870722433467</v>
      </c>
      <c r="AI309">
        <v>21.844106463878301</v>
      </c>
      <c r="AJ309">
        <v>103.24574961360101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</v>
      </c>
      <c r="AM309">
        <v>0</v>
      </c>
      <c r="AN309">
        <v>-7.59</v>
      </c>
      <c r="AO309" t="s">
        <v>3108</v>
      </c>
      <c r="AP309">
        <v>7.2407247826368995E-2</v>
      </c>
      <c r="AQ309">
        <f>(Table2[[#This Row],[Sharpe Ratio]]-AVERAGE(Table2[Sharpe Ratio]))/_xlfn.STDEV.P(Table2[Sharpe Ratio])</f>
        <v>0.10471489604158196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201</v>
      </c>
      <c r="AT309">
        <f>_xlfn.RANK.AVG(Table2[[#This Row],[6M Return vs Nifty Z-Score]],Table2[6M Return vs Nifty Z-Score])</f>
        <v>461</v>
      </c>
      <c r="AU309">
        <f>_xlfn.RANK.AVG(Table2[[#This Row],[Sharpe Ratio Z-Score]],Table2[Sharpe Ratio Z-Score])</f>
        <v>316</v>
      </c>
      <c r="AV309">
        <f>(Table2[[#This Row],[Rank 1Y]]+Table2[[#This Row],[Rank 6M]]+Table2[[#This Row],[Rank Sharpe]])/3</f>
        <v>326</v>
      </c>
    </row>
    <row r="310" spans="1:48" x14ac:dyDescent="0.3">
      <c r="A310" t="s">
        <v>278</v>
      </c>
      <c r="B310" t="s">
        <v>279</v>
      </c>
      <c r="C310" t="s">
        <v>3064</v>
      </c>
      <c r="D310" t="s">
        <v>34</v>
      </c>
      <c r="E310">
        <v>97618.348860119993</v>
      </c>
      <c r="F310">
        <v>107.62</v>
      </c>
      <c r="G310">
        <v>37.976532300000599</v>
      </c>
      <c r="H310">
        <f>(Table2[[#This Row],[1Y Return vs Nifty]]-AVERAGE(Table2[1Y Return vs Nifty]))/_xlfn.STDEV.P(Table2[1Y Return vs Nifty])</f>
        <v>9.3560045091785032E-2</v>
      </c>
      <c r="I310">
        <v>-10.227264630546999</v>
      </c>
      <c r="J310">
        <f>(Table2[[#This Row],[1M Return vs Nifty]]-AVERAGE(Table2[1M Return vs Nifty]))/_xlfn.STDEV.P(Table2[1M Return vs Nifty])</f>
        <v>-0.73146632370439491</v>
      </c>
      <c r="K310">
        <v>-19.495244616239098</v>
      </c>
      <c r="L310">
        <f>(Table2[[#This Row],[6M Return vs Nifty]]-AVERAGE(Table2[6M Return vs Nifty]))/_xlfn.STDEV.P(Table2[6M Return vs Nifty])</f>
        <v>-0.85189797913129162</v>
      </c>
      <c r="M310">
        <v>-2.9790495085325599</v>
      </c>
      <c r="N310">
        <f>(Table2[[#This Row],[1W Return vs Nifty]]-AVERAGE(Table2[1W Return vs Nifty]))/_xlfn.STDEV.P(Table2[1W Return vs Nifty])</f>
        <v>-8.4431556024743032E-2</v>
      </c>
      <c r="O310">
        <v>110.28</v>
      </c>
      <c r="P310">
        <v>113.205271892597</v>
      </c>
      <c r="Q310">
        <v>104.782456479839</v>
      </c>
      <c r="R310">
        <v>43.624164931286899</v>
      </c>
      <c r="S310" s="1">
        <f>(Table2[[#This Row],[Close Price]]-Table2[[#This Row],[20D EMA]])/Table2[[#This Row],[20D EMA]]</f>
        <v>-2.4120420747188943E-2</v>
      </c>
      <c r="T310" s="1">
        <f>(Table2[[#This Row],[Close Price]]-Table2[[#This Row],[50D EMA]])/Table2[[#This Row],[50D EMA]]</f>
        <v>-4.9337559984803485E-2</v>
      </c>
      <c r="U310" s="1">
        <f>(Table2[[#This Row],[Close Price]]-Table2[[#This Row],[200D EMA]])/Table2[[#This Row],[200D EMA]]</f>
        <v>2.7080330195417519E-2</v>
      </c>
      <c r="V310">
        <v>0.63301038263860898</v>
      </c>
      <c r="W310">
        <v>106.52</v>
      </c>
      <c r="X310">
        <v>108.41</v>
      </c>
      <c r="Y310">
        <v>105.5</v>
      </c>
      <c r="Z310">
        <v>110.76</v>
      </c>
      <c r="AA310">
        <v>104.04</v>
      </c>
      <c r="AB310">
        <v>115.6</v>
      </c>
      <c r="AC310" s="1">
        <f>(Table2[[#This Row],[Close Price]]/Table2[[#This Row],[Day Low]])-1</f>
        <v>1.0326699211415713E-2</v>
      </c>
      <c r="AD310" s="1">
        <f>(Table2[[#This Row],[Day High]]/Table2[[#This Row],[Close Price]])-1</f>
        <v>7.3406430031592862E-3</v>
      </c>
      <c r="AE310" s="1">
        <f>(Table2[[#This Row],[Close Price]]/Table2[[#This Row],[Current Week Low]])-1</f>
        <v>2.0094786729857761E-2</v>
      </c>
      <c r="AF310" s="1">
        <f>(Table2[[#This Row],[Current Week High]]/Table2[[#This Row],[Close Price]])-1</f>
        <v>2.9176732949266038E-2</v>
      </c>
      <c r="AG310" s="1">
        <f>(Table2[[#This Row],[Close Price]]/Table2[[#This Row],[Current Month Low]])-1</f>
        <v>3.4409842368319898E-2</v>
      </c>
      <c r="AH310" s="1">
        <f>(Table2[[#This Row],[Current Month High]]/Table2[[#This Row],[Close Price]])-1</f>
        <v>7.4149786285077068E-2</v>
      </c>
      <c r="AI310">
        <v>19.7732763426872</v>
      </c>
      <c r="AJ310">
        <v>68.551292090837904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</v>
      </c>
      <c r="AM310" t="s">
        <v>3108</v>
      </c>
      <c r="AN310">
        <v>-7.04</v>
      </c>
      <c r="AO310" t="s">
        <v>3108</v>
      </c>
      <c r="AP310">
        <v>0.15367765244065901</v>
      </c>
      <c r="AQ310">
        <f>(Table2[[#This Row],[Sharpe Ratio]]-AVERAGE(Table2[Sharpe Ratio]))/_xlfn.STDEV.P(Table2[Sharpe Ratio])</f>
        <v>1.0283120592393455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276</v>
      </c>
      <c r="AT310">
        <f>_xlfn.RANK.AVG(Table2[[#This Row],[6M Return vs Nifty Z-Score]],Table2[6M Return vs Nifty Z-Score])</f>
        <v>601</v>
      </c>
      <c r="AU310">
        <f>_xlfn.RANK.AVG(Table2[[#This Row],[Sharpe Ratio Z-Score]],Table2[Sharpe Ratio Z-Score])</f>
        <v>109</v>
      </c>
      <c r="AV310">
        <f>(Table2[[#This Row],[Rank 1Y]]+Table2[[#This Row],[Rank 6M]]+Table2[[#This Row],[Rank Sharpe]])/3</f>
        <v>328.66666666666669</v>
      </c>
    </row>
    <row r="311" spans="1:48" x14ac:dyDescent="0.3">
      <c r="A311" t="s">
        <v>657</v>
      </c>
      <c r="B311" t="s">
        <v>658</v>
      </c>
      <c r="C311" t="s">
        <v>3065</v>
      </c>
      <c r="D311" t="s">
        <v>659</v>
      </c>
      <c r="E311">
        <v>27077.793912839999</v>
      </c>
      <c r="F311">
        <v>281.8</v>
      </c>
      <c r="G311">
        <v>119.820432610731</v>
      </c>
      <c r="H311">
        <f>(Table2[[#This Row],[1Y Return vs Nifty]]-AVERAGE(Table2[1Y Return vs Nifty]))/_xlfn.STDEV.P(Table2[1Y Return vs Nifty])</f>
        <v>1.3563728453881663</v>
      </c>
      <c r="I311">
        <v>-12.188555946965</v>
      </c>
      <c r="J311">
        <f>(Table2[[#This Row],[1M Return vs Nifty]]-AVERAGE(Table2[1M Return vs Nifty]))/_xlfn.STDEV.P(Table2[1M Return vs Nifty])</f>
        <v>-0.91897391567711195</v>
      </c>
      <c r="K311">
        <v>-21.1686941340338</v>
      </c>
      <c r="L311">
        <f>(Table2[[#This Row],[6M Return vs Nifty]]-AVERAGE(Table2[6M Return vs Nifty]))/_xlfn.STDEV.P(Table2[6M Return vs Nifty])</f>
        <v>-0.90814998910490197</v>
      </c>
      <c r="M311">
        <v>-4.95122122076154</v>
      </c>
      <c r="N311">
        <f>(Table2[[#This Row],[1W Return vs Nifty]]-AVERAGE(Table2[1W Return vs Nifty]))/_xlfn.STDEV.P(Table2[1W Return vs Nifty])</f>
        <v>-0.52216186347602966</v>
      </c>
      <c r="O311">
        <v>294.02</v>
      </c>
      <c r="P311">
        <v>298.26056147004101</v>
      </c>
      <c r="Q311">
        <v>275.823982437805</v>
      </c>
      <c r="R311">
        <v>33.853592531815103</v>
      </c>
      <c r="S311" s="1">
        <f>(Table2[[#This Row],[Close Price]]-Table2[[#This Row],[20D EMA]])/Table2[[#This Row],[20D EMA]]</f>
        <v>-4.1561798517107583E-2</v>
      </c>
      <c r="T311" s="1">
        <f>(Table2[[#This Row],[Close Price]]-Table2[[#This Row],[50D EMA]])/Table2[[#This Row],[50D EMA]]</f>
        <v>-5.5188528409225814E-2</v>
      </c>
      <c r="U311" s="1">
        <f>(Table2[[#This Row],[Close Price]]-Table2[[#This Row],[200D EMA]])/Table2[[#This Row],[200D EMA]]</f>
        <v>2.1666054957866224E-2</v>
      </c>
      <c r="V311">
        <v>0.26285055268125102</v>
      </c>
      <c r="W311">
        <v>280.55</v>
      </c>
      <c r="X311">
        <v>286.60000000000002</v>
      </c>
      <c r="Y311">
        <v>279</v>
      </c>
      <c r="Z311">
        <v>297.2</v>
      </c>
      <c r="AA311">
        <v>279</v>
      </c>
      <c r="AB311">
        <v>310.89999999999998</v>
      </c>
      <c r="AC311" s="1">
        <f>(Table2[[#This Row],[Close Price]]/Table2[[#This Row],[Day Low]])-1</f>
        <v>4.455533772945941E-3</v>
      </c>
      <c r="AD311" s="1">
        <f>(Table2[[#This Row],[Day High]]/Table2[[#This Row],[Close Price]])-1</f>
        <v>1.7033356990773685E-2</v>
      </c>
      <c r="AE311" s="1">
        <f>(Table2[[#This Row],[Close Price]]/Table2[[#This Row],[Current Week Low]])-1</f>
        <v>1.003584229390686E-2</v>
      </c>
      <c r="AF311" s="1">
        <f>(Table2[[#This Row],[Current Week High]]/Table2[[#This Row],[Close Price]])-1</f>
        <v>5.4648687012065267E-2</v>
      </c>
      <c r="AG311" s="1">
        <f>(Table2[[#This Row],[Close Price]]/Table2[[#This Row],[Current Month Low]])-1</f>
        <v>1.003584229390686E-2</v>
      </c>
      <c r="AH311" s="1">
        <f>(Table2[[#This Row],[Current Month High]]/Table2[[#This Row],[Close Price]])-1</f>
        <v>0.10326472675656473</v>
      </c>
      <c r="AI311">
        <v>36.373314407381102</v>
      </c>
      <c r="AJ311">
        <v>150.377609951132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-0.14000000000000001</v>
      </c>
      <c r="AM311" t="s">
        <v>3108</v>
      </c>
      <c r="AN311">
        <v>-9.24</v>
      </c>
      <c r="AO311" t="s">
        <v>3108</v>
      </c>
      <c r="AP311">
        <v>7.8402007308548002E-2</v>
      </c>
      <c r="AQ311">
        <f>(Table2[[#This Row],[Sharpe Ratio]]-AVERAGE(Table2[Sharpe Ratio]))/_xlfn.STDEV.P(Table2[Sharpe Ratio])</f>
        <v>0.1728423143566605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72</v>
      </c>
      <c r="AT311">
        <f>_xlfn.RANK.AVG(Table2[[#This Row],[6M Return vs Nifty Z-Score]],Table2[6M Return vs Nifty Z-Score])</f>
        <v>619</v>
      </c>
      <c r="AU311">
        <f>_xlfn.RANK.AVG(Table2[[#This Row],[Sharpe Ratio Z-Score]],Table2[Sharpe Ratio Z-Score])</f>
        <v>295</v>
      </c>
      <c r="AV311">
        <f>(Table2[[#This Row],[Rank 1Y]]+Table2[[#This Row],[Rank 6M]]+Table2[[#This Row],[Rank Sharpe]])/3</f>
        <v>328.66666666666669</v>
      </c>
    </row>
    <row r="312" spans="1:48" x14ac:dyDescent="0.3">
      <c r="A312" t="s">
        <v>609</v>
      </c>
      <c r="B312" t="s">
        <v>610</v>
      </c>
      <c r="C312" t="s">
        <v>3079</v>
      </c>
      <c r="D312" t="s">
        <v>168</v>
      </c>
      <c r="E312">
        <v>30497.805681595</v>
      </c>
      <c r="F312">
        <v>905.65</v>
      </c>
      <c r="G312">
        <v>53.5250255947997</v>
      </c>
      <c r="H312">
        <f>(Table2[[#This Row],[1Y Return vs Nifty]]-AVERAGE(Table2[1Y Return vs Nifty]))/_xlfn.STDEV.P(Table2[1Y Return vs Nifty])</f>
        <v>0.33346596701692172</v>
      </c>
      <c r="I312">
        <v>-1.6147323324752001</v>
      </c>
      <c r="J312">
        <f>(Table2[[#This Row],[1M Return vs Nifty]]-AVERAGE(Table2[1M Return vs Nifty]))/_xlfn.STDEV.P(Table2[1M Return vs Nifty])</f>
        <v>9.192751813858524E-2</v>
      </c>
      <c r="K312">
        <v>0.92828671267785001</v>
      </c>
      <c r="L312">
        <f>(Table2[[#This Row],[6M Return vs Nifty]]-AVERAGE(Table2[6M Return vs Nifty]))/_xlfn.STDEV.P(Table2[6M Return vs Nifty])</f>
        <v>-0.16537312385835018</v>
      </c>
      <c r="M312">
        <v>0.30887890041056099</v>
      </c>
      <c r="N312">
        <f>(Table2[[#This Row],[1W Return vs Nifty]]-AVERAGE(Table2[1W Return vs Nifty]))/_xlfn.STDEV.P(Table2[1W Return vs Nifty])</f>
        <v>0.64533548423863019</v>
      </c>
      <c r="O312">
        <v>891.67</v>
      </c>
      <c r="P312">
        <v>876.28918263289302</v>
      </c>
      <c r="Q312">
        <v>790.31176248428403</v>
      </c>
      <c r="R312">
        <v>58.150426183973302</v>
      </c>
      <c r="S312" s="1">
        <f>(Table2[[#This Row],[Close Price]]-Table2[[#This Row],[20D EMA]])/Table2[[#This Row],[20D EMA]]</f>
        <v>1.5678446061883903E-2</v>
      </c>
      <c r="T312" s="1">
        <f>(Table2[[#This Row],[Close Price]]-Table2[[#This Row],[50D EMA]])/Table2[[#This Row],[50D EMA]]</f>
        <v>3.3505853945257694E-2</v>
      </c>
      <c r="U312" s="1">
        <f>(Table2[[#This Row],[Close Price]]-Table2[[#This Row],[200D EMA]])/Table2[[#This Row],[200D EMA]]</f>
        <v>0.14594017575185658</v>
      </c>
      <c r="V312">
        <v>0.74558518123796602</v>
      </c>
      <c r="W312">
        <v>891.05</v>
      </c>
      <c r="X312">
        <v>918</v>
      </c>
      <c r="Y312">
        <v>864.8</v>
      </c>
      <c r="Z312">
        <v>939.8</v>
      </c>
      <c r="AA312">
        <v>862.05</v>
      </c>
      <c r="AB312">
        <v>966.75</v>
      </c>
      <c r="AC312" s="1">
        <f>(Table2[[#This Row],[Close Price]]/Table2[[#This Row],[Day Low]])-1</f>
        <v>1.6385163571067896E-2</v>
      </c>
      <c r="AD312" s="1">
        <f>(Table2[[#This Row],[Day High]]/Table2[[#This Row],[Close Price]])-1</f>
        <v>1.3636614586208795E-2</v>
      </c>
      <c r="AE312" s="1">
        <f>(Table2[[#This Row],[Close Price]]/Table2[[#This Row],[Current Week Low]])-1</f>
        <v>4.7236355226641935E-2</v>
      </c>
      <c r="AF312" s="1">
        <f>(Table2[[#This Row],[Current Week High]]/Table2[[#This Row],[Close Price]])-1</f>
        <v>3.7707723734334397E-2</v>
      </c>
      <c r="AG312" s="1">
        <f>(Table2[[#This Row],[Close Price]]/Table2[[#This Row],[Current Month Low]])-1</f>
        <v>5.0577112696479354E-2</v>
      </c>
      <c r="AH312" s="1">
        <f>(Table2[[#This Row],[Current Month High]]/Table2[[#This Row],[Close Price]])-1</f>
        <v>6.7465356373875185E-2</v>
      </c>
      <c r="AI312">
        <v>9.3137525534146608</v>
      </c>
      <c r="AJ312">
        <v>85.242380854980496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0.06</v>
      </c>
      <c r="AM312" t="s">
        <v>3109</v>
      </c>
      <c r="AN312">
        <v>-0.33</v>
      </c>
      <c r="AO312" t="s">
        <v>3108</v>
      </c>
      <c r="AP312">
        <v>3.6560776070654999E-2</v>
      </c>
      <c r="AQ312">
        <f>(Table2[[#This Row],[Sharpe Ratio]]-AVERAGE(Table2[Sharpe Ratio]))/_xlfn.STDEV.P(Table2[Sharpe Ratio])</f>
        <v>-0.30266217783119631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0.60269366770459065</v>
      </c>
      <c r="AS312">
        <f>_xlfn.RANK.AVG(Table2[[#This Row],[1Y Return vs Nifty Z-Score]],Table2[1Y Return vs Nifty Z-Score])</f>
        <v>203</v>
      </c>
      <c r="AT312">
        <f>_xlfn.RANK.AVG(Table2[[#This Row],[6M Return vs Nifty Z-Score]],Table2[6M Return vs Nifty Z-Score])</f>
        <v>362</v>
      </c>
      <c r="AU312">
        <f>_xlfn.RANK.AVG(Table2[[#This Row],[Sharpe Ratio Z-Score]],Table2[Sharpe Ratio Z-Score])</f>
        <v>423</v>
      </c>
      <c r="AV312">
        <f>(Table2[[#This Row],[Rank 1Y]]+Table2[[#This Row],[Rank 6M]]+Table2[[#This Row],[Rank Sharpe]])/3</f>
        <v>329.33333333333331</v>
      </c>
    </row>
    <row r="313" spans="1:48" x14ac:dyDescent="0.3">
      <c r="A313" t="s">
        <v>693</v>
      </c>
      <c r="B313" t="s">
        <v>694</v>
      </c>
      <c r="C313" t="s">
        <v>3075</v>
      </c>
      <c r="D313" t="s">
        <v>446</v>
      </c>
      <c r="E313">
        <v>24595.633259999999</v>
      </c>
      <c r="F313">
        <v>3509.05</v>
      </c>
      <c r="G313">
        <v>7.9264659826796997</v>
      </c>
      <c r="H313">
        <f>(Table2[[#This Row],[1Y Return vs Nifty]]-AVERAGE(Table2[1Y Return vs Nifty]))/_xlfn.STDEV.P(Table2[1Y Return vs Nifty])</f>
        <v>-0.37009831247909342</v>
      </c>
      <c r="I313">
        <v>-2.5550610906685902</v>
      </c>
      <c r="J313">
        <f>(Table2[[#This Row],[1M Return vs Nifty]]-AVERAGE(Table2[1M Return vs Nifty]))/_xlfn.STDEV.P(Table2[1M Return vs Nifty])</f>
        <v>2.0281851656757353E-3</v>
      </c>
      <c r="K313">
        <v>1.6263471872159201</v>
      </c>
      <c r="L313">
        <f>(Table2[[#This Row],[6M Return vs Nifty]]-AVERAGE(Table2[6M Return vs Nifty]))/_xlfn.STDEV.P(Table2[6M Return vs Nifty])</f>
        <v>-0.14190823629625282</v>
      </c>
      <c r="M313">
        <v>-3.1115214937929601</v>
      </c>
      <c r="N313">
        <f>(Table2[[#This Row],[1W Return vs Nifty]]-AVERAGE(Table2[1W Return vs Nifty]))/_xlfn.STDEV.P(Table2[1W Return vs Nifty])</f>
        <v>-0.11383416963954812</v>
      </c>
      <c r="O313">
        <v>3570.45</v>
      </c>
      <c r="P313">
        <v>3515.5708582319598</v>
      </c>
      <c r="Q313">
        <v>3207.8511423585201</v>
      </c>
      <c r="R313">
        <v>38.2246583157782</v>
      </c>
      <c r="S313" s="1">
        <f>(Table2[[#This Row],[Close Price]]-Table2[[#This Row],[20D EMA]])/Table2[[#This Row],[20D EMA]]</f>
        <v>-1.7196711899060243E-2</v>
      </c>
      <c r="T313" s="1">
        <f>(Table2[[#This Row],[Close Price]]-Table2[[#This Row],[50D EMA]])/Table2[[#This Row],[50D EMA]]</f>
        <v>-1.8548504623909399E-3</v>
      </c>
      <c r="U313" s="1">
        <f>(Table2[[#This Row],[Close Price]]-Table2[[#This Row],[200D EMA]])/Table2[[#This Row],[200D EMA]]</f>
        <v>9.3894275100317962E-2</v>
      </c>
      <c r="V313">
        <v>0.94264713587258797</v>
      </c>
      <c r="W313">
        <v>3479.75</v>
      </c>
      <c r="X313">
        <v>3536.8</v>
      </c>
      <c r="Y313">
        <v>3405</v>
      </c>
      <c r="Z313">
        <v>3650</v>
      </c>
      <c r="AA313">
        <v>3405</v>
      </c>
      <c r="AB313">
        <v>3738.55</v>
      </c>
      <c r="AC313" s="1">
        <f>(Table2[[#This Row],[Close Price]]/Table2[[#This Row],[Day Low]])-1</f>
        <v>8.4201451253682613E-3</v>
      </c>
      <c r="AD313" s="1">
        <f>(Table2[[#This Row],[Day High]]/Table2[[#This Row],[Close Price]])-1</f>
        <v>7.9081232812299174E-3</v>
      </c>
      <c r="AE313" s="1">
        <f>(Table2[[#This Row],[Close Price]]/Table2[[#This Row],[Current Week Low]])-1</f>
        <v>3.0558002936857509E-2</v>
      </c>
      <c r="AF313" s="1">
        <f>(Table2[[#This Row],[Current Week High]]/Table2[[#This Row],[Close Price]])-1</f>
        <v>4.0167566720337389E-2</v>
      </c>
      <c r="AG313" s="1">
        <f>(Table2[[#This Row],[Close Price]]/Table2[[#This Row],[Current Month Low]])-1</f>
        <v>3.0558002936857509E-2</v>
      </c>
      <c r="AH313" s="1">
        <f>(Table2[[#This Row],[Current Month High]]/Table2[[#This Row],[Close Price]])-1</f>
        <v>6.5402316866388421E-2</v>
      </c>
      <c r="AI313">
        <v>12.246904432823699</v>
      </c>
      <c r="AJ313">
        <v>40.020350345157802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0.15</v>
      </c>
      <c r="AM313" t="s">
        <v>3109</v>
      </c>
      <c r="AN313">
        <v>-2.16</v>
      </c>
      <c r="AO313" t="s">
        <v>3108</v>
      </c>
      <c r="AP313">
        <v>0.101140909355766</v>
      </c>
      <c r="AQ313">
        <f>(Table2[[#This Row],[Sharpe Ratio]]-AVERAGE(Table2[Sharpe Ratio]))/_xlfn.STDEV.P(Table2[Sharpe Ratio])</f>
        <v>0.43125846873310364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-0.19255406451611498</v>
      </c>
      <c r="AS313">
        <f>_xlfn.RANK.AVG(Table2[[#This Row],[1Y Return vs Nifty Z-Score]],Table2[1Y Return vs Nifty Z-Score])</f>
        <v>406</v>
      </c>
      <c r="AT313">
        <f>_xlfn.RANK.AVG(Table2[[#This Row],[6M Return vs Nifty Z-Score]],Table2[6M Return vs Nifty Z-Score])</f>
        <v>356</v>
      </c>
      <c r="AU313">
        <f>_xlfn.RANK.AVG(Table2[[#This Row],[Sharpe Ratio Z-Score]],Table2[Sharpe Ratio Z-Score])</f>
        <v>227</v>
      </c>
      <c r="AV313">
        <f>(Table2[[#This Row],[Rank 1Y]]+Table2[[#This Row],[Rank 6M]]+Table2[[#This Row],[Rank Sharpe]])/3</f>
        <v>329.66666666666669</v>
      </c>
    </row>
    <row r="314" spans="1:48" x14ac:dyDescent="0.3">
      <c r="A314" t="s">
        <v>549</v>
      </c>
      <c r="B314" t="s">
        <v>550</v>
      </c>
      <c r="C314" t="s">
        <v>3076</v>
      </c>
      <c r="D314" t="s">
        <v>551</v>
      </c>
      <c r="E314">
        <v>36130.347511439999</v>
      </c>
      <c r="F314">
        <v>1328.6</v>
      </c>
      <c r="G314">
        <v>-3.8688990302957702</v>
      </c>
      <c r="H314">
        <f>(Table2[[#This Row],[1Y Return vs Nifty]]-AVERAGE(Table2[1Y Return vs Nifty]))/_xlfn.STDEV.P(Table2[1Y Return vs Nifty])</f>
        <v>-0.55209523425336782</v>
      </c>
      <c r="I314">
        <v>-2.9335275239275398</v>
      </c>
      <c r="J314">
        <f>(Table2[[#This Row],[1M Return vs Nifty]]-AVERAGE(Table2[1M Return vs Nifty]))/_xlfn.STDEV.P(Table2[1M Return vs Nifty])</f>
        <v>-3.4154777022978623E-2</v>
      </c>
      <c r="K314">
        <v>6.9265481324013498</v>
      </c>
      <c r="L314">
        <f>(Table2[[#This Row],[6M Return vs Nifty]]-AVERAGE(Table2[6M Return vs Nifty]))/_xlfn.STDEV.P(Table2[6M Return vs Nifty])</f>
        <v>3.6254865285450702E-2</v>
      </c>
      <c r="M314">
        <v>-4.5035903969207904</v>
      </c>
      <c r="N314">
        <f>(Table2[[#This Row],[1W Return vs Nifty]]-AVERAGE(Table2[1W Return vs Nifty]))/_xlfn.STDEV.P(Table2[1W Return vs Nifty])</f>
        <v>-0.42280865962998737</v>
      </c>
      <c r="O314">
        <v>1313.55</v>
      </c>
      <c r="P314">
        <v>1272.7670012052899</v>
      </c>
      <c r="Q314">
        <v>1176.24754638528</v>
      </c>
      <c r="R314">
        <v>54.172347452726903</v>
      </c>
      <c r="S314" s="1">
        <f>(Table2[[#This Row],[Close Price]]-Table2[[#This Row],[20D EMA]])/Table2[[#This Row],[20D EMA]]</f>
        <v>1.1457500666133725E-2</v>
      </c>
      <c r="T314" s="1">
        <f>(Table2[[#This Row],[Close Price]]-Table2[[#This Row],[50D EMA]])/Table2[[#This Row],[50D EMA]]</f>
        <v>4.3867415435690123E-2</v>
      </c>
      <c r="U314" s="1">
        <f>(Table2[[#This Row],[Close Price]]-Table2[[#This Row],[200D EMA]])/Table2[[#This Row],[200D EMA]]</f>
        <v>0.12952414148102875</v>
      </c>
      <c r="V314">
        <v>0.92504523570915997</v>
      </c>
      <c r="W314">
        <v>1312.95</v>
      </c>
      <c r="X314">
        <v>1356.6</v>
      </c>
      <c r="Y314">
        <v>1226.25</v>
      </c>
      <c r="Z314">
        <v>1364</v>
      </c>
      <c r="AA314">
        <v>1226.25</v>
      </c>
      <c r="AB314">
        <v>1430</v>
      </c>
      <c r="AC314" s="1">
        <f>(Table2[[#This Row],[Close Price]]/Table2[[#This Row],[Day Low]])-1</f>
        <v>1.1919722761719598E-2</v>
      </c>
      <c r="AD314" s="1">
        <f>(Table2[[#This Row],[Day High]]/Table2[[#This Row],[Close Price]])-1</f>
        <v>2.1074815595363505E-2</v>
      </c>
      <c r="AE314" s="1">
        <f>(Table2[[#This Row],[Close Price]]/Table2[[#This Row],[Current Week Low]])-1</f>
        <v>8.3465851172273009E-2</v>
      </c>
      <c r="AF314" s="1">
        <f>(Table2[[#This Row],[Current Week High]]/Table2[[#This Row],[Close Price]])-1</f>
        <v>2.6644588288423865E-2</v>
      </c>
      <c r="AG314" s="1">
        <f>(Table2[[#This Row],[Close Price]]/Table2[[#This Row],[Current Month Low]])-1</f>
        <v>8.3465851172273009E-2</v>
      </c>
      <c r="AH314" s="1">
        <f>(Table2[[#This Row],[Current Month High]]/Table2[[#This Row],[Close Price]])-1</f>
        <v>7.6320939334638016E-2</v>
      </c>
      <c r="AI314">
        <v>8.4750865572783507</v>
      </c>
      <c r="AJ314">
        <v>34.8079752422505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0.03</v>
      </c>
      <c r="AM314" t="s">
        <v>3109</v>
      </c>
      <c r="AN314">
        <v>-1.98</v>
      </c>
      <c r="AO314" t="s">
        <v>3108</v>
      </c>
      <c r="AP314">
        <v>0.12518632752452499</v>
      </c>
      <c r="AQ314">
        <f>(Table2[[#This Row],[Sharpe Ratio]]-AVERAGE(Table2[Sharpe Ratio]))/_xlfn.STDEV.P(Table2[Sharpe Ratio])</f>
        <v>0.70452251994547843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-0.26828128567540466</v>
      </c>
      <c r="AS314">
        <f>_xlfn.RANK.AVG(Table2[[#This Row],[1Y Return vs Nifty Z-Score]],Table2[1Y Return vs Nifty Z-Score])</f>
        <v>511</v>
      </c>
      <c r="AT314">
        <f>_xlfn.RANK.AVG(Table2[[#This Row],[6M Return vs Nifty Z-Score]],Table2[6M Return vs Nifty Z-Score])</f>
        <v>304</v>
      </c>
      <c r="AU314">
        <f>_xlfn.RANK.AVG(Table2[[#This Row],[Sharpe Ratio Z-Score]],Table2[Sharpe Ratio Z-Score])</f>
        <v>175</v>
      </c>
      <c r="AV314">
        <f>(Table2[[#This Row],[Rank 1Y]]+Table2[[#This Row],[Rank 6M]]+Table2[[#This Row],[Rank Sharpe]])/3</f>
        <v>330</v>
      </c>
    </row>
    <row r="315" spans="1:48" x14ac:dyDescent="0.3">
      <c r="A315" t="s">
        <v>206</v>
      </c>
      <c r="B315" t="s">
        <v>207</v>
      </c>
      <c r="C315" t="s">
        <v>3064</v>
      </c>
      <c r="D315" t="s">
        <v>34</v>
      </c>
      <c r="E315">
        <v>124468.519867632</v>
      </c>
      <c r="F315">
        <v>113.04</v>
      </c>
      <c r="G315">
        <v>57.130730426260598</v>
      </c>
      <c r="H315">
        <f>(Table2[[#This Row],[1Y Return vs Nifty]]-AVERAGE(Table2[1Y Return vs Nifty]))/_xlfn.STDEV.P(Table2[1Y Return vs Nifty])</f>
        <v>0.38910029282461234</v>
      </c>
      <c r="I315">
        <v>-6.5873857854184301</v>
      </c>
      <c r="J315">
        <f>(Table2[[#This Row],[1M Return vs Nifty]]-AVERAGE(Table2[1M Return vs Nifty]))/_xlfn.STDEV.P(Table2[1M Return vs Nifty])</f>
        <v>-0.38347879548294578</v>
      </c>
      <c r="K315">
        <v>-24.491063707602802</v>
      </c>
      <c r="L315">
        <f>(Table2[[#This Row],[6M Return vs Nifty]]-AVERAGE(Table2[6M Return vs Nifty]))/_xlfn.STDEV.P(Table2[6M Return vs Nifty])</f>
        <v>-1.0198294657793523</v>
      </c>
      <c r="M315">
        <v>-1.7581989267028699</v>
      </c>
      <c r="N315">
        <f>(Table2[[#This Row],[1W Return vs Nifty]]-AVERAGE(Table2[1W Return vs Nifty]))/_xlfn.STDEV.P(Table2[1W Return vs Nifty])</f>
        <v>0.1865404375510096</v>
      </c>
      <c r="O315">
        <v>117.12</v>
      </c>
      <c r="P315">
        <v>120.169262534152</v>
      </c>
      <c r="Q315">
        <v>110.716046726947</v>
      </c>
      <c r="R315">
        <v>33.2139202256106</v>
      </c>
      <c r="S315" s="1">
        <f>(Table2[[#This Row],[Close Price]]-Table2[[#This Row],[20D EMA]])/Table2[[#This Row],[20D EMA]]</f>
        <v>-3.4836065573770475E-2</v>
      </c>
      <c r="T315" s="1">
        <f>(Table2[[#This Row],[Close Price]]-Table2[[#This Row],[50D EMA]])/Table2[[#This Row],[50D EMA]]</f>
        <v>-5.9326839358158336E-2</v>
      </c>
      <c r="U315" s="1">
        <f>(Table2[[#This Row],[Close Price]]-Table2[[#This Row],[200D EMA]])/Table2[[#This Row],[200D EMA]]</f>
        <v>2.0990211823444595E-2</v>
      </c>
      <c r="V315">
        <v>0.66015848165306201</v>
      </c>
      <c r="W315">
        <v>111.9</v>
      </c>
      <c r="X315">
        <v>113.55</v>
      </c>
      <c r="Y315">
        <v>111.9</v>
      </c>
      <c r="Z315">
        <v>115.99</v>
      </c>
      <c r="AA315">
        <v>111.9</v>
      </c>
      <c r="AB315">
        <v>125.7</v>
      </c>
      <c r="AC315" s="1">
        <f>(Table2[[#This Row],[Close Price]]/Table2[[#This Row],[Day Low]])-1</f>
        <v>1.0187667560321634E-2</v>
      </c>
      <c r="AD315" s="1">
        <f>(Table2[[#This Row],[Day High]]/Table2[[#This Row],[Close Price]])-1</f>
        <v>4.5116772823778906E-3</v>
      </c>
      <c r="AE315" s="1">
        <f>(Table2[[#This Row],[Close Price]]/Table2[[#This Row],[Current Week Low]])-1</f>
        <v>1.0187667560321634E-2</v>
      </c>
      <c r="AF315" s="1">
        <f>(Table2[[#This Row],[Current Week High]]/Table2[[#This Row],[Close Price]])-1</f>
        <v>2.6096956829440909E-2</v>
      </c>
      <c r="AG315" s="1">
        <f>(Table2[[#This Row],[Close Price]]/Table2[[#This Row],[Current Month Low]])-1</f>
        <v>1.0187667560321634E-2</v>
      </c>
      <c r="AH315" s="1">
        <f>(Table2[[#This Row],[Current Month High]]/Table2[[#This Row],[Close Price]])-1</f>
        <v>0.11199575371549897</v>
      </c>
      <c r="AI315">
        <v>26.415428167020501</v>
      </c>
      <c r="AJ315">
        <v>84.856909239574804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-0.14000000000000001</v>
      </c>
      <c r="AM315" t="s">
        <v>3108</v>
      </c>
      <c r="AN315">
        <v>-9.94</v>
      </c>
      <c r="AO315" t="s">
        <v>3108</v>
      </c>
      <c r="AP315">
        <v>0.13507067344273199</v>
      </c>
      <c r="AQ315">
        <f>(Table2[[#This Row],[Sharpe Ratio]]-AVERAGE(Table2[Sharpe Ratio]))/_xlfn.STDEV.P(Table2[Sharpe Ratio])</f>
        <v>0.81685312655988396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190</v>
      </c>
      <c r="AT315">
        <f>_xlfn.RANK.AVG(Table2[[#This Row],[6M Return vs Nifty Z-Score]],Table2[6M Return vs Nifty Z-Score])</f>
        <v>651</v>
      </c>
      <c r="AU315">
        <f>_xlfn.RANK.AVG(Table2[[#This Row],[Sharpe Ratio Z-Score]],Table2[Sharpe Ratio Z-Score])</f>
        <v>150</v>
      </c>
      <c r="AV315">
        <f>(Table2[[#This Row],[Rank 1Y]]+Table2[[#This Row],[Rank 6M]]+Table2[[#This Row],[Rank Sharpe]])/3</f>
        <v>330.33333333333331</v>
      </c>
    </row>
    <row r="316" spans="1:48" x14ac:dyDescent="0.3">
      <c r="A316" t="s">
        <v>1552</v>
      </c>
      <c r="B316" t="s">
        <v>1553</v>
      </c>
      <c r="C316" t="s">
        <v>3070</v>
      </c>
      <c r="D316" t="s">
        <v>862</v>
      </c>
      <c r="E316">
        <v>6094.2193127480004</v>
      </c>
      <c r="F316">
        <v>205.88</v>
      </c>
      <c r="G316">
        <v>43.1612761172291</v>
      </c>
      <c r="H316">
        <f>(Table2[[#This Row],[1Y Return vs Nifty]]-AVERAGE(Table2[1Y Return vs Nifty]))/_xlfn.STDEV.P(Table2[1Y Return vs Nifty])</f>
        <v>0.17355819808542064</v>
      </c>
      <c r="I316">
        <v>-6.1460781629350798</v>
      </c>
      <c r="J316">
        <f>(Table2[[#This Row],[1M Return vs Nifty]]-AVERAGE(Table2[1M Return vs Nifty]))/_xlfn.STDEV.P(Table2[1M Return vs Nifty])</f>
        <v>-0.34128795472493673</v>
      </c>
      <c r="K316">
        <v>-5.9273874264045698</v>
      </c>
      <c r="L316">
        <f>(Table2[[#This Row],[6M Return vs Nifty]]-AVERAGE(Table2[6M Return vs Nifty]))/_xlfn.STDEV.P(Table2[6M Return vs Nifty])</f>
        <v>-0.39582253147220942</v>
      </c>
      <c r="M316">
        <v>-0.92586935075570498</v>
      </c>
      <c r="N316">
        <f>(Table2[[#This Row],[1W Return vs Nifty]]-AVERAGE(Table2[1W Return vs Nifty]))/_xlfn.STDEV.P(Table2[1W Return vs Nifty])</f>
        <v>0.37127885506353608</v>
      </c>
      <c r="O316">
        <v>212.77</v>
      </c>
      <c r="P316">
        <v>213.723351796114</v>
      </c>
      <c r="Q316">
        <v>194.70555813557999</v>
      </c>
      <c r="R316">
        <v>35.8244311309669</v>
      </c>
      <c r="S316" s="1">
        <f>(Table2[[#This Row],[Close Price]]-Table2[[#This Row],[20D EMA]])/Table2[[#This Row],[20D EMA]]</f>
        <v>-3.2382384734690108E-2</v>
      </c>
      <c r="T316" s="1">
        <f>(Table2[[#This Row],[Close Price]]-Table2[[#This Row],[50D EMA]])/Table2[[#This Row],[50D EMA]]</f>
        <v>-3.6698618705906974E-2</v>
      </c>
      <c r="U316" s="1">
        <f>(Table2[[#This Row],[Close Price]]-Table2[[#This Row],[200D EMA]])/Table2[[#This Row],[200D EMA]]</f>
        <v>5.7391488827652604E-2</v>
      </c>
      <c r="V316">
        <v>0.75154968433214597</v>
      </c>
      <c r="W316">
        <v>204.4</v>
      </c>
      <c r="X316">
        <v>213.29</v>
      </c>
      <c r="Y316">
        <v>204.4</v>
      </c>
      <c r="Z316">
        <v>221.89</v>
      </c>
      <c r="AA316">
        <v>201</v>
      </c>
      <c r="AB316">
        <v>228.4</v>
      </c>
      <c r="AC316" s="1">
        <f>(Table2[[#This Row],[Close Price]]/Table2[[#This Row],[Day Low]])-1</f>
        <v>7.2407045009783566E-3</v>
      </c>
      <c r="AD316" s="1">
        <f>(Table2[[#This Row],[Day High]]/Table2[[#This Row],[Close Price]])-1</f>
        <v>3.5991839906741818E-2</v>
      </c>
      <c r="AE316" s="1">
        <f>(Table2[[#This Row],[Close Price]]/Table2[[#This Row],[Current Week Low]])-1</f>
        <v>7.2407045009783566E-3</v>
      </c>
      <c r="AF316" s="1">
        <f>(Table2[[#This Row],[Current Week High]]/Table2[[#This Row],[Close Price]])-1</f>
        <v>7.7763745871381351E-2</v>
      </c>
      <c r="AG316" s="1">
        <f>(Table2[[#This Row],[Close Price]]/Table2[[#This Row],[Current Month Low]])-1</f>
        <v>2.4278606965174143E-2</v>
      </c>
      <c r="AH316" s="1">
        <f>(Table2[[#This Row],[Current Month High]]/Table2[[#This Row],[Close Price]])-1</f>
        <v>0.10938410724693992</v>
      </c>
      <c r="AI316">
        <v>23.664270448805102</v>
      </c>
      <c r="AJ316">
        <v>72.428810720267904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-0.12</v>
      </c>
      <c r="AM316" t="s">
        <v>3108</v>
      </c>
      <c r="AN316">
        <v>-9.5399999999999991</v>
      </c>
      <c r="AO316" t="s">
        <v>3108</v>
      </c>
      <c r="AP316">
        <v>7.6706946235276005E-2</v>
      </c>
      <c r="AQ316">
        <f>(Table2[[#This Row],[Sharpe Ratio]]-AVERAGE(Table2[Sharpe Ratio]))/_xlfn.STDEV.P(Table2[Sharpe Ratio])</f>
        <v>0.15357880009029129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250</v>
      </c>
      <c r="AT316">
        <f>_xlfn.RANK.AVG(Table2[[#This Row],[6M Return vs Nifty Z-Score]],Table2[6M Return vs Nifty Z-Score])</f>
        <v>439</v>
      </c>
      <c r="AU316">
        <f>_xlfn.RANK.AVG(Table2[[#This Row],[Sharpe Ratio Z-Score]],Table2[Sharpe Ratio Z-Score])</f>
        <v>302</v>
      </c>
      <c r="AV316">
        <f>(Table2[[#This Row],[Rank 1Y]]+Table2[[#This Row],[Rank 6M]]+Table2[[#This Row],[Rank Sharpe]])/3</f>
        <v>330.33333333333331</v>
      </c>
    </row>
    <row r="317" spans="1:48" x14ac:dyDescent="0.3">
      <c r="A317" t="s">
        <v>628</v>
      </c>
      <c r="B317" t="s">
        <v>629</v>
      </c>
      <c r="C317" t="s">
        <v>630</v>
      </c>
      <c r="D317" t="s">
        <v>630</v>
      </c>
      <c r="E317">
        <v>29317.386780000001</v>
      </c>
      <c r="F317">
        <v>857.7</v>
      </c>
      <c r="G317">
        <v>5.0784705215771897</v>
      </c>
      <c r="H317">
        <f>(Table2[[#This Row],[1Y Return vs Nifty]]-AVERAGE(Table2[1Y Return vs Nifty]))/_xlfn.STDEV.P(Table2[1Y Return vs Nifty])</f>
        <v>-0.41404153988897674</v>
      </c>
      <c r="I317">
        <v>2.5053906545394802</v>
      </c>
      <c r="J317">
        <f>(Table2[[#This Row],[1M Return vs Nifty]]-AVERAGE(Table2[1M Return vs Nifty]))/_xlfn.STDEV.P(Table2[1M Return vs Nifty])</f>
        <v>0.48582838001437906</v>
      </c>
      <c r="K317">
        <v>6.2692928388835201</v>
      </c>
      <c r="L317">
        <f>(Table2[[#This Row],[6M Return vs Nifty]]-AVERAGE(Table2[6M Return vs Nifty]))/_xlfn.STDEV.P(Table2[6M Return vs Nifty])</f>
        <v>1.4161619607567691E-2</v>
      </c>
      <c r="M317">
        <v>-7.8310898143746996</v>
      </c>
      <c r="N317">
        <f>(Table2[[#This Row],[1W Return vs Nifty]]-AVERAGE(Table2[1W Return vs Nifty]))/_xlfn.STDEV.P(Table2[1W Return vs Nifty])</f>
        <v>-1.1613586215903806</v>
      </c>
      <c r="O317">
        <v>876.5</v>
      </c>
      <c r="P317">
        <v>865.23862877371596</v>
      </c>
      <c r="Q317">
        <v>811.12024818527505</v>
      </c>
      <c r="R317">
        <v>41.534429774029</v>
      </c>
      <c r="S317" s="1">
        <f>(Table2[[#This Row],[Close Price]]-Table2[[#This Row],[20D EMA]])/Table2[[#This Row],[20D EMA]]</f>
        <v>-2.1448944666286315E-2</v>
      </c>
      <c r="T317" s="1">
        <f>(Table2[[#This Row],[Close Price]]-Table2[[#This Row],[50D EMA]])/Table2[[#This Row],[50D EMA]]</f>
        <v>-8.712774167746358E-3</v>
      </c>
      <c r="U317" s="1">
        <f>(Table2[[#This Row],[Close Price]]-Table2[[#This Row],[200D EMA]])/Table2[[#This Row],[200D EMA]]</f>
        <v>5.7426444376081354E-2</v>
      </c>
      <c r="V317">
        <v>3.3384858814511902</v>
      </c>
      <c r="W317">
        <v>854</v>
      </c>
      <c r="X317">
        <v>888</v>
      </c>
      <c r="Y317">
        <v>850.35</v>
      </c>
      <c r="Z317">
        <v>910.55</v>
      </c>
      <c r="AA317">
        <v>818.7</v>
      </c>
      <c r="AB317">
        <v>1009.25</v>
      </c>
      <c r="AC317" s="1">
        <f>(Table2[[#This Row],[Close Price]]/Table2[[#This Row],[Day Low]])-1</f>
        <v>4.3325526932085356E-3</v>
      </c>
      <c r="AD317" s="1">
        <f>(Table2[[#This Row],[Day High]]/Table2[[#This Row],[Close Price]])-1</f>
        <v>3.5327037425673335E-2</v>
      </c>
      <c r="AE317" s="1">
        <f>(Table2[[#This Row],[Close Price]]/Table2[[#This Row],[Current Week Low]])-1</f>
        <v>8.6434997354030152E-3</v>
      </c>
      <c r="AF317" s="1">
        <f>(Table2[[#This Row],[Current Week High]]/Table2[[#This Row],[Close Price]])-1</f>
        <v>6.16182814503905E-2</v>
      </c>
      <c r="AG317" s="1">
        <f>(Table2[[#This Row],[Close Price]]/Table2[[#This Row],[Current Month Low]])-1</f>
        <v>4.7636496885306023E-2</v>
      </c>
      <c r="AH317" s="1">
        <f>(Table2[[#This Row],[Current Month High]]/Table2[[#This Row],[Close Price]])-1</f>
        <v>0.17669348256966289</v>
      </c>
      <c r="AI317">
        <v>17.669348256966199</v>
      </c>
      <c r="AJ317">
        <v>32.136804806655299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-0.01</v>
      </c>
      <c r="AM317" t="s">
        <v>3108</v>
      </c>
      <c r="AN317">
        <v>-3.79</v>
      </c>
      <c r="AO317" t="s">
        <v>3108</v>
      </c>
      <c r="AP317">
        <v>9.2003436735905997E-2</v>
      </c>
      <c r="AQ317">
        <f>(Table2[[#This Row],[Sharpe Ratio]]-AVERAGE(Table2[Sharpe Ratio]))/_xlfn.STDEV.P(Table2[Sharpe Ratio])</f>
        <v>0.32741570050089008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-0.74799446135652059</v>
      </c>
      <c r="AS317">
        <f>_xlfn.RANK.AVG(Table2[[#This Row],[1Y Return vs Nifty Z-Score]],Table2[1Y Return vs Nifty Z-Score])</f>
        <v>431</v>
      </c>
      <c r="AT317">
        <f>_xlfn.RANK.AVG(Table2[[#This Row],[6M Return vs Nifty Z-Score]],Table2[6M Return vs Nifty Z-Score])</f>
        <v>311</v>
      </c>
      <c r="AU317">
        <f>_xlfn.RANK.AVG(Table2[[#This Row],[Sharpe Ratio Z-Score]],Table2[Sharpe Ratio Z-Score])</f>
        <v>250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854</v>
      </c>
      <c r="B318" t="s">
        <v>855</v>
      </c>
      <c r="C318" t="s">
        <v>3075</v>
      </c>
      <c r="D318" t="s">
        <v>446</v>
      </c>
      <c r="E318">
        <v>17683.777683</v>
      </c>
      <c r="F318">
        <v>286</v>
      </c>
      <c r="G318">
        <v>12.0191916727556</v>
      </c>
      <c r="H318">
        <f>(Table2[[#This Row],[1Y Return vs Nifty]]-AVERAGE(Table2[1Y Return vs Nifty]))/_xlfn.STDEV.P(Table2[1Y Return vs Nifty])</f>
        <v>-0.30694948440629355</v>
      </c>
      <c r="I318">
        <v>-13.468552705657</v>
      </c>
      <c r="J318">
        <f>(Table2[[#This Row],[1M Return vs Nifty]]-AVERAGE(Table2[1M Return vs Nifty]))/_xlfn.STDEV.P(Table2[1M Return vs Nifty])</f>
        <v>-1.0413469195986098</v>
      </c>
      <c r="K318">
        <v>15.175987131172899</v>
      </c>
      <c r="L318">
        <f>(Table2[[#This Row],[6M Return vs Nifty]]-AVERAGE(Table2[6M Return vs Nifty]))/_xlfn.STDEV.P(Table2[6M Return vs Nifty])</f>
        <v>0.31355484948044288</v>
      </c>
      <c r="M318">
        <v>-5.9946196446008404</v>
      </c>
      <c r="N318">
        <f>(Table2[[#This Row],[1W Return vs Nifty]]-AVERAGE(Table2[1W Return vs Nifty]))/_xlfn.STDEV.P(Table2[1W Return vs Nifty])</f>
        <v>-0.75374773910202397</v>
      </c>
      <c r="O318">
        <v>300.20999999999998</v>
      </c>
      <c r="P318">
        <v>306.65093099064597</v>
      </c>
      <c r="Q318">
        <v>267.89334691323899</v>
      </c>
      <c r="R318">
        <v>34.7449879016092</v>
      </c>
      <c r="S318" s="1">
        <f>(Table2[[#This Row],[Close Price]]-Table2[[#This Row],[20D EMA]])/Table2[[#This Row],[20D EMA]]</f>
        <v>-4.7333533193431199E-2</v>
      </c>
      <c r="T318" s="1">
        <f>(Table2[[#This Row],[Close Price]]-Table2[[#This Row],[50D EMA]])/Table2[[#This Row],[50D EMA]]</f>
        <v>-6.7343447886926214E-2</v>
      </c>
      <c r="U318" s="1">
        <f>(Table2[[#This Row],[Close Price]]-Table2[[#This Row],[200D EMA]])/Table2[[#This Row],[200D EMA]]</f>
        <v>6.758903606749557E-2</v>
      </c>
      <c r="V318">
        <v>0.55103871852497599</v>
      </c>
      <c r="W318">
        <v>277.2</v>
      </c>
      <c r="X318">
        <v>291.55</v>
      </c>
      <c r="Y318">
        <v>275.25</v>
      </c>
      <c r="Z318">
        <v>292</v>
      </c>
      <c r="AA318">
        <v>275.25</v>
      </c>
      <c r="AB318">
        <v>320</v>
      </c>
      <c r="AC318" s="1">
        <f>(Table2[[#This Row],[Close Price]]/Table2[[#This Row],[Day Low]])-1</f>
        <v>3.1746031746031855E-2</v>
      </c>
      <c r="AD318" s="1">
        <f>(Table2[[#This Row],[Day High]]/Table2[[#This Row],[Close Price]])-1</f>
        <v>1.9405594405594417E-2</v>
      </c>
      <c r="AE318" s="1">
        <f>(Table2[[#This Row],[Close Price]]/Table2[[#This Row],[Current Week Low]])-1</f>
        <v>3.9055404178020003E-2</v>
      </c>
      <c r="AF318" s="1">
        <f>(Table2[[#This Row],[Current Week High]]/Table2[[#This Row],[Close Price]])-1</f>
        <v>2.0979020979021046E-2</v>
      </c>
      <c r="AG318" s="1">
        <f>(Table2[[#This Row],[Close Price]]/Table2[[#This Row],[Current Month Low]])-1</f>
        <v>3.9055404178020003E-2</v>
      </c>
      <c r="AH318" s="1">
        <f>(Table2[[#This Row],[Current Month High]]/Table2[[#This Row],[Close Price]])-1</f>
        <v>0.11888111888111896</v>
      </c>
      <c r="AI318">
        <v>24.440559440559401</v>
      </c>
      <c r="AJ318">
        <v>53.928955866523097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-0.15</v>
      </c>
      <c r="AM318" t="s">
        <v>3108</v>
      </c>
      <c r="AN318">
        <v>-11.25</v>
      </c>
      <c r="AO318" t="s">
        <v>3108</v>
      </c>
      <c r="AP318">
        <v>5.2925535946107001E-2</v>
      </c>
      <c r="AQ318">
        <f>(Table2[[#This Row],[Sharpe Ratio]]-AVERAGE(Table2[Sharpe Ratio]))/_xlfn.STDEV.P(Table2[Sharpe Ratio])</f>
        <v>-0.11668493471159655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379</v>
      </c>
      <c r="AT318">
        <f>_xlfn.RANK.AVG(Table2[[#This Row],[6M Return vs Nifty Z-Score]],Table2[6M Return vs Nifty Z-Score])</f>
        <v>231</v>
      </c>
      <c r="AU318">
        <f>_xlfn.RANK.AVG(Table2[[#This Row],[Sharpe Ratio Z-Score]],Table2[Sharpe Ratio Z-Score])</f>
        <v>382</v>
      </c>
      <c r="AV318">
        <f>(Table2[[#This Row],[Rank 1Y]]+Table2[[#This Row],[Rank 6M]]+Table2[[#This Row],[Rank Sharpe]])/3</f>
        <v>330.66666666666669</v>
      </c>
    </row>
    <row r="319" spans="1:48" x14ac:dyDescent="0.3">
      <c r="A319" t="s">
        <v>41</v>
      </c>
      <c r="B319" t="s">
        <v>42</v>
      </c>
      <c r="C319" t="s">
        <v>3066</v>
      </c>
      <c r="D319" t="s">
        <v>43</v>
      </c>
      <c r="E319">
        <v>628588.202067315</v>
      </c>
      <c r="F319">
        <v>502.65</v>
      </c>
      <c r="G319">
        <v>-14.440366848169001</v>
      </c>
      <c r="H319">
        <f>(Table2[[#This Row],[1Y Return vs Nifty]]-AVERAGE(Table2[1Y Return vs Nifty]))/_xlfn.STDEV.P(Table2[1Y Return vs Nifty])</f>
        <v>-0.71520799925659317</v>
      </c>
      <c r="I319">
        <v>6.4953928500533102</v>
      </c>
      <c r="J319">
        <f>(Table2[[#This Row],[1M Return vs Nifty]]-AVERAGE(Table2[1M Return vs Nifty]))/_xlfn.STDEV.P(Table2[1M Return vs Nifty])</f>
        <v>0.86728915403801798</v>
      </c>
      <c r="K319">
        <v>12.8891170374935</v>
      </c>
      <c r="L319">
        <f>(Table2[[#This Row],[6M Return vs Nifty]]-AVERAGE(Table2[6M Return vs Nifty]))/_xlfn.STDEV.P(Table2[6M Return vs Nifty])</f>
        <v>0.23668307178407699</v>
      </c>
      <c r="M319">
        <v>-1.7282152485020399</v>
      </c>
      <c r="N319">
        <f>(Table2[[#This Row],[1W Return vs Nifty]]-AVERAGE(Table2[1W Return vs Nifty]))/_xlfn.STDEV.P(Table2[1W Return vs Nifty])</f>
        <v>0.19319541824867714</v>
      </c>
      <c r="O319">
        <v>486.39</v>
      </c>
      <c r="P319">
        <v>467.20158683130001</v>
      </c>
      <c r="Q319">
        <v>442.47504823357201</v>
      </c>
      <c r="R319">
        <v>69.897109992776805</v>
      </c>
      <c r="S319" s="1">
        <f>(Table2[[#This Row],[Close Price]]-Table2[[#This Row],[20D EMA]])/Table2[[#This Row],[20D EMA]]</f>
        <v>3.3429963609449193E-2</v>
      </c>
      <c r="T319" s="1">
        <f>(Table2[[#This Row],[Close Price]]-Table2[[#This Row],[50D EMA]])/Table2[[#This Row],[50D EMA]]</f>
        <v>7.5873914318488611E-2</v>
      </c>
      <c r="U319" s="1">
        <f>(Table2[[#This Row],[Close Price]]-Table2[[#This Row],[200D EMA]])/Table2[[#This Row],[200D EMA]]</f>
        <v>0.13599626014315511</v>
      </c>
      <c r="V319">
        <v>0.81431476907034805</v>
      </c>
      <c r="W319">
        <v>492.65</v>
      </c>
      <c r="X319">
        <v>504.2</v>
      </c>
      <c r="Y319">
        <v>488.25</v>
      </c>
      <c r="Z319">
        <v>504.2</v>
      </c>
      <c r="AA319">
        <v>479.55</v>
      </c>
      <c r="AB319">
        <v>504.2</v>
      </c>
      <c r="AC319" s="1">
        <f>(Table2[[#This Row],[Close Price]]/Table2[[#This Row],[Day Low]])-1</f>
        <v>2.0298386278290836E-2</v>
      </c>
      <c r="AD319" s="1">
        <f>(Table2[[#This Row],[Day High]]/Table2[[#This Row],[Close Price]])-1</f>
        <v>3.0836566199143878E-3</v>
      </c>
      <c r="AE319" s="1">
        <f>(Table2[[#This Row],[Close Price]]/Table2[[#This Row],[Current Week Low]])-1</f>
        <v>2.9493087557603603E-2</v>
      </c>
      <c r="AF319" s="1">
        <f>(Table2[[#This Row],[Current Week High]]/Table2[[#This Row],[Close Price]])-1</f>
        <v>3.0836566199143878E-3</v>
      </c>
      <c r="AG319" s="1">
        <f>(Table2[[#This Row],[Close Price]]/Table2[[#This Row],[Current Month Low]])-1</f>
        <v>4.8170159524554279E-2</v>
      </c>
      <c r="AH319" s="1">
        <f>(Table2[[#This Row],[Current Month High]]/Table2[[#This Row],[Close Price]])-1</f>
        <v>3.0836566199143878E-3</v>
      </c>
      <c r="AI319">
        <v>1.59156470705261</v>
      </c>
      <c r="AJ319">
        <v>25.867033930136401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0.04</v>
      </c>
      <c r="AM319" t="s">
        <v>3109</v>
      </c>
      <c r="AN319">
        <v>2.6</v>
      </c>
      <c r="AO319" t="s">
        <v>3109</v>
      </c>
      <c r="AP319">
        <v>0.128528348169513</v>
      </c>
      <c r="AQ319">
        <f>(Table2[[#This Row],[Sharpe Ratio]]-AVERAGE(Table2[Sharpe Ratio]))/_xlfn.STDEV.P(Table2[Sharpe Ratio])</f>
        <v>0.74250289917096279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1.3244625439851418</v>
      </c>
      <c r="AS319">
        <f>_xlfn.RANK.AVG(Table2[[#This Row],[1Y Return vs Nifty Z-Score]],Table2[1Y Return vs Nifty Z-Score])</f>
        <v>581</v>
      </c>
      <c r="AT319">
        <f>_xlfn.RANK.AVG(Table2[[#This Row],[6M Return vs Nifty Z-Score]],Table2[6M Return vs Nifty Z-Score])</f>
        <v>249</v>
      </c>
      <c r="AU319">
        <f>_xlfn.RANK.AVG(Table2[[#This Row],[Sharpe Ratio Z-Score]],Table2[Sharpe Ratio Z-Score])</f>
        <v>164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1027</v>
      </c>
      <c r="B320" t="s">
        <v>1028</v>
      </c>
      <c r="C320" t="s">
        <v>3069</v>
      </c>
      <c r="D320" t="s">
        <v>256</v>
      </c>
      <c r="E320">
        <v>12955.132181895</v>
      </c>
      <c r="F320">
        <v>5430.65</v>
      </c>
      <c r="G320">
        <v>-14.970985511451801</v>
      </c>
      <c r="H320">
        <f>(Table2[[#This Row],[1Y Return vs Nifty]]-AVERAGE(Table2[1Y Return vs Nifty]))/_xlfn.STDEV.P(Table2[1Y Return vs Nifty])</f>
        <v>-0.72339519509557038</v>
      </c>
      <c r="I320">
        <v>2.1299758159090998</v>
      </c>
      <c r="J320">
        <f>(Table2[[#This Row],[1M Return vs Nifty]]-AVERAGE(Table2[1M Return vs Nifty]))/_xlfn.STDEV.P(Table2[1M Return vs Nifty])</f>
        <v>0.44993716294063446</v>
      </c>
      <c r="K320">
        <v>14.54839068874</v>
      </c>
      <c r="L320">
        <f>(Table2[[#This Row],[6M Return vs Nifty]]-AVERAGE(Table2[6M Return vs Nifty]))/_xlfn.STDEV.P(Table2[6M Return vs Nifty])</f>
        <v>0.29245856843716322</v>
      </c>
      <c r="M320">
        <v>-0.40056880170363701</v>
      </c>
      <c r="N320">
        <f>(Table2[[#This Row],[1W Return vs Nifty]]-AVERAGE(Table2[1W Return vs Nifty]))/_xlfn.STDEV.P(Table2[1W Return vs Nifty])</f>
        <v>0.48787112206294936</v>
      </c>
      <c r="O320">
        <v>5323.19</v>
      </c>
      <c r="P320">
        <v>5153.0709002470103</v>
      </c>
      <c r="Q320">
        <v>4705.2718694027199</v>
      </c>
      <c r="R320">
        <v>61.502451393484897</v>
      </c>
      <c r="S320" s="1">
        <f>(Table2[[#This Row],[Close Price]]-Table2[[#This Row],[20D EMA]])/Table2[[#This Row],[20D EMA]]</f>
        <v>2.0187143423398383E-2</v>
      </c>
      <c r="T320" s="1">
        <f>(Table2[[#This Row],[Close Price]]-Table2[[#This Row],[50D EMA]])/Table2[[#This Row],[50D EMA]]</f>
        <v>5.3866734055548066E-2</v>
      </c>
      <c r="U320" s="1">
        <f>(Table2[[#This Row],[Close Price]]-Table2[[#This Row],[200D EMA]])/Table2[[#This Row],[200D EMA]]</f>
        <v>0.15416285195213558</v>
      </c>
      <c r="V320">
        <v>0.48312080060529</v>
      </c>
      <c r="W320">
        <v>5291.45</v>
      </c>
      <c r="X320">
        <v>5524.4</v>
      </c>
      <c r="Y320">
        <v>5200</v>
      </c>
      <c r="Z320">
        <v>5524.4</v>
      </c>
      <c r="AA320">
        <v>5091.05</v>
      </c>
      <c r="AB320">
        <v>5637.9</v>
      </c>
      <c r="AC320" s="1">
        <f>(Table2[[#This Row],[Close Price]]/Table2[[#This Row],[Day Low]])-1</f>
        <v>2.6306588931200192E-2</v>
      </c>
      <c r="AD320" s="1">
        <f>(Table2[[#This Row],[Day High]]/Table2[[#This Row],[Close Price]])-1</f>
        <v>1.7263126881680746E-2</v>
      </c>
      <c r="AE320" s="1">
        <f>(Table2[[#This Row],[Close Price]]/Table2[[#This Row],[Current Week Low]])-1</f>
        <v>4.4355769230769226E-2</v>
      </c>
      <c r="AF320" s="1">
        <f>(Table2[[#This Row],[Current Week High]]/Table2[[#This Row],[Close Price]])-1</f>
        <v>1.7263126881680746E-2</v>
      </c>
      <c r="AG320" s="1">
        <f>(Table2[[#This Row],[Close Price]]/Table2[[#This Row],[Current Month Low]])-1</f>
        <v>6.6705296549827597E-2</v>
      </c>
      <c r="AH320" s="1">
        <f>(Table2[[#This Row],[Current Month High]]/Table2[[#This Row],[Close Price]])-1</f>
        <v>3.8163019159769052E-2</v>
      </c>
      <c r="AI320">
        <v>7.5377717216171103</v>
      </c>
      <c r="AJ320">
        <v>43.590116471225897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0.19</v>
      </c>
      <c r="AM320" t="s">
        <v>3109</v>
      </c>
      <c r="AN320">
        <v>-1.25</v>
      </c>
      <c r="AO320" t="s">
        <v>3108</v>
      </c>
      <c r="AP320">
        <v>0.12609081167118599</v>
      </c>
      <c r="AQ320">
        <f>(Table2[[#This Row],[Sharpe Ratio]]-AVERAGE(Table2[Sharpe Ratio]))/_xlfn.STDEV.P(Table2[Sharpe Ratio])</f>
        <v>0.71480152613448611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1.2216731844796627</v>
      </c>
      <c r="AS320">
        <f>_xlfn.RANK.AVG(Table2[[#This Row],[1Y Return vs Nifty Z-Score]],Table2[1Y Return vs Nifty Z-Score])</f>
        <v>585</v>
      </c>
      <c r="AT320">
        <f>_xlfn.RANK.AVG(Table2[[#This Row],[6M Return vs Nifty Z-Score]],Table2[6M Return vs Nifty Z-Score])</f>
        <v>238</v>
      </c>
      <c r="AU320">
        <f>_xlfn.RANK.AVG(Table2[[#This Row],[Sharpe Ratio Z-Score]],Table2[Sharpe Ratio Z-Score])</f>
        <v>171</v>
      </c>
      <c r="AV320">
        <f>(Table2[[#This Row],[Rank 1Y]]+Table2[[#This Row],[Rank 6M]]+Table2[[#This Row],[Rank Sharpe]])/3</f>
        <v>331.33333333333331</v>
      </c>
    </row>
    <row r="321" spans="1:48" x14ac:dyDescent="0.3">
      <c r="A321" t="s">
        <v>1021</v>
      </c>
      <c r="B321" t="s">
        <v>1022</v>
      </c>
      <c r="C321" t="s">
        <v>3076</v>
      </c>
      <c r="D321" t="s">
        <v>740</v>
      </c>
      <c r="E321">
        <v>13137.8836211</v>
      </c>
      <c r="F321">
        <v>10101.5</v>
      </c>
      <c r="G321">
        <v>-3.9726372479790402</v>
      </c>
      <c r="H321">
        <f>(Table2[[#This Row],[1Y Return vs Nifty]]-AVERAGE(Table2[1Y Return vs Nifty]))/_xlfn.STDEV.P(Table2[1Y Return vs Nifty])</f>
        <v>-0.55369586604966536</v>
      </c>
      <c r="I321">
        <v>11.3923429854378</v>
      </c>
      <c r="J321">
        <f>(Table2[[#This Row],[1M Return vs Nifty]]-AVERAGE(Table2[1M Return vs Nifty]))/_xlfn.STDEV.P(Table2[1M Return vs Nifty])</f>
        <v>1.3354579162254714</v>
      </c>
      <c r="K321">
        <v>22.3296124507639</v>
      </c>
      <c r="L321">
        <f>(Table2[[#This Row],[6M Return vs Nifty]]-AVERAGE(Table2[6M Return vs Nifty]))/_xlfn.STDEV.P(Table2[6M Return vs Nifty])</f>
        <v>0.55401970877025397</v>
      </c>
      <c r="M321">
        <v>-3.7008237262532702</v>
      </c>
      <c r="N321">
        <f>(Table2[[#This Row],[1W Return vs Nifty]]-AVERAGE(Table2[1W Return vs Nifty]))/_xlfn.STDEV.P(Table2[1W Return vs Nifty])</f>
        <v>-0.24463183081532663</v>
      </c>
      <c r="O321">
        <v>9596.5499999999993</v>
      </c>
      <c r="P321">
        <v>8950.1930566426508</v>
      </c>
      <c r="Q321">
        <v>8065.7836058135899</v>
      </c>
      <c r="R321">
        <v>62.337164609698497</v>
      </c>
      <c r="S321" s="1">
        <f>(Table2[[#This Row],[Close Price]]-Table2[[#This Row],[20D EMA]])/Table2[[#This Row],[20D EMA]]</f>
        <v>5.2617867879602646E-2</v>
      </c>
      <c r="T321" s="1">
        <f>(Table2[[#This Row],[Close Price]]-Table2[[#This Row],[50D EMA]])/Table2[[#This Row],[50D EMA]]</f>
        <v>0.12863487257438236</v>
      </c>
      <c r="U321" s="1">
        <f>(Table2[[#This Row],[Close Price]]-Table2[[#This Row],[200D EMA]])/Table2[[#This Row],[200D EMA]]</f>
        <v>0.25238916560061481</v>
      </c>
      <c r="V321">
        <v>2.48435751131698</v>
      </c>
      <c r="W321">
        <v>9915.2000000000007</v>
      </c>
      <c r="X321">
        <v>10200</v>
      </c>
      <c r="Y321">
        <v>9854.0499999999993</v>
      </c>
      <c r="Z321">
        <v>10699</v>
      </c>
      <c r="AA321">
        <v>8760</v>
      </c>
      <c r="AB321">
        <v>10789.95</v>
      </c>
      <c r="AC321" s="1">
        <f>(Table2[[#This Row],[Close Price]]/Table2[[#This Row],[Day Low]])-1</f>
        <v>1.8789333548491216E-2</v>
      </c>
      <c r="AD321" s="1">
        <f>(Table2[[#This Row],[Day High]]/Table2[[#This Row],[Close Price]])-1</f>
        <v>9.7510270751868244E-3</v>
      </c>
      <c r="AE321" s="1">
        <f>(Table2[[#This Row],[Close Price]]/Table2[[#This Row],[Current Week Low]])-1</f>
        <v>2.5111502377195283E-2</v>
      </c>
      <c r="AF321" s="1">
        <f>(Table2[[#This Row],[Current Week High]]/Table2[[#This Row],[Close Price]])-1</f>
        <v>5.9149631242884748E-2</v>
      </c>
      <c r="AG321" s="1">
        <f>(Table2[[#This Row],[Close Price]]/Table2[[#This Row],[Current Month Low]])-1</f>
        <v>0.15313926940639266</v>
      </c>
      <c r="AH321" s="1">
        <f>(Table2[[#This Row],[Current Month High]]/Table2[[#This Row],[Close Price]])-1</f>
        <v>6.8153244567638493E-2</v>
      </c>
      <c r="AI321">
        <v>6.8153244567638396</v>
      </c>
      <c r="AJ321">
        <v>53.2573734676538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0.36</v>
      </c>
      <c r="AM321" t="s">
        <v>3109</v>
      </c>
      <c r="AN321">
        <v>11.24</v>
      </c>
      <c r="AO321" t="s">
        <v>3109</v>
      </c>
      <c r="AP321">
        <v>7.5277463449616E-2</v>
      </c>
      <c r="AQ321">
        <f>(Table2[[#This Row],[Sharpe Ratio]]-AVERAGE(Table2[Sharpe Ratio]))/_xlfn.STDEV.P(Table2[Sharpe Ratio])</f>
        <v>0.13733344912961118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1.2284833772603447</v>
      </c>
      <c r="AS321">
        <f>_xlfn.RANK.AVG(Table2[[#This Row],[1Y Return vs Nifty Z-Score]],Table2[1Y Return vs Nifty Z-Score])</f>
        <v>512</v>
      </c>
      <c r="AT321">
        <f>_xlfn.RANK.AVG(Table2[[#This Row],[6M Return vs Nifty Z-Score]],Table2[6M Return vs Nifty Z-Score])</f>
        <v>181</v>
      </c>
      <c r="AU321">
        <f>_xlfn.RANK.AVG(Table2[[#This Row],[Sharpe Ratio Z-Score]],Table2[Sharpe Ratio Z-Score])</f>
        <v>307</v>
      </c>
      <c r="AV321">
        <f>(Table2[[#This Row],[Rank 1Y]]+Table2[[#This Row],[Rank 6M]]+Table2[[#This Row],[Rank Sharpe]])/3</f>
        <v>333.33333333333331</v>
      </c>
    </row>
    <row r="322" spans="1:48" x14ac:dyDescent="0.3">
      <c r="A322" t="s">
        <v>354</v>
      </c>
      <c r="B322" t="s">
        <v>355</v>
      </c>
      <c r="C322" t="s">
        <v>3064</v>
      </c>
      <c r="D322" t="s">
        <v>37</v>
      </c>
      <c r="E322">
        <v>67421.592000000004</v>
      </c>
      <c r="F322">
        <v>384.3</v>
      </c>
      <c r="G322">
        <v>67.914587113410903</v>
      </c>
      <c r="H322">
        <f>(Table2[[#This Row],[1Y Return vs Nifty]]-AVERAGE(Table2[1Y Return vs Nifty]))/_xlfn.STDEV.P(Table2[1Y Return vs Nifty])</f>
        <v>0.55549011795993408</v>
      </c>
      <c r="I322">
        <v>-7.4209764724850702</v>
      </c>
      <c r="J322">
        <f>(Table2[[#This Row],[1M Return vs Nifty]]-AVERAGE(Table2[1M Return vs Nifty]))/_xlfn.STDEV.P(Table2[1M Return vs Nifty])</f>
        <v>-0.46317352574270898</v>
      </c>
      <c r="K322">
        <v>-21.386828965494502</v>
      </c>
      <c r="L322">
        <f>(Table2[[#This Row],[6M Return vs Nifty]]-AVERAGE(Table2[6M Return vs Nifty]))/_xlfn.STDEV.P(Table2[6M Return vs Nifty])</f>
        <v>-0.91548246169187886</v>
      </c>
      <c r="M322">
        <v>-4.9177059255691198</v>
      </c>
      <c r="N322">
        <f>(Table2[[#This Row],[1W Return vs Nifty]]-AVERAGE(Table2[1W Return vs Nifty]))/_xlfn.STDEV.P(Table2[1W Return vs Nifty])</f>
        <v>-0.51472302821745175</v>
      </c>
      <c r="O322">
        <v>392.66</v>
      </c>
      <c r="P322">
        <v>387.46152372241602</v>
      </c>
      <c r="Q322">
        <v>340.18969558074099</v>
      </c>
      <c r="R322">
        <v>43.773040619072802</v>
      </c>
      <c r="S322" s="1">
        <f>(Table2[[#This Row],[Close Price]]-Table2[[#This Row],[20D EMA]])/Table2[[#This Row],[20D EMA]]</f>
        <v>-2.1290684052360856E-2</v>
      </c>
      <c r="T322" s="1">
        <f>(Table2[[#This Row],[Close Price]]-Table2[[#This Row],[50D EMA]])/Table2[[#This Row],[50D EMA]]</f>
        <v>-8.1595810908981405E-3</v>
      </c>
      <c r="U322" s="1">
        <f>(Table2[[#This Row],[Close Price]]-Table2[[#This Row],[200D EMA]])/Table2[[#This Row],[200D EMA]]</f>
        <v>0.12966384635477543</v>
      </c>
      <c r="V322">
        <v>0.56211976713012701</v>
      </c>
      <c r="W322">
        <v>381.4</v>
      </c>
      <c r="X322">
        <v>387</v>
      </c>
      <c r="Y322">
        <v>376.3</v>
      </c>
      <c r="Z322">
        <v>407</v>
      </c>
      <c r="AA322">
        <v>374</v>
      </c>
      <c r="AB322">
        <v>442.5</v>
      </c>
      <c r="AC322" s="1">
        <f>(Table2[[#This Row],[Close Price]]/Table2[[#This Row],[Day Low]])-1</f>
        <v>7.6035658101731851E-3</v>
      </c>
      <c r="AD322" s="1">
        <f>(Table2[[#This Row],[Day High]]/Table2[[#This Row],[Close Price]])-1</f>
        <v>7.0257611241217877E-3</v>
      </c>
      <c r="AE322" s="1">
        <f>(Table2[[#This Row],[Close Price]]/Table2[[#This Row],[Current Week Low]])-1</f>
        <v>2.1259633271325962E-2</v>
      </c>
      <c r="AF322" s="1">
        <f>(Table2[[#This Row],[Current Week High]]/Table2[[#This Row],[Close Price]])-1</f>
        <v>5.9068436117616363E-2</v>
      </c>
      <c r="AG322" s="1">
        <f>(Table2[[#This Row],[Close Price]]/Table2[[#This Row],[Current Month Low]])-1</f>
        <v>2.7540106951871701E-2</v>
      </c>
      <c r="AH322" s="1">
        <f>(Table2[[#This Row],[Current Month High]]/Table2[[#This Row],[Close Price]])-1</f>
        <v>0.15144418423106942</v>
      </c>
      <c r="AI322">
        <v>21.727816809783999</v>
      </c>
      <c r="AJ322">
        <v>97.583547557840603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0.03</v>
      </c>
      <c r="AM322" t="s">
        <v>3109</v>
      </c>
      <c r="AN322">
        <v>-7.08</v>
      </c>
      <c r="AO322" t="s">
        <v>3108</v>
      </c>
      <c r="AP322">
        <v>9.9704085404649007E-2</v>
      </c>
      <c r="AQ322">
        <f>(Table2[[#This Row],[Sharpe Ratio]]-AVERAGE(Table2[Sharpe Ratio]))/_xlfn.STDEV.P(Table2[Sharpe Ratio])</f>
        <v>0.4149296891292068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-0.9229592085628987</v>
      </c>
      <c r="AS322">
        <f>_xlfn.RANK.AVG(Table2[[#This Row],[1Y Return vs Nifty Z-Score]],Table2[1Y Return vs Nifty Z-Score])</f>
        <v>150</v>
      </c>
      <c r="AT322">
        <f>_xlfn.RANK.AVG(Table2[[#This Row],[6M Return vs Nifty Z-Score]],Table2[6M Return vs Nifty Z-Score])</f>
        <v>621</v>
      </c>
      <c r="AU322">
        <f>_xlfn.RANK.AVG(Table2[[#This Row],[Sharpe Ratio Z-Score]],Table2[Sharpe Ratio Z-Score])</f>
        <v>230</v>
      </c>
      <c r="AV322">
        <f>(Table2[[#This Row],[Rank 1Y]]+Table2[[#This Row],[Rank 6M]]+Table2[[#This Row],[Rank Sharpe]])/3</f>
        <v>333.66666666666669</v>
      </c>
    </row>
    <row r="323" spans="1:48" x14ac:dyDescent="0.3">
      <c r="A323" t="s">
        <v>1578</v>
      </c>
      <c r="B323" t="s">
        <v>1579</v>
      </c>
      <c r="C323" t="s">
        <v>3064</v>
      </c>
      <c r="D323" t="s">
        <v>57</v>
      </c>
      <c r="E323">
        <v>5942.3570156599999</v>
      </c>
      <c r="F323">
        <v>66.17</v>
      </c>
      <c r="G323">
        <v>87.029544750414999</v>
      </c>
      <c r="H323">
        <f>(Table2[[#This Row],[1Y Return vs Nifty]]-AVERAGE(Table2[1Y Return vs Nifty]))/_xlfn.STDEV.P(Table2[1Y Return vs Nifty])</f>
        <v>0.85042490344164534</v>
      </c>
      <c r="I323">
        <v>-18.459720224650599</v>
      </c>
      <c r="J323">
        <f>(Table2[[#This Row],[1M Return vs Nifty]]-AVERAGE(Table2[1M Return vs Nifty]))/_xlfn.STDEV.P(Table2[1M Return vs Nifty])</f>
        <v>-1.5185232547940235</v>
      </c>
      <c r="K323">
        <v>-18.604680118616798</v>
      </c>
      <c r="L323">
        <f>(Table2[[#This Row],[6M Return vs Nifty]]-AVERAGE(Table2[6M Return vs Nifty]))/_xlfn.STDEV.P(Table2[6M Return vs Nifty])</f>
        <v>-0.82196218335753535</v>
      </c>
      <c r="M323">
        <v>-8.3728381708491497</v>
      </c>
      <c r="N323">
        <f>(Table2[[#This Row],[1W Return vs Nifty]]-AVERAGE(Table2[1W Return vs Nifty]))/_xlfn.STDEV.P(Table2[1W Return vs Nifty])</f>
        <v>-1.281601536124821</v>
      </c>
      <c r="O323">
        <v>66.709999999999994</v>
      </c>
      <c r="P323">
        <v>68.770491882970802</v>
      </c>
      <c r="Q323">
        <v>62.168613506729798</v>
      </c>
      <c r="R323">
        <v>52.1686171727236</v>
      </c>
      <c r="S323" s="1">
        <f>(Table2[[#This Row],[Close Price]]-Table2[[#This Row],[20D EMA]])/Table2[[#This Row],[20D EMA]]</f>
        <v>-8.0947384200268646E-3</v>
      </c>
      <c r="T323" s="1">
        <f>(Table2[[#This Row],[Close Price]]-Table2[[#This Row],[50D EMA]])/Table2[[#This Row],[50D EMA]]</f>
        <v>-3.7814065477329288E-2</v>
      </c>
      <c r="U323" s="1">
        <f>(Table2[[#This Row],[Close Price]]-Table2[[#This Row],[200D EMA]])/Table2[[#This Row],[200D EMA]]</f>
        <v>6.4363450744113038E-2</v>
      </c>
      <c r="V323">
        <v>1.0029616816461699</v>
      </c>
      <c r="W323">
        <v>60.2</v>
      </c>
      <c r="X323">
        <v>68.5</v>
      </c>
      <c r="Y323">
        <v>60.2</v>
      </c>
      <c r="Z323">
        <v>68.5</v>
      </c>
      <c r="AA323">
        <v>60.2</v>
      </c>
      <c r="AB323">
        <v>69.260000000000005</v>
      </c>
      <c r="AC323" s="1">
        <f>(Table2[[#This Row],[Close Price]]/Table2[[#This Row],[Day Low]])-1</f>
        <v>9.9169435215946899E-2</v>
      </c>
      <c r="AD323" s="1">
        <f>(Table2[[#This Row],[Day High]]/Table2[[#This Row],[Close Price]])-1</f>
        <v>3.5212331872449765E-2</v>
      </c>
      <c r="AE323" s="1">
        <f>(Table2[[#This Row],[Close Price]]/Table2[[#This Row],[Current Week Low]])-1</f>
        <v>9.9169435215946899E-2</v>
      </c>
      <c r="AF323" s="1">
        <f>(Table2[[#This Row],[Current Week High]]/Table2[[#This Row],[Close Price]])-1</f>
        <v>3.5212331872449765E-2</v>
      </c>
      <c r="AG323" s="1">
        <f>(Table2[[#This Row],[Close Price]]/Table2[[#This Row],[Current Month Low]])-1</f>
        <v>9.9169435215946899E-2</v>
      </c>
      <c r="AH323" s="1">
        <f>(Table2[[#This Row],[Current Month High]]/Table2[[#This Row],[Close Price]])-1</f>
        <v>4.6697899350158778E-2</v>
      </c>
      <c r="AI323">
        <v>50.566722079492202</v>
      </c>
      <c r="AJ323">
        <v>135.062166962699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-0.02</v>
      </c>
      <c r="AM323" t="s">
        <v>3108</v>
      </c>
      <c r="AN323">
        <v>-3.37</v>
      </c>
      <c r="AO323" t="s">
        <v>3108</v>
      </c>
      <c r="AP323">
        <v>7.7117422564885005E-2</v>
      </c>
      <c r="AQ323">
        <f>(Table2[[#This Row],[Sharpe Ratio]]-AVERAGE(Table2[Sharpe Ratio]))/_xlfn.STDEV.P(Table2[Sharpe Ratio])</f>
        <v>0.15824365657016223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111</v>
      </c>
      <c r="AT323">
        <f>_xlfn.RANK.AVG(Table2[[#This Row],[6M Return vs Nifty Z-Score]],Table2[6M Return vs Nifty Z-Score])</f>
        <v>594</v>
      </c>
      <c r="AU323">
        <f>_xlfn.RANK.AVG(Table2[[#This Row],[Sharpe Ratio Z-Score]],Table2[Sharpe Ratio Z-Score])</f>
        <v>301</v>
      </c>
      <c r="AV323">
        <f>(Table2[[#This Row],[Rank 1Y]]+Table2[[#This Row],[Rank 6M]]+Table2[[#This Row],[Rank Sharpe]])/3</f>
        <v>335.33333333333331</v>
      </c>
    </row>
    <row r="324" spans="1:48" x14ac:dyDescent="0.3">
      <c r="A324" t="s">
        <v>1590</v>
      </c>
      <c r="B324" t="s">
        <v>1591</v>
      </c>
      <c r="C324" t="s">
        <v>3074</v>
      </c>
      <c r="D324" t="s">
        <v>70</v>
      </c>
      <c r="E324">
        <v>5763.6480000000001</v>
      </c>
      <c r="F324">
        <v>818.7</v>
      </c>
      <c r="G324">
        <v>76.645437834233604</v>
      </c>
      <c r="H324">
        <f>(Table2[[#This Row],[1Y Return vs Nifty]]-AVERAGE(Table2[1Y Return vs Nifty]))/_xlfn.STDEV.P(Table2[1Y Return vs Nifty])</f>
        <v>0.6902030288289468</v>
      </c>
      <c r="I324">
        <v>-8.41814412513226</v>
      </c>
      <c r="J324">
        <f>(Table2[[#This Row],[1M Return vs Nifty]]-AVERAGE(Table2[1M Return vs Nifty]))/_xlfn.STDEV.P(Table2[1M Return vs Nifty])</f>
        <v>-0.55850689298692091</v>
      </c>
      <c r="K324">
        <v>-26.156618591658301</v>
      </c>
      <c r="L324">
        <f>(Table2[[#This Row],[6M Return vs Nifty]]-AVERAGE(Table2[6M Return vs Nifty]))/_xlfn.STDEV.P(Table2[6M Return vs Nifty])</f>
        <v>-1.0758161023364878</v>
      </c>
      <c r="M324">
        <v>-8.5614667363362909</v>
      </c>
      <c r="N324">
        <f>(Table2[[#This Row],[1W Return vs Nifty]]-AVERAGE(Table2[1W Return vs Nifty]))/_xlfn.STDEV.P(Table2[1W Return vs Nifty])</f>
        <v>-1.3234682962313542</v>
      </c>
      <c r="O324">
        <v>873.79</v>
      </c>
      <c r="P324">
        <v>880.98421826348897</v>
      </c>
      <c r="Q324">
        <v>785.921013372218</v>
      </c>
      <c r="R324">
        <v>31.096374561979999</v>
      </c>
      <c r="S324" s="1">
        <f>(Table2[[#This Row],[Close Price]]-Table2[[#This Row],[20D EMA]])/Table2[[#This Row],[20D EMA]]</f>
        <v>-6.3047185250460547E-2</v>
      </c>
      <c r="T324" s="1">
        <f>(Table2[[#This Row],[Close Price]]-Table2[[#This Row],[50D EMA]])/Table2[[#This Row],[50D EMA]]</f>
        <v>-7.0698449498059757E-2</v>
      </c>
      <c r="U324" s="1">
        <f>(Table2[[#This Row],[Close Price]]-Table2[[#This Row],[200D EMA]])/Table2[[#This Row],[200D EMA]]</f>
        <v>4.1707736617366251E-2</v>
      </c>
      <c r="V324">
        <v>0.69793806847274398</v>
      </c>
      <c r="W324">
        <v>814</v>
      </c>
      <c r="X324">
        <v>857.8</v>
      </c>
      <c r="Y324">
        <v>814</v>
      </c>
      <c r="Z324">
        <v>874.55</v>
      </c>
      <c r="AA324">
        <v>814</v>
      </c>
      <c r="AB324">
        <v>944.85</v>
      </c>
      <c r="AC324" s="1">
        <f>(Table2[[#This Row],[Close Price]]/Table2[[#This Row],[Day Low]])-1</f>
        <v>5.7739557739557856E-3</v>
      </c>
      <c r="AD324" s="1">
        <f>(Table2[[#This Row],[Day High]]/Table2[[#This Row],[Close Price]])-1</f>
        <v>4.7758641749114261E-2</v>
      </c>
      <c r="AE324" s="1">
        <f>(Table2[[#This Row],[Close Price]]/Table2[[#This Row],[Current Week Low]])-1</f>
        <v>5.7739557739557856E-3</v>
      </c>
      <c r="AF324" s="1">
        <f>(Table2[[#This Row],[Current Week High]]/Table2[[#This Row],[Close Price]])-1</f>
        <v>6.8217906437034292E-2</v>
      </c>
      <c r="AG324" s="1">
        <f>(Table2[[#This Row],[Close Price]]/Table2[[#This Row],[Current Month Low]])-1</f>
        <v>5.7739557739557856E-3</v>
      </c>
      <c r="AH324" s="1">
        <f>(Table2[[#This Row],[Current Month High]]/Table2[[#This Row],[Close Price]])-1</f>
        <v>0.15408574569439359</v>
      </c>
      <c r="AI324">
        <v>42.298766336875502</v>
      </c>
      <c r="AJ324">
        <v>117.739361702127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-0.25</v>
      </c>
      <c r="AM324" t="s">
        <v>3108</v>
      </c>
      <c r="AN324">
        <v>-13.65</v>
      </c>
      <c r="AO324" t="s">
        <v>3108</v>
      </c>
      <c r="AP324">
        <v>0.106275988414052</v>
      </c>
      <c r="AQ324">
        <f>(Table2[[#This Row],[Sharpe Ratio]]-AVERAGE(Table2[Sharpe Ratio]))/_xlfn.STDEV.P(Table2[Sharpe Ratio])</f>
        <v>0.48961605257359631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132</v>
      </c>
      <c r="AT324">
        <f>_xlfn.RANK.AVG(Table2[[#This Row],[6M Return vs Nifty Z-Score]],Table2[6M Return vs Nifty Z-Score])</f>
        <v>664</v>
      </c>
      <c r="AU324">
        <f>_xlfn.RANK.AVG(Table2[[#This Row],[Sharpe Ratio Z-Score]],Table2[Sharpe Ratio Z-Score])</f>
        <v>215</v>
      </c>
      <c r="AV324">
        <f>(Table2[[#This Row],[Rank 1Y]]+Table2[[#This Row],[Rank 6M]]+Table2[[#This Row],[Rank Sharpe]])/3</f>
        <v>337</v>
      </c>
    </row>
    <row r="325" spans="1:48" x14ac:dyDescent="0.3">
      <c r="A325" t="s">
        <v>225</v>
      </c>
      <c r="B325" t="s">
        <v>226</v>
      </c>
      <c r="C325" t="s">
        <v>3064</v>
      </c>
      <c r="D325" t="s">
        <v>34</v>
      </c>
      <c r="E325">
        <v>115096.788226784</v>
      </c>
      <c r="F325">
        <v>60.89</v>
      </c>
      <c r="G325">
        <v>60.414762980163403</v>
      </c>
      <c r="H325">
        <f>(Table2[[#This Row],[1Y Return vs Nifty]]-AVERAGE(Table2[1Y Return vs Nifty]))/_xlfn.STDEV.P(Table2[1Y Return vs Nifty])</f>
        <v>0.43977136702700781</v>
      </c>
      <c r="I325">
        <v>-12.502005441785199</v>
      </c>
      <c r="J325">
        <f>(Table2[[#This Row],[1M Return vs Nifty]]-AVERAGE(Table2[1M Return vs Nifty]))/_xlfn.STDEV.P(Table2[1M Return vs Nifty])</f>
        <v>-0.94894098863909404</v>
      </c>
      <c r="K325">
        <v>-22.193888863169999</v>
      </c>
      <c r="L325">
        <f>(Table2[[#This Row],[6M Return vs Nifty]]-AVERAGE(Table2[6M Return vs Nifty]))/_xlfn.STDEV.P(Table2[6M Return vs Nifty])</f>
        <v>-0.94261130001690363</v>
      </c>
      <c r="M325">
        <v>-4.7775395527409001</v>
      </c>
      <c r="N325">
        <f>(Table2[[#This Row],[1W Return vs Nifty]]-AVERAGE(Table2[1W Return vs Nifty]))/_xlfn.STDEV.P(Table2[1W Return vs Nifty])</f>
        <v>-0.48361261876781836</v>
      </c>
      <c r="O325">
        <v>62.9</v>
      </c>
      <c r="P325">
        <v>64.052837662685505</v>
      </c>
      <c r="Q325">
        <v>57.256336630459302</v>
      </c>
      <c r="R325">
        <v>39.176774488248498</v>
      </c>
      <c r="S325" s="1">
        <f>(Table2[[#This Row],[Close Price]]-Table2[[#This Row],[20D EMA]])/Table2[[#This Row],[20D EMA]]</f>
        <v>-3.1955484896661335E-2</v>
      </c>
      <c r="T325" s="1">
        <f>(Table2[[#This Row],[Close Price]]-Table2[[#This Row],[50D EMA]])/Table2[[#This Row],[50D EMA]]</f>
        <v>-4.9378572099203669E-2</v>
      </c>
      <c r="U325" s="1">
        <f>(Table2[[#This Row],[Close Price]]-Table2[[#This Row],[200D EMA]])/Table2[[#This Row],[200D EMA]]</f>
        <v>6.3463078209017962E-2</v>
      </c>
      <c r="V325">
        <v>0.51079596652341197</v>
      </c>
      <c r="W325">
        <v>60.15</v>
      </c>
      <c r="X325">
        <v>61.35</v>
      </c>
      <c r="Y325">
        <v>59.21</v>
      </c>
      <c r="Z325">
        <v>61.63</v>
      </c>
      <c r="AA325">
        <v>59.21</v>
      </c>
      <c r="AB325">
        <v>68.459999999999994</v>
      </c>
      <c r="AC325" s="1">
        <f>(Table2[[#This Row],[Close Price]]/Table2[[#This Row],[Day Low]])-1</f>
        <v>1.2302576891105588E-2</v>
      </c>
      <c r="AD325" s="1">
        <f>(Table2[[#This Row],[Day High]]/Table2[[#This Row],[Close Price]])-1</f>
        <v>7.554606667761643E-3</v>
      </c>
      <c r="AE325" s="1">
        <f>(Table2[[#This Row],[Close Price]]/Table2[[#This Row],[Current Week Low]])-1</f>
        <v>2.8373585542982527E-2</v>
      </c>
      <c r="AF325" s="1">
        <f>(Table2[[#This Row],[Current Week High]]/Table2[[#This Row],[Close Price]])-1</f>
        <v>1.215306290031215E-2</v>
      </c>
      <c r="AG325" s="1">
        <f>(Table2[[#This Row],[Close Price]]/Table2[[#This Row],[Current Month Low]])-1</f>
        <v>2.8373585542982527E-2</v>
      </c>
      <c r="AH325" s="1">
        <f>(Table2[[#This Row],[Current Month High]]/Table2[[#This Row],[Close Price]])-1</f>
        <v>0.12432254885859728</v>
      </c>
      <c r="AI325">
        <v>37.543110527180097</v>
      </c>
      <c r="AJ325">
        <v>104.67226890756299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-0.16</v>
      </c>
      <c r="AM325" t="s">
        <v>3108</v>
      </c>
      <c r="AN325">
        <v>-9.83</v>
      </c>
      <c r="AO325" t="s">
        <v>3108</v>
      </c>
      <c r="AP325">
        <v>0.106952075216842</v>
      </c>
      <c r="AQ325">
        <f>(Table2[[#This Row],[Sharpe Ratio]]-AVERAGE(Table2[Sharpe Ratio]))/_xlfn.STDEV.P(Table2[Sharpe Ratio])</f>
        <v>0.49729943813191663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175</v>
      </c>
      <c r="AT325">
        <f>_xlfn.RANK.AVG(Table2[[#This Row],[6M Return vs Nifty Z-Score]],Table2[6M Return vs Nifty Z-Score])</f>
        <v>625</v>
      </c>
      <c r="AU325">
        <f>_xlfn.RANK.AVG(Table2[[#This Row],[Sharpe Ratio Z-Score]],Table2[Sharpe Ratio Z-Score])</f>
        <v>213</v>
      </c>
      <c r="AV325">
        <f>(Table2[[#This Row],[Rank 1Y]]+Table2[[#This Row],[Rank 6M]]+Table2[[#This Row],[Rank Sharpe]])/3</f>
        <v>337.66666666666669</v>
      </c>
    </row>
    <row r="326" spans="1:48" x14ac:dyDescent="0.3">
      <c r="A326" t="s">
        <v>649</v>
      </c>
      <c r="B326" t="s">
        <v>650</v>
      </c>
      <c r="C326" t="s">
        <v>3075</v>
      </c>
      <c r="D326" t="s">
        <v>256</v>
      </c>
      <c r="E326">
        <v>27551.117889519999</v>
      </c>
      <c r="F326">
        <v>3662.8</v>
      </c>
      <c r="G326">
        <v>-9.7343451135062899</v>
      </c>
      <c r="H326">
        <f>(Table2[[#This Row],[1Y Return vs Nifty]]-AVERAGE(Table2[1Y Return vs Nifty]))/_xlfn.STDEV.P(Table2[1Y Return vs Nifty])</f>
        <v>-0.6425963023256992</v>
      </c>
      <c r="I326">
        <v>-6.7782254356954397</v>
      </c>
      <c r="J326">
        <f>(Table2[[#This Row],[1M Return vs Nifty]]-AVERAGE(Table2[1M Return vs Nifty]))/_xlfn.STDEV.P(Table2[1M Return vs Nifty])</f>
        <v>-0.40172385830294099</v>
      </c>
      <c r="K326">
        <v>18.046290746565202</v>
      </c>
      <c r="L326">
        <f>(Table2[[#This Row],[6M Return vs Nifty]]-AVERAGE(Table2[6M Return vs Nifty]))/_xlfn.STDEV.P(Table2[6M Return vs Nifty])</f>
        <v>0.4100383979134502</v>
      </c>
      <c r="M326">
        <v>-10.7588344710855</v>
      </c>
      <c r="N326">
        <f>(Table2[[#This Row],[1W Return vs Nifty]]-AVERAGE(Table2[1W Return vs Nifty]))/_xlfn.STDEV.P(Table2[1W Return vs Nifty])</f>
        <v>-1.8111816368857565</v>
      </c>
      <c r="O326">
        <v>4004.07</v>
      </c>
      <c r="P326">
        <v>4020.1812463111501</v>
      </c>
      <c r="Q326">
        <v>3574.7661448222798</v>
      </c>
      <c r="R326">
        <v>23.217992439990201</v>
      </c>
      <c r="S326" s="1">
        <f>(Table2[[#This Row],[Close Price]]-Table2[[#This Row],[20D EMA]])/Table2[[#This Row],[20D EMA]]</f>
        <v>-8.5230777683706821E-2</v>
      </c>
      <c r="T326" s="1">
        <f>(Table2[[#This Row],[Close Price]]-Table2[[#This Row],[50D EMA]])/Table2[[#This Row],[50D EMA]]</f>
        <v>-8.8896799525911133E-2</v>
      </c>
      <c r="U326" s="1">
        <f>(Table2[[#This Row],[Close Price]]-Table2[[#This Row],[200D EMA]])/Table2[[#This Row],[200D EMA]]</f>
        <v>2.4626465511661328E-2</v>
      </c>
      <c r="V326">
        <v>0.67754304992200498</v>
      </c>
      <c r="W326">
        <v>3650</v>
      </c>
      <c r="X326">
        <v>3738.25</v>
      </c>
      <c r="Y326">
        <v>3650</v>
      </c>
      <c r="Z326">
        <v>3945</v>
      </c>
      <c r="AA326">
        <v>3650</v>
      </c>
      <c r="AB326">
        <v>4438</v>
      </c>
      <c r="AC326" s="1">
        <f>(Table2[[#This Row],[Close Price]]/Table2[[#This Row],[Day Low]])-1</f>
        <v>3.5068493150685054E-3</v>
      </c>
      <c r="AD326" s="1">
        <f>(Table2[[#This Row],[Day High]]/Table2[[#This Row],[Close Price]])-1</f>
        <v>2.0598995304138779E-2</v>
      </c>
      <c r="AE326" s="1">
        <f>(Table2[[#This Row],[Close Price]]/Table2[[#This Row],[Current Week Low]])-1</f>
        <v>3.5068493150685054E-3</v>
      </c>
      <c r="AF326" s="1">
        <f>(Table2[[#This Row],[Current Week High]]/Table2[[#This Row],[Close Price]])-1</f>
        <v>7.7044883695533528E-2</v>
      </c>
      <c r="AG326" s="1">
        <f>(Table2[[#This Row],[Close Price]]/Table2[[#This Row],[Current Month Low]])-1</f>
        <v>3.5068493150685054E-3</v>
      </c>
      <c r="AH326" s="1">
        <f>(Table2[[#This Row],[Current Month High]]/Table2[[#This Row],[Close Price]])-1</f>
        <v>0.2116413672600197</v>
      </c>
      <c r="AI326">
        <v>31.535983400677001</v>
      </c>
      <c r="AJ326">
        <v>45.090116854822703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-0.16</v>
      </c>
      <c r="AM326" t="s">
        <v>3108</v>
      </c>
      <c r="AN326">
        <v>-13.07</v>
      </c>
      <c r="AO326" t="s">
        <v>3108</v>
      </c>
      <c r="AP326">
        <v>8.7123850902014993E-2</v>
      </c>
      <c r="AQ326">
        <f>(Table2[[#This Row],[Sharpe Ratio]]-AVERAGE(Table2[Sharpe Ratio]))/_xlfn.STDEV.P(Table2[Sharpe Ratio])</f>
        <v>0.27196166830859447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544</v>
      </c>
      <c r="AT326">
        <f>_xlfn.RANK.AVG(Table2[[#This Row],[6M Return vs Nifty Z-Score]],Table2[6M Return vs Nifty Z-Score])</f>
        <v>205</v>
      </c>
      <c r="AU326">
        <f>_xlfn.RANK.AVG(Table2[[#This Row],[Sharpe Ratio Z-Score]],Table2[Sharpe Ratio Z-Score])</f>
        <v>265</v>
      </c>
      <c r="AV326">
        <f>(Table2[[#This Row],[Rank 1Y]]+Table2[[#This Row],[Rank 6M]]+Table2[[#This Row],[Rank Sharpe]])/3</f>
        <v>338</v>
      </c>
    </row>
    <row r="327" spans="1:48" x14ac:dyDescent="0.3">
      <c r="A327" t="s">
        <v>1148</v>
      </c>
      <c r="B327" t="s">
        <v>1149</v>
      </c>
      <c r="C327" t="s">
        <v>3066</v>
      </c>
      <c r="D327" t="s">
        <v>1002</v>
      </c>
      <c r="E327">
        <v>10542.406797475</v>
      </c>
      <c r="F327">
        <v>522.54999999999995</v>
      </c>
      <c r="G327">
        <v>6.7170799183103398</v>
      </c>
      <c r="H327">
        <f>(Table2[[#This Row],[1Y Return vs Nifty]]-AVERAGE(Table2[1Y Return vs Nifty]))/_xlfn.STDEV.P(Table2[1Y Return vs Nifty])</f>
        <v>-0.38875856934353148</v>
      </c>
      <c r="I327">
        <v>12.997985967557399</v>
      </c>
      <c r="J327">
        <f>(Table2[[#This Row],[1M Return vs Nifty]]-AVERAGE(Table2[1M Return vs Nifty]))/_xlfn.STDEV.P(Table2[1M Return vs Nifty])</f>
        <v>1.4889640509974322</v>
      </c>
      <c r="K327">
        <v>29.201298335035499</v>
      </c>
      <c r="L327">
        <f>(Table2[[#This Row],[6M Return vs Nifty]]-AVERAGE(Table2[6M Return vs Nifty]))/_xlfn.STDEV.P(Table2[6M Return vs Nifty])</f>
        <v>0.78500734167295461</v>
      </c>
      <c r="M327">
        <v>1.17301524182248</v>
      </c>
      <c r="N327">
        <f>(Table2[[#This Row],[1W Return vs Nifty]]-AVERAGE(Table2[1W Return vs Nifty]))/_xlfn.STDEV.P(Table2[1W Return vs Nifty])</f>
        <v>0.83713352294924293</v>
      </c>
      <c r="O327">
        <v>480.93</v>
      </c>
      <c r="P327">
        <v>452.48546949629798</v>
      </c>
      <c r="Q327">
        <v>414.24897483289499</v>
      </c>
      <c r="R327">
        <v>77.0496558409247</v>
      </c>
      <c r="S327" s="1">
        <f>(Table2[[#This Row],[Close Price]]-Table2[[#This Row],[20D EMA]])/Table2[[#This Row],[20D EMA]]</f>
        <v>8.6540660803027358E-2</v>
      </c>
      <c r="T327" s="1">
        <f>(Table2[[#This Row],[Close Price]]-Table2[[#This Row],[50D EMA]])/Table2[[#This Row],[50D EMA]]</f>
        <v>0.15484371372565192</v>
      </c>
      <c r="U327" s="1">
        <f>(Table2[[#This Row],[Close Price]]-Table2[[#This Row],[200D EMA]])/Table2[[#This Row],[200D EMA]]</f>
        <v>0.2614394524712893</v>
      </c>
      <c r="V327">
        <v>1.3131124355037</v>
      </c>
      <c r="W327">
        <v>502.1</v>
      </c>
      <c r="X327">
        <v>525.9</v>
      </c>
      <c r="Y327">
        <v>485</v>
      </c>
      <c r="Z327">
        <v>525.9</v>
      </c>
      <c r="AA327">
        <v>467</v>
      </c>
      <c r="AB327">
        <v>525.9</v>
      </c>
      <c r="AC327" s="1">
        <f>(Table2[[#This Row],[Close Price]]/Table2[[#This Row],[Day Low]])-1</f>
        <v>4.0728938458474362E-2</v>
      </c>
      <c r="AD327" s="1">
        <f>(Table2[[#This Row],[Day High]]/Table2[[#This Row],[Close Price]])-1</f>
        <v>6.4108697732274678E-3</v>
      </c>
      <c r="AE327" s="1">
        <f>(Table2[[#This Row],[Close Price]]/Table2[[#This Row],[Current Week Low]])-1</f>
        <v>7.7422680412370992E-2</v>
      </c>
      <c r="AF327" s="1">
        <f>(Table2[[#This Row],[Current Week High]]/Table2[[#This Row],[Close Price]])-1</f>
        <v>6.4108697732274678E-3</v>
      </c>
      <c r="AG327" s="1">
        <f>(Table2[[#This Row],[Close Price]]/Table2[[#This Row],[Current Month Low]])-1</f>
        <v>0.11895074946466799</v>
      </c>
      <c r="AH327" s="1">
        <f>(Table2[[#This Row],[Current Month High]]/Table2[[#This Row],[Close Price]])-1</f>
        <v>6.4108697732274678E-3</v>
      </c>
      <c r="AI327">
        <v>0.641086977322746</v>
      </c>
      <c r="AJ327">
        <v>52.125181950509401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0.22</v>
      </c>
      <c r="AM327" t="s">
        <v>3109</v>
      </c>
      <c r="AN327">
        <v>8.77</v>
      </c>
      <c r="AO327" t="s">
        <v>3109</v>
      </c>
      <c r="AP327">
        <v>2.2982840090157001E-2</v>
      </c>
      <c r="AQ327">
        <f>(Table2[[#This Row],[Sharpe Ratio]]-AVERAGE(Table2[Sharpe Ratio]))/_xlfn.STDEV.P(Table2[Sharpe Ratio])</f>
        <v>-0.45696857279977454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2.2653777734763239</v>
      </c>
      <c r="AS327">
        <f>_xlfn.RANK.AVG(Table2[[#This Row],[1Y Return vs Nifty Z-Score]],Table2[1Y Return vs Nifty Z-Score])</f>
        <v>417</v>
      </c>
      <c r="AT327">
        <f>_xlfn.RANK.AVG(Table2[[#This Row],[6M Return vs Nifty Z-Score]],Table2[6M Return vs Nifty Z-Score])</f>
        <v>138</v>
      </c>
      <c r="AU327">
        <f>_xlfn.RANK.AVG(Table2[[#This Row],[Sharpe Ratio Z-Score]],Table2[Sharpe Ratio Z-Score])</f>
        <v>461</v>
      </c>
      <c r="AV327">
        <f>(Table2[[#This Row],[Rank 1Y]]+Table2[[#This Row],[Rank 6M]]+Table2[[#This Row],[Rank Sharpe]])/3</f>
        <v>338.66666666666669</v>
      </c>
    </row>
    <row r="328" spans="1:48" x14ac:dyDescent="0.3">
      <c r="A328" t="s">
        <v>75</v>
      </c>
      <c r="B328" t="s">
        <v>76</v>
      </c>
      <c r="C328" t="s">
        <v>3072</v>
      </c>
      <c r="D328" t="s">
        <v>77</v>
      </c>
      <c r="E328">
        <v>326752.59543484001</v>
      </c>
      <c r="F328">
        <v>5021.3</v>
      </c>
      <c r="G328">
        <v>17.414017118609799</v>
      </c>
      <c r="H328">
        <f>(Table2[[#This Row],[1Y Return vs Nifty]]-AVERAGE(Table2[1Y Return vs Nifty]))/_xlfn.STDEV.P(Table2[1Y Return vs Nifty])</f>
        <v>-0.22370987091617106</v>
      </c>
      <c r="I328">
        <v>-0.69910894992551798</v>
      </c>
      <c r="J328">
        <f>(Table2[[#This Row],[1M Return vs Nifty]]-AVERAGE(Table2[1M Return vs Nifty]))/_xlfn.STDEV.P(Table2[1M Return vs Nifty])</f>
        <v>0.17946491463782824</v>
      </c>
      <c r="K328">
        <v>24.612309088016801</v>
      </c>
      <c r="L328">
        <f>(Table2[[#This Row],[6M Return vs Nifty]]-AVERAGE(Table2[6M Return vs Nifty]))/_xlfn.STDEV.P(Table2[6M Return vs Nifty])</f>
        <v>0.63075119821171188</v>
      </c>
      <c r="M328">
        <v>-2.0669370602453099</v>
      </c>
      <c r="N328">
        <f>(Table2[[#This Row],[1W Return vs Nifty]]-AVERAGE(Table2[1W Return vs Nifty]))/_xlfn.STDEV.P(Table2[1W Return vs Nifty])</f>
        <v>0.11801494492809461</v>
      </c>
      <c r="O328">
        <v>4971.59</v>
      </c>
      <c r="P328">
        <v>4884.3091151245499</v>
      </c>
      <c r="Q328">
        <v>4431.6932322090897</v>
      </c>
      <c r="R328">
        <v>55.6806486447678</v>
      </c>
      <c r="S328" s="1">
        <f>(Table2[[#This Row],[Close Price]]-Table2[[#This Row],[20D EMA]])/Table2[[#This Row],[20D EMA]]</f>
        <v>9.9988132569258596E-3</v>
      </c>
      <c r="T328" s="1">
        <f>(Table2[[#This Row],[Close Price]]-Table2[[#This Row],[50D EMA]])/Table2[[#This Row],[50D EMA]]</f>
        <v>2.8047136585039222E-2</v>
      </c>
      <c r="U328" s="1">
        <f>(Table2[[#This Row],[Close Price]]-Table2[[#This Row],[200D EMA]])/Table2[[#This Row],[200D EMA]]</f>
        <v>0.13304322679776417</v>
      </c>
      <c r="V328">
        <v>0.69086556305417801</v>
      </c>
      <c r="W328">
        <v>4902.7</v>
      </c>
      <c r="X328">
        <v>5025</v>
      </c>
      <c r="Y328">
        <v>4902.7</v>
      </c>
      <c r="Z328">
        <v>5048</v>
      </c>
      <c r="AA328">
        <v>4801</v>
      </c>
      <c r="AB328">
        <v>5063.8999999999996</v>
      </c>
      <c r="AC328" s="1">
        <f>(Table2[[#This Row],[Close Price]]/Table2[[#This Row],[Day Low]])-1</f>
        <v>2.4190752034593199E-2</v>
      </c>
      <c r="AD328" s="1">
        <f>(Table2[[#This Row],[Day High]]/Table2[[#This Row],[Close Price]])-1</f>
        <v>7.3686097225822422E-4</v>
      </c>
      <c r="AE328" s="1">
        <f>(Table2[[#This Row],[Close Price]]/Table2[[#This Row],[Current Week Low]])-1</f>
        <v>2.4190752034593199E-2</v>
      </c>
      <c r="AF328" s="1">
        <f>(Table2[[#This Row],[Current Week High]]/Table2[[#This Row],[Close Price]])-1</f>
        <v>5.317348097106267E-3</v>
      </c>
      <c r="AG328" s="1">
        <f>(Table2[[#This Row],[Close Price]]/Table2[[#This Row],[Current Month Low]])-1</f>
        <v>4.5886273692980595E-2</v>
      </c>
      <c r="AH328" s="1">
        <f>(Table2[[#This Row],[Current Month High]]/Table2[[#This Row],[Close Price]])-1</f>
        <v>8.4838587616751227E-3</v>
      </c>
      <c r="AI328">
        <v>3.9372274112281702</v>
      </c>
      <c r="AJ328">
        <v>43.825277479412797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0.01</v>
      </c>
      <c r="AM328" t="s">
        <v>3109</v>
      </c>
      <c r="AN328">
        <v>-0.12</v>
      </c>
      <c r="AO328" t="s">
        <v>3108</v>
      </c>
      <c r="AP328">
        <v>1.1725979043451001E-2</v>
      </c>
      <c r="AQ328">
        <f>(Table2[[#This Row],[Sharpe Ratio]]-AVERAGE(Table2[Sharpe Ratio]))/_xlfn.STDEV.P(Table2[Sharpe Ratio])</f>
        <v>-0.58489712168042041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0.11962406518104318</v>
      </c>
      <c r="AS328">
        <f>_xlfn.RANK.AVG(Table2[[#This Row],[1Y Return vs Nifty Z-Score]],Table2[1Y Return vs Nifty Z-Score])</f>
        <v>358</v>
      </c>
      <c r="AT328">
        <f>_xlfn.RANK.AVG(Table2[[#This Row],[6M Return vs Nifty Z-Score]],Table2[6M Return vs Nifty Z-Score])</f>
        <v>164</v>
      </c>
      <c r="AU328">
        <f>_xlfn.RANK.AVG(Table2[[#This Row],[Sharpe Ratio Z-Score]],Table2[Sharpe Ratio Z-Score])</f>
        <v>495</v>
      </c>
      <c r="AV328">
        <f>(Table2[[#This Row],[Rank 1Y]]+Table2[[#This Row],[Rank 6M]]+Table2[[#This Row],[Rank Sharpe]])/3</f>
        <v>339</v>
      </c>
    </row>
    <row r="329" spans="1:48" x14ac:dyDescent="0.3">
      <c r="A329" t="s">
        <v>1447</v>
      </c>
      <c r="B329" t="s">
        <v>1448</v>
      </c>
      <c r="C329" t="s">
        <v>3075</v>
      </c>
      <c r="D329" t="s">
        <v>133</v>
      </c>
      <c r="E329">
        <v>7101.2187092000004</v>
      </c>
      <c r="F329">
        <v>654.5</v>
      </c>
      <c r="G329">
        <v>42.101728429503801</v>
      </c>
      <c r="H329">
        <f>(Table2[[#This Row],[1Y Return vs Nifty]]-AVERAGE(Table2[1Y Return vs Nifty]))/_xlfn.STDEV.P(Table2[1Y Return vs Nifty])</f>
        <v>0.15720987673827053</v>
      </c>
      <c r="I329">
        <v>5.6605086482336198</v>
      </c>
      <c r="J329">
        <f>(Table2[[#This Row],[1M Return vs Nifty]]-AVERAGE(Table2[1M Return vs Nifty]))/_xlfn.STDEV.P(Table2[1M Return vs Nifty])</f>
        <v>0.78747075839795388</v>
      </c>
      <c r="K329">
        <v>-8.46824018873364</v>
      </c>
      <c r="L329">
        <f>(Table2[[#This Row],[6M Return vs Nifty]]-AVERAGE(Table2[6M Return vs Nifty]))/_xlfn.STDEV.P(Table2[6M Return vs Nifty])</f>
        <v>-0.4812317854760968</v>
      </c>
      <c r="M329">
        <v>17.087245058650801</v>
      </c>
      <c r="N329">
        <f>(Table2[[#This Row],[1W Return vs Nifty]]-AVERAGE(Table2[1W Return vs Nifty]))/_xlfn.STDEV.P(Table2[1W Return vs Nifty])</f>
        <v>4.3693516697643844</v>
      </c>
      <c r="O329">
        <v>613.62</v>
      </c>
      <c r="P329">
        <v>610.12073191231195</v>
      </c>
      <c r="Q329">
        <v>580.49227650545197</v>
      </c>
      <c r="R329">
        <v>71.916882557952306</v>
      </c>
      <c r="S329" s="1">
        <f>(Table2[[#This Row],[Close Price]]-Table2[[#This Row],[20D EMA]])/Table2[[#This Row],[20D EMA]]</f>
        <v>6.6621035820214461E-2</v>
      </c>
      <c r="T329" s="1">
        <f>(Table2[[#This Row],[Close Price]]-Table2[[#This Row],[50D EMA]])/Table2[[#This Row],[50D EMA]]</f>
        <v>7.2738502015149267E-2</v>
      </c>
      <c r="U329" s="1">
        <f>(Table2[[#This Row],[Close Price]]-Table2[[#This Row],[200D EMA]])/Table2[[#This Row],[200D EMA]]</f>
        <v>0.12749131468220826</v>
      </c>
      <c r="V329">
        <v>1.72854838515819</v>
      </c>
      <c r="W329">
        <v>642</v>
      </c>
      <c r="X329">
        <v>663.65</v>
      </c>
      <c r="Y329">
        <v>615.65</v>
      </c>
      <c r="Z329">
        <v>682</v>
      </c>
      <c r="AA329">
        <v>549.29999999999995</v>
      </c>
      <c r="AB329">
        <v>682</v>
      </c>
      <c r="AC329" s="1">
        <f>(Table2[[#This Row],[Close Price]]/Table2[[#This Row],[Day Low]])-1</f>
        <v>1.947040498442365E-2</v>
      </c>
      <c r="AD329" s="1">
        <f>(Table2[[#This Row],[Day High]]/Table2[[#This Row],[Close Price]])-1</f>
        <v>1.3980137509549184E-2</v>
      </c>
      <c r="AE329" s="1">
        <f>(Table2[[#This Row],[Close Price]]/Table2[[#This Row],[Current Week Low]])-1</f>
        <v>6.3104036384309392E-2</v>
      </c>
      <c r="AF329" s="1">
        <f>(Table2[[#This Row],[Current Week High]]/Table2[[#This Row],[Close Price]])-1</f>
        <v>4.2016806722689148E-2</v>
      </c>
      <c r="AG329" s="1">
        <f>(Table2[[#This Row],[Close Price]]/Table2[[#This Row],[Current Month Low]])-1</f>
        <v>0.19151647551429107</v>
      </c>
      <c r="AH329" s="1">
        <f>(Table2[[#This Row],[Current Month High]]/Table2[[#This Row],[Close Price]])-1</f>
        <v>4.2016806722689148E-2</v>
      </c>
      <c r="AI329">
        <v>28.594346829640902</v>
      </c>
      <c r="AJ329">
        <v>76.177658142664797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</v>
      </c>
      <c r="AM329">
        <v>0</v>
      </c>
      <c r="AN329">
        <v>7.5</v>
      </c>
      <c r="AO329" t="s">
        <v>3109</v>
      </c>
      <c r="AP329">
        <v>8.0868160563064007E-2</v>
      </c>
      <c r="AQ329">
        <f>(Table2[[#This Row],[Sharpe Ratio]]-AVERAGE(Table2[Sharpe Ratio]))/_xlfn.STDEV.P(Table2[Sharpe Ratio])</f>
        <v>0.20086890239559113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5.033669421820103</v>
      </c>
      <c r="AS329">
        <f>_xlfn.RANK.AVG(Table2[[#This Row],[1Y Return vs Nifty Z-Score]],Table2[1Y Return vs Nifty Z-Score])</f>
        <v>254</v>
      </c>
      <c r="AT329">
        <f>_xlfn.RANK.AVG(Table2[[#This Row],[6M Return vs Nifty Z-Score]],Table2[6M Return vs Nifty Z-Score])</f>
        <v>479</v>
      </c>
      <c r="AU329">
        <f>_xlfn.RANK.AVG(Table2[[#This Row],[Sharpe Ratio Z-Score]],Table2[Sharpe Ratio Z-Score])</f>
        <v>290</v>
      </c>
      <c r="AV329">
        <f>(Table2[[#This Row],[Rank 1Y]]+Table2[[#This Row],[Rank 6M]]+Table2[[#This Row],[Rank Sharpe]])/3</f>
        <v>341</v>
      </c>
    </row>
    <row r="330" spans="1:48" x14ac:dyDescent="0.3">
      <c r="A330" t="s">
        <v>261</v>
      </c>
      <c r="B330" t="s">
        <v>262</v>
      </c>
      <c r="C330" t="s">
        <v>3069</v>
      </c>
      <c r="D330" t="s">
        <v>104</v>
      </c>
      <c r="E330">
        <v>102551.80431158</v>
      </c>
      <c r="F330">
        <v>5128.1000000000004</v>
      </c>
      <c r="G330">
        <v>45.904550201584797</v>
      </c>
      <c r="H330">
        <f>(Table2[[#This Row],[1Y Return vs Nifty]]-AVERAGE(Table2[1Y Return vs Nifty]))/_xlfn.STDEV.P(Table2[1Y Return vs Nifty])</f>
        <v>0.21588562401812045</v>
      </c>
      <c r="I330">
        <v>-8.8031446711946106</v>
      </c>
      <c r="J330">
        <f>(Table2[[#This Row],[1M Return vs Nifty]]-AVERAGE(Table2[1M Return vs Nifty]))/_xlfn.STDEV.P(Table2[1M Return vs Nifty])</f>
        <v>-0.59531454348535762</v>
      </c>
      <c r="K330">
        <v>-6.5677086611368098</v>
      </c>
      <c r="L330">
        <f>(Table2[[#This Row],[6M Return vs Nifty]]-AVERAGE(Table2[6M Return vs Nifty]))/_xlfn.STDEV.P(Table2[6M Return vs Nifty])</f>
        <v>-0.4173465488384096</v>
      </c>
      <c r="M330">
        <v>-3.4246369687517002</v>
      </c>
      <c r="N330">
        <f>(Table2[[#This Row],[1W Return vs Nifty]]-AVERAGE(Table2[1W Return vs Nifty]))/_xlfn.STDEV.P(Table2[1W Return vs Nifty])</f>
        <v>-0.18333122827372628</v>
      </c>
      <c r="O330">
        <v>5295.77</v>
      </c>
      <c r="P330">
        <v>5318.08009849879</v>
      </c>
      <c r="Q330">
        <v>4657.1104327632302</v>
      </c>
      <c r="R330">
        <v>37.510606818368899</v>
      </c>
      <c r="S330" s="1">
        <f>(Table2[[#This Row],[Close Price]]-Table2[[#This Row],[20D EMA]])/Table2[[#This Row],[20D EMA]]</f>
        <v>-3.1661118213215461E-2</v>
      </c>
      <c r="T330" s="1">
        <f>(Table2[[#This Row],[Close Price]]-Table2[[#This Row],[50D EMA]])/Table2[[#This Row],[50D EMA]]</f>
        <v>-3.5723436838120959E-2</v>
      </c>
      <c r="U330" s="1">
        <f>(Table2[[#This Row],[Close Price]]-Table2[[#This Row],[200D EMA]])/Table2[[#This Row],[200D EMA]]</f>
        <v>0.10113343328157139</v>
      </c>
      <c r="V330">
        <v>1.0033913096348399</v>
      </c>
      <c r="W330">
        <v>5020.05</v>
      </c>
      <c r="X330">
        <v>5138.95</v>
      </c>
      <c r="Y330">
        <v>4991</v>
      </c>
      <c r="Z330">
        <v>5407.3</v>
      </c>
      <c r="AA330">
        <v>4991</v>
      </c>
      <c r="AB330">
        <v>5487.45</v>
      </c>
      <c r="AC330" s="1">
        <f>(Table2[[#This Row],[Close Price]]/Table2[[#This Row],[Day Low]])-1</f>
        <v>2.1523690003087736E-2</v>
      </c>
      <c r="AD330" s="1">
        <f>(Table2[[#This Row],[Day High]]/Table2[[#This Row],[Close Price]])-1</f>
        <v>2.1157933737641077E-3</v>
      </c>
      <c r="AE330" s="1">
        <f>(Table2[[#This Row],[Close Price]]/Table2[[#This Row],[Current Week Low]])-1</f>
        <v>2.7469445001001791E-2</v>
      </c>
      <c r="AF330" s="1">
        <f>(Table2[[#This Row],[Current Week High]]/Table2[[#This Row],[Close Price]])-1</f>
        <v>5.4445116124880455E-2</v>
      </c>
      <c r="AG330" s="1">
        <f>(Table2[[#This Row],[Close Price]]/Table2[[#This Row],[Current Month Low]])-1</f>
        <v>2.7469445001001791E-2</v>
      </c>
      <c r="AH330" s="1">
        <f>(Table2[[#This Row],[Current Month High]]/Table2[[#This Row],[Close Price]])-1</f>
        <v>7.0074686531073738E-2</v>
      </c>
      <c r="AI330">
        <v>14.9460813946685</v>
      </c>
      <c r="AJ330">
        <v>77.442906574394399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-0.08</v>
      </c>
      <c r="AM330" t="s">
        <v>3108</v>
      </c>
      <c r="AN330">
        <v>-5.81</v>
      </c>
      <c r="AO330" t="s">
        <v>3108</v>
      </c>
      <c r="AP330">
        <v>6.6923378299968E-2</v>
      </c>
      <c r="AQ330">
        <f>(Table2[[#This Row],[Sharpe Ratio]]-AVERAGE(Table2[Sharpe Ratio]))/_xlfn.STDEV.P(Table2[Sharpe Ratio])</f>
        <v>4.2393484428478602E-2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240</v>
      </c>
      <c r="AT330">
        <f>_xlfn.RANK.AVG(Table2[[#This Row],[6M Return vs Nifty Z-Score]],Table2[6M Return vs Nifty Z-Score])</f>
        <v>449</v>
      </c>
      <c r="AU330">
        <f>_xlfn.RANK.AVG(Table2[[#This Row],[Sharpe Ratio Z-Score]],Table2[Sharpe Ratio Z-Score])</f>
        <v>334</v>
      </c>
      <c r="AV330">
        <f>(Table2[[#This Row],[Rank 1Y]]+Table2[[#This Row],[Rank 6M]]+Table2[[#This Row],[Rank Sharpe]])/3</f>
        <v>341</v>
      </c>
    </row>
    <row r="331" spans="1:48" x14ac:dyDescent="0.3">
      <c r="A331" t="s">
        <v>1421</v>
      </c>
      <c r="B331" t="s">
        <v>1422</v>
      </c>
      <c r="C331" t="s">
        <v>630</v>
      </c>
      <c r="D331" t="s">
        <v>630</v>
      </c>
      <c r="E331">
        <v>7422.49675161499</v>
      </c>
      <c r="F331">
        <v>561.54999999999995</v>
      </c>
      <c r="G331">
        <v>48.832104336876498</v>
      </c>
      <c r="H331">
        <f>(Table2[[#This Row],[1Y Return vs Nifty]]-AVERAGE(Table2[1Y Return vs Nifty]))/_xlfn.STDEV.P(Table2[1Y Return vs Nifty])</f>
        <v>0.26105640426650828</v>
      </c>
      <c r="I331">
        <v>6.2936669866094901</v>
      </c>
      <c r="J331">
        <f>(Table2[[#This Row],[1M Return vs Nifty]]-AVERAGE(Table2[1M Return vs Nifty]))/_xlfn.STDEV.P(Table2[1M Return vs Nifty])</f>
        <v>0.8480033240461482</v>
      </c>
      <c r="K331">
        <v>-10.951380466383901</v>
      </c>
      <c r="L331">
        <f>(Table2[[#This Row],[6M Return vs Nifty]]-AVERAGE(Table2[6M Return vs Nifty]))/_xlfn.STDEV.P(Table2[6M Return vs Nifty])</f>
        <v>-0.56470106864176461</v>
      </c>
      <c r="M331">
        <v>-4.1282564627033604</v>
      </c>
      <c r="N331">
        <f>(Table2[[#This Row],[1W Return vs Nifty]]-AVERAGE(Table2[1W Return vs Nifty]))/_xlfn.STDEV.P(Table2[1W Return vs Nifty])</f>
        <v>-0.33950199956426336</v>
      </c>
      <c r="O331">
        <v>551.29999999999995</v>
      </c>
      <c r="P331">
        <v>531.166157049238</v>
      </c>
      <c r="Q331">
        <v>498.92775188172402</v>
      </c>
      <c r="R331">
        <v>55.794802419946201</v>
      </c>
      <c r="S331" s="1">
        <f>(Table2[[#This Row],[Close Price]]-Table2[[#This Row],[20D EMA]])/Table2[[#This Row],[20D EMA]]</f>
        <v>1.8592417921276982E-2</v>
      </c>
      <c r="T331" s="1">
        <f>(Table2[[#This Row],[Close Price]]-Table2[[#This Row],[50D EMA]])/Table2[[#This Row],[50D EMA]]</f>
        <v>5.7202143900793437E-2</v>
      </c>
      <c r="U331" s="1">
        <f>(Table2[[#This Row],[Close Price]]-Table2[[#This Row],[200D EMA]])/Table2[[#This Row],[200D EMA]]</f>
        <v>0.12551365980764523</v>
      </c>
      <c r="V331">
        <v>1.5161715002518199</v>
      </c>
      <c r="W331">
        <v>551</v>
      </c>
      <c r="X331">
        <v>568</v>
      </c>
      <c r="Y331">
        <v>535</v>
      </c>
      <c r="Z331">
        <v>568</v>
      </c>
      <c r="AA331">
        <v>535</v>
      </c>
      <c r="AB331">
        <v>604.5</v>
      </c>
      <c r="AC331" s="1">
        <f>(Table2[[#This Row],[Close Price]]/Table2[[#This Row],[Day Low]])-1</f>
        <v>1.9147005444646092E-2</v>
      </c>
      <c r="AD331" s="1">
        <f>(Table2[[#This Row],[Day High]]/Table2[[#This Row],[Close Price]])-1</f>
        <v>1.1486065354821662E-2</v>
      </c>
      <c r="AE331" s="1">
        <f>(Table2[[#This Row],[Close Price]]/Table2[[#This Row],[Current Week Low]])-1</f>
        <v>4.9626168224298883E-2</v>
      </c>
      <c r="AF331" s="1">
        <f>(Table2[[#This Row],[Current Week High]]/Table2[[#This Row],[Close Price]])-1</f>
        <v>1.1486065354821662E-2</v>
      </c>
      <c r="AG331" s="1">
        <f>(Table2[[#This Row],[Close Price]]/Table2[[#This Row],[Current Month Low]])-1</f>
        <v>4.9626168224298883E-2</v>
      </c>
      <c r="AH331" s="1">
        <f>(Table2[[#This Row],[Current Month High]]/Table2[[#This Row],[Close Price]])-1</f>
        <v>7.6484729765826875E-2</v>
      </c>
      <c r="AI331">
        <v>18.600302733505401</v>
      </c>
      <c r="AJ331">
        <v>77.733818642190201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0.16</v>
      </c>
      <c r="AM331" t="s">
        <v>3109</v>
      </c>
      <c r="AN331">
        <v>-0.14000000000000001</v>
      </c>
      <c r="AO331" t="s">
        <v>3108</v>
      </c>
      <c r="AP331">
        <v>8.1127423570893004E-2</v>
      </c>
      <c r="AQ331">
        <f>(Table2[[#This Row],[Sharpe Ratio]]-AVERAGE(Table2[Sharpe Ratio]))/_xlfn.STDEV.P(Table2[Sharpe Ratio])</f>
        <v>0.20381529573138704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0.40867195583801569</v>
      </c>
      <c r="AS331">
        <f>_xlfn.RANK.AVG(Table2[[#This Row],[1Y Return vs Nifty Z-Score]],Table2[1Y Return vs Nifty Z-Score])</f>
        <v>228</v>
      </c>
      <c r="AT331">
        <f>_xlfn.RANK.AVG(Table2[[#This Row],[6M Return vs Nifty Z-Score]],Table2[6M Return vs Nifty Z-Score])</f>
        <v>511</v>
      </c>
      <c r="AU331">
        <f>_xlfn.RANK.AVG(Table2[[#This Row],[Sharpe Ratio Z-Score]],Table2[Sharpe Ratio Z-Score])</f>
        <v>288</v>
      </c>
      <c r="AV331">
        <f>(Table2[[#This Row],[Rank 1Y]]+Table2[[#This Row],[Rank 6M]]+Table2[[#This Row],[Rank Sharpe]])/3</f>
        <v>342.33333333333331</v>
      </c>
    </row>
    <row r="332" spans="1:48" x14ac:dyDescent="0.3">
      <c r="A332" t="s">
        <v>1471</v>
      </c>
      <c r="B332" t="s">
        <v>1472</v>
      </c>
      <c r="C332" t="s">
        <v>630</v>
      </c>
      <c r="D332" t="s">
        <v>465</v>
      </c>
      <c r="E332">
        <v>6835.4434497049997</v>
      </c>
      <c r="F332">
        <v>2273.0500000000002</v>
      </c>
      <c r="G332">
        <v>30.770260378738701</v>
      </c>
      <c r="H332">
        <f>(Table2[[#This Row],[1Y Return vs Nifty]]-AVERAGE(Table2[1Y Return vs Nifty]))/_xlfn.STDEV.P(Table2[1Y Return vs Nifty])</f>
        <v>-1.7629333591733225E-2</v>
      </c>
      <c r="I332">
        <v>11.6977145528941</v>
      </c>
      <c r="J332">
        <f>(Table2[[#This Row],[1M Return vs Nifty]]-AVERAGE(Table2[1M Return vs Nifty]))/_xlfn.STDEV.P(Table2[1M Return vs Nifty])</f>
        <v>1.3646527057966813</v>
      </c>
      <c r="K332">
        <v>79.379420650325898</v>
      </c>
      <c r="L332">
        <f>(Table2[[#This Row],[6M Return vs Nifty]]-AVERAGE(Table2[6M Return vs Nifty]))/_xlfn.STDEV.P(Table2[6M Return vs Nifty])</f>
        <v>2.4717150713787501</v>
      </c>
      <c r="M332">
        <v>-4.2840580984625403</v>
      </c>
      <c r="N332">
        <f>(Table2[[#This Row],[1W Return vs Nifty]]-AVERAGE(Table2[1W Return vs Nifty]))/_xlfn.STDEV.P(Table2[1W Return vs Nifty])</f>
        <v>-0.37408270949909928</v>
      </c>
      <c r="O332">
        <v>2126.04</v>
      </c>
      <c r="P332">
        <v>1878.9342440639</v>
      </c>
      <c r="Q332">
        <v>1543.22855161091</v>
      </c>
      <c r="R332">
        <v>62.383794175132998</v>
      </c>
      <c r="S332" s="1">
        <f>(Table2[[#This Row],[Close Price]]-Table2[[#This Row],[20D EMA]])/Table2[[#This Row],[20D EMA]]</f>
        <v>6.9147334951365089E-2</v>
      </c>
      <c r="T332" s="1">
        <f>(Table2[[#This Row],[Close Price]]-Table2[[#This Row],[50D EMA]])/Table2[[#This Row],[50D EMA]]</f>
        <v>0.20975494867967123</v>
      </c>
      <c r="U332" s="1">
        <f>(Table2[[#This Row],[Close Price]]-Table2[[#This Row],[200D EMA]])/Table2[[#This Row],[200D EMA]]</f>
        <v>0.47291857555853339</v>
      </c>
      <c r="V332">
        <v>2.0273705904522101</v>
      </c>
      <c r="W332">
        <v>2250</v>
      </c>
      <c r="X332">
        <v>2350.5500000000002</v>
      </c>
      <c r="Y332">
        <v>2150</v>
      </c>
      <c r="Z332">
        <v>2368.4499999999998</v>
      </c>
      <c r="AA332">
        <v>1937.15</v>
      </c>
      <c r="AB332">
        <v>2493</v>
      </c>
      <c r="AC332" s="1">
        <f>(Table2[[#This Row],[Close Price]]/Table2[[#This Row],[Day Low]])-1</f>
        <v>1.02444444444445E-2</v>
      </c>
      <c r="AD332" s="1">
        <f>(Table2[[#This Row],[Day High]]/Table2[[#This Row],[Close Price]])-1</f>
        <v>3.409515848749467E-2</v>
      </c>
      <c r="AE332" s="1">
        <f>(Table2[[#This Row],[Close Price]]/Table2[[#This Row],[Current Week Low]])-1</f>
        <v>5.7232558139534984E-2</v>
      </c>
      <c r="AF332" s="1">
        <f>(Table2[[#This Row],[Current Week High]]/Table2[[#This Row],[Close Price]])-1</f>
        <v>4.1970040254283747E-2</v>
      </c>
      <c r="AG332" s="1">
        <f>(Table2[[#This Row],[Close Price]]/Table2[[#This Row],[Current Month Low]])-1</f>
        <v>0.17339906563766361</v>
      </c>
      <c r="AH332" s="1">
        <f>(Table2[[#This Row],[Current Month High]]/Table2[[#This Row],[Close Price]])-1</f>
        <v>9.6764259475154546E-2</v>
      </c>
      <c r="AI332">
        <v>9.6764259475154493</v>
      </c>
      <c r="AJ332">
        <v>112.087707021226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0.43</v>
      </c>
      <c r="AM332" t="s">
        <v>3109</v>
      </c>
      <c r="AN332">
        <v>9.02</v>
      </c>
      <c r="AO332" t="s">
        <v>3109</v>
      </c>
      <c r="AP332">
        <v>-9.2170320210160001E-2</v>
      </c>
      <c r="AQ332">
        <f>(Table2[[#This Row],[Sharpe Ratio]]-AVERAGE(Table2[Sharpe Ratio]))/_xlfn.STDEV.P(Table2[Sharpe Ratio])</f>
        <v>-1.7656261670543181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1.6790295670302811</v>
      </c>
      <c r="AS332">
        <f>_xlfn.RANK.AVG(Table2[[#This Row],[1Y Return vs Nifty Z-Score]],Table2[1Y Return vs Nifty Z-Score])</f>
        <v>300</v>
      </c>
      <c r="AT332">
        <f>_xlfn.RANK.AVG(Table2[[#This Row],[6M Return vs Nifty Z-Score]],Table2[6M Return vs Nifty Z-Score])</f>
        <v>16</v>
      </c>
      <c r="AU332">
        <f>_xlfn.RANK.AVG(Table2[[#This Row],[Sharpe Ratio Z-Score]],Table2[Sharpe Ratio Z-Score])</f>
        <v>712</v>
      </c>
      <c r="AV332">
        <f>(Table2[[#This Row],[Rank 1Y]]+Table2[[#This Row],[Rank 6M]]+Table2[[#This Row],[Rank Sharpe]])/3</f>
        <v>342.66666666666669</v>
      </c>
    </row>
    <row r="333" spans="1:48" x14ac:dyDescent="0.3">
      <c r="A333" t="s">
        <v>44</v>
      </c>
      <c r="B333" t="s">
        <v>45</v>
      </c>
      <c r="C333" t="s">
        <v>3067</v>
      </c>
      <c r="D333" t="s">
        <v>46</v>
      </c>
      <c r="E333">
        <v>490646.30514150002</v>
      </c>
      <c r="F333">
        <v>3568.35</v>
      </c>
      <c r="G333">
        <v>6.5223119870481403</v>
      </c>
      <c r="H333">
        <f>(Table2[[#This Row],[1Y Return vs Nifty]]-AVERAGE(Table2[1Y Return vs Nifty]))/_xlfn.STDEV.P(Table2[1Y Return vs Nifty])</f>
        <v>-0.39176374670862957</v>
      </c>
      <c r="I333">
        <v>-2.2535756250169099</v>
      </c>
      <c r="J333">
        <f>(Table2[[#This Row],[1M Return vs Nifty]]-AVERAGE(Table2[1M Return vs Nifty]))/_xlfn.STDEV.P(Table2[1M Return vs Nifty])</f>
        <v>3.0851447271564608E-2</v>
      </c>
      <c r="K333">
        <v>-5.98262135039172</v>
      </c>
      <c r="L333">
        <f>(Table2[[#This Row],[6M Return vs Nifty]]-AVERAGE(Table2[6M Return vs Nifty]))/_xlfn.STDEV.P(Table2[6M Return vs Nifty])</f>
        <v>-0.39767918696732185</v>
      </c>
      <c r="M333">
        <v>-2.0498590546204101</v>
      </c>
      <c r="N333">
        <f>(Table2[[#This Row],[1W Return vs Nifty]]-AVERAGE(Table2[1W Return vs Nifty]))/_xlfn.STDEV.P(Table2[1W Return vs Nifty])</f>
        <v>0.12180546712577546</v>
      </c>
      <c r="O333">
        <v>3609.9</v>
      </c>
      <c r="P333">
        <v>3608.4817016340298</v>
      </c>
      <c r="Q333">
        <v>3409.53665579271</v>
      </c>
      <c r="R333">
        <v>44.118973553914202</v>
      </c>
      <c r="S333" s="1">
        <f>(Table2[[#This Row],[Close Price]]-Table2[[#This Row],[20D EMA]])/Table2[[#This Row],[20D EMA]]</f>
        <v>-1.1510014127815224E-2</v>
      </c>
      <c r="T333" s="1">
        <f>(Table2[[#This Row],[Close Price]]-Table2[[#This Row],[50D EMA]])/Table2[[#This Row],[50D EMA]]</f>
        <v>-1.112149234839048E-2</v>
      </c>
      <c r="U333" s="1">
        <f>(Table2[[#This Row],[Close Price]]-Table2[[#This Row],[200D EMA]])/Table2[[#This Row],[200D EMA]]</f>
        <v>4.6579157299121668E-2</v>
      </c>
      <c r="V333">
        <v>0.63903242550420303</v>
      </c>
      <c r="W333">
        <v>3533</v>
      </c>
      <c r="X333">
        <v>3580.9</v>
      </c>
      <c r="Y333">
        <v>3533</v>
      </c>
      <c r="Z333">
        <v>3611</v>
      </c>
      <c r="AA333">
        <v>3511.5</v>
      </c>
      <c r="AB333">
        <v>3838.95</v>
      </c>
      <c r="AC333" s="1">
        <f>(Table2[[#This Row],[Close Price]]/Table2[[#This Row],[Day Low]])-1</f>
        <v>1.0005660911406755E-2</v>
      </c>
      <c r="AD333" s="1">
        <f>(Table2[[#This Row],[Day High]]/Table2[[#This Row],[Close Price]])-1</f>
        <v>3.5170316813093461E-3</v>
      </c>
      <c r="AE333" s="1">
        <f>(Table2[[#This Row],[Close Price]]/Table2[[#This Row],[Current Week Low]])-1</f>
        <v>1.0005660911406755E-2</v>
      </c>
      <c r="AF333" s="1">
        <f>(Table2[[#This Row],[Current Week High]]/Table2[[#This Row],[Close Price]])-1</f>
        <v>1.1952302885086974E-2</v>
      </c>
      <c r="AG333" s="1">
        <f>(Table2[[#This Row],[Close Price]]/Table2[[#This Row],[Current Month Low]])-1</f>
        <v>1.6189662537377192E-2</v>
      </c>
      <c r="AH333" s="1">
        <f>(Table2[[#This Row],[Current Month High]]/Table2[[#This Row],[Close Price]])-1</f>
        <v>7.5833368363529274E-2</v>
      </c>
      <c r="AI333">
        <v>9.8518923311894806</v>
      </c>
      <c r="AJ333">
        <v>36.017457927538103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-7.0000000000000007E-2</v>
      </c>
      <c r="AM333" t="s">
        <v>3108</v>
      </c>
      <c r="AN333">
        <v>-5.72</v>
      </c>
      <c r="AO333" t="s">
        <v>3108</v>
      </c>
      <c r="AP333">
        <v>0.126313220269966</v>
      </c>
      <c r="AQ333">
        <f>(Table2[[#This Row],[Sharpe Ratio]]-AVERAGE(Table2[Sharpe Ratio]))/_xlfn.STDEV.P(Table2[Sharpe Ratio])</f>
        <v>0.71732908769738113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8.0543068418769806E-2</v>
      </c>
      <c r="AS333">
        <f>_xlfn.RANK.AVG(Table2[[#This Row],[1Y Return vs Nifty Z-Score]],Table2[1Y Return vs Nifty Z-Score])</f>
        <v>419</v>
      </c>
      <c r="AT333">
        <f>_xlfn.RANK.AVG(Table2[[#This Row],[6M Return vs Nifty Z-Score]],Table2[6M Return vs Nifty Z-Score])</f>
        <v>441</v>
      </c>
      <c r="AU333">
        <f>_xlfn.RANK.AVG(Table2[[#This Row],[Sharpe Ratio Z-Score]],Table2[Sharpe Ratio Z-Score])</f>
        <v>169</v>
      </c>
      <c r="AV333">
        <f>(Table2[[#This Row],[Rank 1Y]]+Table2[[#This Row],[Rank 6M]]+Table2[[#This Row],[Rank Sharpe]])/3</f>
        <v>343</v>
      </c>
    </row>
    <row r="334" spans="1:48" x14ac:dyDescent="0.3">
      <c r="A334" t="s">
        <v>639</v>
      </c>
      <c r="B334" t="s">
        <v>640</v>
      </c>
      <c r="C334" t="s">
        <v>3076</v>
      </c>
      <c r="D334" t="s">
        <v>341</v>
      </c>
      <c r="E334">
        <v>28331.85557643</v>
      </c>
      <c r="F334">
        <v>440.3</v>
      </c>
      <c r="G334">
        <v>29.669797158896099</v>
      </c>
      <c r="H334">
        <f>(Table2[[#This Row],[1Y Return vs Nifty]]-AVERAGE(Table2[1Y Return vs Nifty]))/_xlfn.STDEV.P(Table2[1Y Return vs Nifty])</f>
        <v>-3.4608962311729732E-2</v>
      </c>
      <c r="I334">
        <v>-0.50669220646722701</v>
      </c>
      <c r="J334">
        <f>(Table2[[#This Row],[1M Return vs Nifty]]-AVERAGE(Table2[1M Return vs Nifty]))/_xlfn.STDEV.P(Table2[1M Return vs Nifty])</f>
        <v>0.19786075411311335</v>
      </c>
      <c r="K334">
        <v>43.255024967089703</v>
      </c>
      <c r="L334">
        <f>(Table2[[#This Row],[6M Return vs Nifty]]-AVERAGE(Table2[6M Return vs Nifty]))/_xlfn.STDEV.P(Table2[6M Return vs Nifty])</f>
        <v>1.2574150015792462</v>
      </c>
      <c r="M334">
        <v>-2.2293479000087899</v>
      </c>
      <c r="N334">
        <f>(Table2[[#This Row],[1W Return vs Nifty]]-AVERAGE(Table2[1W Return vs Nifty]))/_xlfn.STDEV.P(Table2[1W Return vs Nifty])</f>
        <v>8.1967299389795995E-2</v>
      </c>
      <c r="O334">
        <v>433.45</v>
      </c>
      <c r="P334">
        <v>418.56997165988201</v>
      </c>
      <c r="Q334">
        <v>357.150518007529</v>
      </c>
      <c r="R334">
        <v>56.173119560577398</v>
      </c>
      <c r="S334" s="1">
        <f>(Table2[[#This Row],[Close Price]]-Table2[[#This Row],[20D EMA]])/Table2[[#This Row],[20D EMA]]</f>
        <v>1.5803437536048039E-2</v>
      </c>
      <c r="T334" s="1">
        <f>(Table2[[#This Row],[Close Price]]-Table2[[#This Row],[50D EMA]])/Table2[[#This Row],[50D EMA]]</f>
        <v>5.1914924173717833E-2</v>
      </c>
      <c r="U334" s="1">
        <f>(Table2[[#This Row],[Close Price]]-Table2[[#This Row],[200D EMA]])/Table2[[#This Row],[200D EMA]]</f>
        <v>0.23281355563011716</v>
      </c>
      <c r="V334">
        <v>0.50797671742080497</v>
      </c>
      <c r="W334">
        <v>429.05</v>
      </c>
      <c r="X334">
        <v>442</v>
      </c>
      <c r="Y334">
        <v>425.3</v>
      </c>
      <c r="Z334">
        <v>443.15</v>
      </c>
      <c r="AA334">
        <v>415.05</v>
      </c>
      <c r="AB334">
        <v>470.7</v>
      </c>
      <c r="AC334" s="1">
        <f>(Table2[[#This Row],[Close Price]]/Table2[[#This Row],[Day Low]])-1</f>
        <v>2.6220720195781366E-2</v>
      </c>
      <c r="AD334" s="1">
        <f>(Table2[[#This Row],[Day High]]/Table2[[#This Row],[Close Price]])-1</f>
        <v>3.8610038610038533E-3</v>
      </c>
      <c r="AE334" s="1">
        <f>(Table2[[#This Row],[Close Price]]/Table2[[#This Row],[Current Week Low]])-1</f>
        <v>3.5269221725840572E-2</v>
      </c>
      <c r="AF334" s="1">
        <f>(Table2[[#This Row],[Current Week High]]/Table2[[#This Row],[Close Price]])-1</f>
        <v>6.4728594140357476E-3</v>
      </c>
      <c r="AG334" s="1">
        <f>(Table2[[#This Row],[Close Price]]/Table2[[#This Row],[Current Month Low]])-1</f>
        <v>6.0836043850138521E-2</v>
      </c>
      <c r="AH334" s="1">
        <f>(Table2[[#This Row],[Current Month High]]/Table2[[#This Row],[Close Price]])-1</f>
        <v>6.9043833749716121E-2</v>
      </c>
      <c r="AI334">
        <v>6.9043833749716104</v>
      </c>
      <c r="AJ334">
        <v>68.535885167464102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0.02</v>
      </c>
      <c r="AM334" t="s">
        <v>3109</v>
      </c>
      <c r="AN334">
        <v>-1.1599999999999999</v>
      </c>
      <c r="AO334" t="s">
        <v>3108</v>
      </c>
      <c r="AP334">
        <v>-4.7525751252923999E-2</v>
      </c>
      <c r="AQ334">
        <f>(Table2[[#This Row],[Sharpe Ratio]]-AVERAGE(Table2[Sharpe Ratio]))/_xlfn.STDEV.P(Table2[Sharpe Ratio])</f>
        <v>-1.258263155429298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0.24437093734112783</v>
      </c>
      <c r="AS334">
        <f>_xlfn.RANK.AVG(Table2[[#This Row],[1Y Return vs Nifty Z-Score]],Table2[1Y Return vs Nifty Z-Score])</f>
        <v>304</v>
      </c>
      <c r="AT334">
        <f>_xlfn.RANK.AVG(Table2[[#This Row],[6M Return vs Nifty Z-Score]],Table2[6M Return vs Nifty Z-Score])</f>
        <v>75</v>
      </c>
      <c r="AU334">
        <f>_xlfn.RANK.AVG(Table2[[#This Row],[Sharpe Ratio Z-Score]],Table2[Sharpe Ratio Z-Score])</f>
        <v>650</v>
      </c>
      <c r="AV334">
        <f>(Table2[[#This Row],[Rank 1Y]]+Table2[[#This Row],[Rank 6M]]+Table2[[#This Row],[Rank Sharpe]])/3</f>
        <v>343</v>
      </c>
    </row>
    <row r="335" spans="1:48" x14ac:dyDescent="0.3">
      <c r="A335" t="s">
        <v>482</v>
      </c>
      <c r="B335" t="s">
        <v>483</v>
      </c>
      <c r="C335" t="s">
        <v>3075</v>
      </c>
      <c r="D335" t="s">
        <v>256</v>
      </c>
      <c r="E335">
        <v>42919.069562949997</v>
      </c>
      <c r="F335">
        <v>4550.3500000000004</v>
      </c>
      <c r="G335">
        <v>0.358898964882648</v>
      </c>
      <c r="H335">
        <f>(Table2[[#This Row],[1Y Return vs Nifty]]-AVERAGE(Table2[1Y Return vs Nifty]))/_xlfn.STDEV.P(Table2[1Y Return vs Nifty])</f>
        <v>-0.48686230418638871</v>
      </c>
      <c r="I335">
        <v>8.4695333224764706</v>
      </c>
      <c r="J335">
        <f>(Table2[[#This Row],[1M Return vs Nifty]]-AVERAGE(Table2[1M Return vs Nifty]))/_xlfn.STDEV.P(Table2[1M Return vs Nifty])</f>
        <v>1.056025178666935</v>
      </c>
      <c r="K335">
        <v>6.5430749791556</v>
      </c>
      <c r="L335">
        <f>(Table2[[#This Row],[6M Return vs Nifty]]-AVERAGE(Table2[6M Return vs Nifty]))/_xlfn.STDEV.P(Table2[6M Return vs Nifty])</f>
        <v>2.3364643374592861E-2</v>
      </c>
      <c r="M335">
        <v>-2.9028096299499002</v>
      </c>
      <c r="N335">
        <f>(Table2[[#This Row],[1W Return vs Nifty]]-AVERAGE(Table2[1W Return vs Nifty]))/_xlfn.STDEV.P(Table2[1W Return vs Nifty])</f>
        <v>-6.7509852257722547E-2</v>
      </c>
      <c r="O335">
        <v>4494.8100000000004</v>
      </c>
      <c r="P335">
        <v>4304.9226535778098</v>
      </c>
      <c r="Q335">
        <v>3898.2981488421801</v>
      </c>
      <c r="R335">
        <v>51.091173931470202</v>
      </c>
      <c r="S335" s="1">
        <f>(Table2[[#This Row],[Close Price]]-Table2[[#This Row],[20D EMA]])/Table2[[#This Row],[20D EMA]]</f>
        <v>1.2356473354824777E-2</v>
      </c>
      <c r="T335" s="1">
        <f>(Table2[[#This Row],[Close Price]]-Table2[[#This Row],[50D EMA]])/Table2[[#This Row],[50D EMA]]</f>
        <v>5.7010860861394702E-2</v>
      </c>
      <c r="U335" s="1">
        <f>(Table2[[#This Row],[Close Price]]-Table2[[#This Row],[200D EMA]])/Table2[[#This Row],[200D EMA]]</f>
        <v>0.16726577246316673</v>
      </c>
      <c r="V335">
        <v>1.3252014790753801</v>
      </c>
      <c r="W335">
        <v>4521.8500000000004</v>
      </c>
      <c r="X335">
        <v>4624</v>
      </c>
      <c r="Y335">
        <v>4441.8500000000004</v>
      </c>
      <c r="Z335">
        <v>4949.95</v>
      </c>
      <c r="AA335">
        <v>4295</v>
      </c>
      <c r="AB335">
        <v>4949.95</v>
      </c>
      <c r="AC335" s="1">
        <f>(Table2[[#This Row],[Close Price]]/Table2[[#This Row],[Day Low]])-1</f>
        <v>6.3027300772913186E-3</v>
      </c>
      <c r="AD335" s="1">
        <f>(Table2[[#This Row],[Day High]]/Table2[[#This Row],[Close Price]])-1</f>
        <v>1.6185568143109785E-2</v>
      </c>
      <c r="AE335" s="1">
        <f>(Table2[[#This Row],[Close Price]]/Table2[[#This Row],[Current Week Low]])-1</f>
        <v>2.4426759120636632E-2</v>
      </c>
      <c r="AF335" s="1">
        <f>(Table2[[#This Row],[Current Week High]]/Table2[[#This Row],[Close Price]])-1</f>
        <v>8.781742063797271E-2</v>
      </c>
      <c r="AG335" s="1">
        <f>(Table2[[#This Row],[Close Price]]/Table2[[#This Row],[Current Month Low]])-1</f>
        <v>5.9452852153667246E-2</v>
      </c>
      <c r="AH335" s="1">
        <f>(Table2[[#This Row],[Current Month High]]/Table2[[#This Row],[Close Price]])-1</f>
        <v>8.781742063797271E-2</v>
      </c>
      <c r="AI335">
        <v>8.7817420637972692</v>
      </c>
      <c r="AJ335">
        <v>36.2359844912501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0.15</v>
      </c>
      <c r="AM335" t="s">
        <v>3109</v>
      </c>
      <c r="AN335">
        <v>-2.37</v>
      </c>
      <c r="AO335" t="s">
        <v>3108</v>
      </c>
      <c r="AP335">
        <v>9.2428579088636997E-2</v>
      </c>
      <c r="AQ335">
        <f>(Table2[[#This Row],[Sharpe Ratio]]-AVERAGE(Table2[Sharpe Ratio]))/_xlfn.STDEV.P(Table2[Sharpe Ratio])</f>
        <v>0.33224722893736264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0.85726489453477928</v>
      </c>
      <c r="AS335">
        <f>_xlfn.RANK.AVG(Table2[[#This Row],[1Y Return vs Nifty Z-Score]],Table2[1Y Return vs Nifty Z-Score])</f>
        <v>475</v>
      </c>
      <c r="AT335">
        <f>_xlfn.RANK.AVG(Table2[[#This Row],[6M Return vs Nifty Z-Score]],Table2[6M Return vs Nifty Z-Score])</f>
        <v>307</v>
      </c>
      <c r="AU335">
        <f>_xlfn.RANK.AVG(Table2[[#This Row],[Sharpe Ratio Z-Score]],Table2[Sharpe Ratio Z-Score])</f>
        <v>248</v>
      </c>
      <c r="AV335">
        <f>(Table2[[#This Row],[Rank 1Y]]+Table2[[#This Row],[Rank 6M]]+Table2[[#This Row],[Rank Sharpe]])/3</f>
        <v>343.33333333333331</v>
      </c>
    </row>
    <row r="336" spans="1:48" x14ac:dyDescent="0.3">
      <c r="A336" t="s">
        <v>728</v>
      </c>
      <c r="B336" t="s">
        <v>729</v>
      </c>
      <c r="C336" t="s">
        <v>3069</v>
      </c>
      <c r="D336" t="s">
        <v>205</v>
      </c>
      <c r="E336">
        <v>22577.51614842</v>
      </c>
      <c r="F336">
        <v>1909.35</v>
      </c>
      <c r="G336">
        <v>6.1618454068110804</v>
      </c>
      <c r="H336">
        <f>(Table2[[#This Row],[1Y Return vs Nifty]]-AVERAGE(Table2[1Y Return vs Nifty]))/_xlfn.STDEV.P(Table2[1Y Return vs Nifty])</f>
        <v>-0.39732557611649244</v>
      </c>
      <c r="I336">
        <v>-10.6717698831851</v>
      </c>
      <c r="J336">
        <f>(Table2[[#This Row],[1M Return vs Nifty]]-AVERAGE(Table2[1M Return vs Nifty]))/_xlfn.STDEV.P(Table2[1M Return vs Nifty])</f>
        <v>-0.77396287117986995</v>
      </c>
      <c r="K336">
        <v>-16.9929040517567</v>
      </c>
      <c r="L336">
        <f>(Table2[[#This Row],[6M Return vs Nifty]]-AVERAGE(Table2[6M Return vs Nifty]))/_xlfn.STDEV.P(Table2[6M Return vs Nifty])</f>
        <v>-0.76778328974637855</v>
      </c>
      <c r="M336">
        <v>1.0830394266538499</v>
      </c>
      <c r="N336">
        <f>(Table2[[#This Row],[1W Return vs Nifty]]-AVERAGE(Table2[1W Return vs Nifty]))/_xlfn.STDEV.P(Table2[1W Return vs Nifty])</f>
        <v>0.81716308072419397</v>
      </c>
      <c r="O336">
        <v>1943.68</v>
      </c>
      <c r="P336">
        <v>1987.4952705380899</v>
      </c>
      <c r="Q336">
        <v>1796.9082387865899</v>
      </c>
      <c r="R336">
        <v>47.624917413510403</v>
      </c>
      <c r="S336" s="1">
        <f>(Table2[[#This Row],[Close Price]]-Table2[[#This Row],[20D EMA]])/Table2[[#This Row],[20D EMA]]</f>
        <v>-1.7662372406980653E-2</v>
      </c>
      <c r="T336" s="1">
        <f>(Table2[[#This Row],[Close Price]]-Table2[[#This Row],[50D EMA]])/Table2[[#This Row],[50D EMA]]</f>
        <v>-3.9318468675869175E-2</v>
      </c>
      <c r="U336" s="1">
        <f>(Table2[[#This Row],[Close Price]]-Table2[[#This Row],[200D EMA]])/Table2[[#This Row],[200D EMA]]</f>
        <v>6.2575126979961593E-2</v>
      </c>
      <c r="V336">
        <v>0.61404067929264505</v>
      </c>
      <c r="W336">
        <v>1894.15</v>
      </c>
      <c r="X336">
        <v>1931.95</v>
      </c>
      <c r="Y336">
        <v>1803</v>
      </c>
      <c r="Z336">
        <v>1998</v>
      </c>
      <c r="AA336">
        <v>1798.25</v>
      </c>
      <c r="AB336">
        <v>2092.25</v>
      </c>
      <c r="AC336" s="1">
        <f>(Table2[[#This Row],[Close Price]]/Table2[[#This Row],[Day Low]])-1</f>
        <v>8.0247076525088445E-3</v>
      </c>
      <c r="AD336" s="1">
        <f>(Table2[[#This Row],[Day High]]/Table2[[#This Row],[Close Price]])-1</f>
        <v>1.1836488857464689E-2</v>
      </c>
      <c r="AE336" s="1">
        <f>(Table2[[#This Row],[Close Price]]/Table2[[#This Row],[Current Week Low]])-1</f>
        <v>5.8985024958402521E-2</v>
      </c>
      <c r="AF336" s="1">
        <f>(Table2[[#This Row],[Current Week High]]/Table2[[#This Row],[Close Price]])-1</f>
        <v>4.6429413151072296E-2</v>
      </c>
      <c r="AG336" s="1">
        <f>(Table2[[#This Row],[Close Price]]/Table2[[#This Row],[Current Month Low]])-1</f>
        <v>6.1782288335882063E-2</v>
      </c>
      <c r="AH336" s="1">
        <f>(Table2[[#This Row],[Current Month High]]/Table2[[#This Row],[Close Price]])-1</f>
        <v>9.5791761594259839E-2</v>
      </c>
      <c r="AI336">
        <v>27.182025296566898</v>
      </c>
      <c r="AJ336">
        <v>71.495935689585494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-0.16</v>
      </c>
      <c r="AM336" t="s">
        <v>3108</v>
      </c>
      <c r="AN336">
        <v>-9.27</v>
      </c>
      <c r="AO336" t="s">
        <v>3108</v>
      </c>
      <c r="AP336">
        <v>0.21590655536487</v>
      </c>
      <c r="AQ336">
        <f>(Table2[[#This Row],[Sharpe Ratio]]-AVERAGE(Table2[Sharpe Ratio]))/_xlfn.STDEV.P(Table2[Sharpe Ratio])</f>
        <v>1.735512158494227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421</v>
      </c>
      <c r="AT336">
        <f>_xlfn.RANK.AVG(Table2[[#This Row],[6M Return vs Nifty Z-Score]],Table2[6M Return vs Nifty Z-Score])</f>
        <v>581</v>
      </c>
      <c r="AU336">
        <f>_xlfn.RANK.AVG(Table2[[#This Row],[Sharpe Ratio Z-Score]],Table2[Sharpe Ratio Z-Score])</f>
        <v>28</v>
      </c>
      <c r="AV336">
        <f>(Table2[[#This Row],[Rank 1Y]]+Table2[[#This Row],[Rank 6M]]+Table2[[#This Row],[Rank Sharpe]])/3</f>
        <v>343.33333333333331</v>
      </c>
    </row>
    <row r="337" spans="1:48" x14ac:dyDescent="0.3">
      <c r="A337" t="s">
        <v>117</v>
      </c>
      <c r="B337" t="s">
        <v>118</v>
      </c>
      <c r="C337" t="s">
        <v>3062</v>
      </c>
      <c r="D337" t="s">
        <v>18</v>
      </c>
      <c r="E337">
        <v>236064.74204861099</v>
      </c>
      <c r="F337">
        <v>167.17</v>
      </c>
      <c r="G337">
        <v>53.096359503095798</v>
      </c>
      <c r="H337">
        <f>(Table2[[#This Row],[1Y Return vs Nifty]]-AVERAGE(Table2[1Y Return vs Nifty]))/_xlfn.STDEV.P(Table2[1Y Return vs Nifty])</f>
        <v>0.32685185129661143</v>
      </c>
      <c r="I337">
        <v>-3.06640016517846</v>
      </c>
      <c r="J337">
        <f>(Table2[[#This Row],[1M Return vs Nifty]]-AVERAGE(Table2[1M Return vs Nifty]))/_xlfn.STDEV.P(Table2[1M Return vs Nifty])</f>
        <v>-4.6857953135295033E-2</v>
      </c>
      <c r="K337">
        <v>-21.948972208900098</v>
      </c>
      <c r="L337">
        <f>(Table2[[#This Row],[6M Return vs Nifty]]-AVERAGE(Table2[6M Return vs Nifty]))/_xlfn.STDEV.P(Table2[6M Return vs Nifty])</f>
        <v>-0.93437857238921307</v>
      </c>
      <c r="M337">
        <v>-5.3486225380997601</v>
      </c>
      <c r="N337">
        <f>(Table2[[#This Row],[1W Return vs Nifty]]-AVERAGE(Table2[1W Return vs Nifty]))/_xlfn.STDEV.P(Table2[1W Return vs Nifty])</f>
        <v>-0.6103664552675826</v>
      </c>
      <c r="O337">
        <v>170.25</v>
      </c>
      <c r="P337">
        <v>169.65943242394701</v>
      </c>
      <c r="Q337">
        <v>152.408734112329</v>
      </c>
      <c r="R337">
        <v>42.7754677827878</v>
      </c>
      <c r="S337" s="1">
        <f>(Table2[[#This Row],[Close Price]]-Table2[[#This Row],[20D EMA]])/Table2[[#This Row],[20D EMA]]</f>
        <v>-1.8091042584434728E-2</v>
      </c>
      <c r="T337" s="1">
        <f>(Table2[[#This Row],[Close Price]]-Table2[[#This Row],[50D EMA]])/Table2[[#This Row],[50D EMA]]</f>
        <v>-1.4673115360461651E-2</v>
      </c>
      <c r="U337" s="1">
        <f>(Table2[[#This Row],[Close Price]]-Table2[[#This Row],[200D EMA]])/Table2[[#This Row],[200D EMA]]</f>
        <v>9.6853149352920748E-2</v>
      </c>
      <c r="V337">
        <v>0.69225025656240002</v>
      </c>
      <c r="W337">
        <v>164.85</v>
      </c>
      <c r="X337">
        <v>167.45</v>
      </c>
      <c r="Y337">
        <v>163.01</v>
      </c>
      <c r="Z337">
        <v>171</v>
      </c>
      <c r="AA337">
        <v>163.01</v>
      </c>
      <c r="AB337">
        <v>182.49</v>
      </c>
      <c r="AC337" s="1">
        <f>(Table2[[#This Row],[Close Price]]/Table2[[#This Row],[Day Low]])-1</f>
        <v>1.4073400060661267E-2</v>
      </c>
      <c r="AD337" s="1">
        <f>(Table2[[#This Row],[Day High]]/Table2[[#This Row],[Close Price]])-1</f>
        <v>1.6749416761381308E-3</v>
      </c>
      <c r="AE337" s="1">
        <f>(Table2[[#This Row],[Close Price]]/Table2[[#This Row],[Current Week Low]])-1</f>
        <v>2.5519906754186916E-2</v>
      </c>
      <c r="AF337" s="1">
        <f>(Table2[[#This Row],[Current Week High]]/Table2[[#This Row],[Close Price]])-1</f>
        <v>2.2910809355745743E-2</v>
      </c>
      <c r="AG337" s="1">
        <f>(Table2[[#This Row],[Close Price]]/Table2[[#This Row],[Current Month Low]])-1</f>
        <v>2.5519906754186916E-2</v>
      </c>
      <c r="AH337" s="1">
        <f>(Table2[[#This Row],[Current Month High]]/Table2[[#This Row],[Close Price]])-1</f>
        <v>9.1643237422982748E-2</v>
      </c>
      <c r="AI337">
        <v>17.724472094275299</v>
      </c>
      <c r="AJ337">
        <v>95.520467836257296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-0.05</v>
      </c>
      <c r="AM337" t="s">
        <v>3108</v>
      </c>
      <c r="AN337">
        <v>-8.6300000000000008</v>
      </c>
      <c r="AO337" t="s">
        <v>3108</v>
      </c>
      <c r="AP337">
        <v>0.11170287404385899</v>
      </c>
      <c r="AQ337">
        <f>(Table2[[#This Row],[Sharpe Ratio]]-AVERAGE(Table2[Sharpe Ratio]))/_xlfn.STDEV.P(Table2[Sharpe Ratio])</f>
        <v>0.5512898709392936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-0.7134612585561857</v>
      </c>
      <c r="AS337">
        <f>_xlfn.RANK.AVG(Table2[[#This Row],[1Y Return vs Nifty Z-Score]],Table2[1Y Return vs Nifty Z-Score])</f>
        <v>205</v>
      </c>
      <c r="AT337">
        <f>_xlfn.RANK.AVG(Table2[[#This Row],[6M Return vs Nifty Z-Score]],Table2[6M Return vs Nifty Z-Score])</f>
        <v>623</v>
      </c>
      <c r="AU337">
        <f>_xlfn.RANK.AVG(Table2[[#This Row],[Sharpe Ratio Z-Score]],Table2[Sharpe Ratio Z-Score])</f>
        <v>204</v>
      </c>
      <c r="AV337">
        <f>(Table2[[#This Row],[Rank 1Y]]+Table2[[#This Row],[Rank 6M]]+Table2[[#This Row],[Rank Sharpe]])/3</f>
        <v>344</v>
      </c>
    </row>
    <row r="338" spans="1:48" x14ac:dyDescent="0.3">
      <c r="A338" t="s">
        <v>32</v>
      </c>
      <c r="B338" t="s">
        <v>33</v>
      </c>
      <c r="C338" t="s">
        <v>3064</v>
      </c>
      <c r="D338" t="s">
        <v>34</v>
      </c>
      <c r="E338">
        <v>724767.77576513996</v>
      </c>
      <c r="F338">
        <v>812.1</v>
      </c>
      <c r="G338">
        <v>15.9575612115102</v>
      </c>
      <c r="H338">
        <f>(Table2[[#This Row],[1Y Return vs Nifty]]-AVERAGE(Table2[1Y Return vs Nifty]))/_xlfn.STDEV.P(Table2[1Y Return vs Nifty])</f>
        <v>-0.24618229898435678</v>
      </c>
      <c r="I338">
        <v>-9.0555635970494901</v>
      </c>
      <c r="J338">
        <f>(Table2[[#This Row],[1M Return vs Nifty]]-AVERAGE(Table2[1M Return vs Nifty]))/_xlfn.STDEV.P(Table2[1M Return vs Nifty])</f>
        <v>-0.61944684069137901</v>
      </c>
      <c r="K338">
        <v>-3.73902300643348</v>
      </c>
      <c r="L338">
        <f>(Table2[[#This Row],[6M Return vs Nifty]]-AVERAGE(Table2[6M Return vs Nifty]))/_xlfn.STDEV.P(Table2[6M Return vs Nifty])</f>
        <v>-0.32226196339464291</v>
      </c>
      <c r="M338">
        <v>-2.1003244797540801</v>
      </c>
      <c r="N338">
        <f>(Table2[[#This Row],[1W Return vs Nifty]]-AVERAGE(Table2[1W Return vs Nifty]))/_xlfn.STDEV.P(Table2[1W Return vs Nifty])</f>
        <v>0.11060449211815074</v>
      </c>
      <c r="O338">
        <v>829.93</v>
      </c>
      <c r="P338">
        <v>834.10902445287104</v>
      </c>
      <c r="Q338">
        <v>755.20906454081899</v>
      </c>
      <c r="R338">
        <v>41.955700005992</v>
      </c>
      <c r="S338" s="1">
        <f>(Table2[[#This Row],[Close Price]]-Table2[[#This Row],[20D EMA]])/Table2[[#This Row],[20D EMA]]</f>
        <v>-2.1483739592495665E-2</v>
      </c>
      <c r="T338" s="1">
        <f>(Table2[[#This Row],[Close Price]]-Table2[[#This Row],[50D EMA]])/Table2[[#This Row],[50D EMA]]</f>
        <v>-2.6386268230712058E-2</v>
      </c>
      <c r="U338" s="1">
        <f>(Table2[[#This Row],[Close Price]]-Table2[[#This Row],[200D EMA]])/Table2[[#This Row],[200D EMA]]</f>
        <v>7.5331372636227259E-2</v>
      </c>
      <c r="V338">
        <v>0.81591446307066195</v>
      </c>
      <c r="W338">
        <v>803</v>
      </c>
      <c r="X338">
        <v>814.9</v>
      </c>
      <c r="Y338">
        <v>795.05</v>
      </c>
      <c r="Z338">
        <v>823</v>
      </c>
      <c r="AA338">
        <v>795.05</v>
      </c>
      <c r="AB338">
        <v>881.4</v>
      </c>
      <c r="AC338" s="1">
        <f>(Table2[[#This Row],[Close Price]]/Table2[[#This Row],[Day Low]])-1</f>
        <v>1.1332503113325121E-2</v>
      </c>
      <c r="AD338" s="1">
        <f>(Table2[[#This Row],[Day High]]/Table2[[#This Row],[Close Price]])-1</f>
        <v>3.4478512498459235E-3</v>
      </c>
      <c r="AE338" s="1">
        <f>(Table2[[#This Row],[Close Price]]/Table2[[#This Row],[Current Week Low]])-1</f>
        <v>2.1445192126281487E-2</v>
      </c>
      <c r="AF338" s="1">
        <f>(Table2[[#This Row],[Current Week High]]/Table2[[#This Row],[Close Price]])-1</f>
        <v>1.3421992365472146E-2</v>
      </c>
      <c r="AG338" s="1">
        <f>(Table2[[#This Row],[Close Price]]/Table2[[#This Row],[Current Month Low]])-1</f>
        <v>2.1445192126281487E-2</v>
      </c>
      <c r="AH338" s="1">
        <f>(Table2[[#This Row],[Current Month High]]/Table2[[#This Row],[Close Price]])-1</f>
        <v>8.5334318433690326E-2</v>
      </c>
      <c r="AI338">
        <v>12.3014407092722</v>
      </c>
      <c r="AJ338">
        <v>49.502945508100098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-0.05</v>
      </c>
      <c r="AM338" t="s">
        <v>3108</v>
      </c>
      <c r="AN338">
        <v>-6.95</v>
      </c>
      <c r="AO338" t="s">
        <v>3108</v>
      </c>
      <c r="AP338">
        <v>9.1741590757176E-2</v>
      </c>
      <c r="AQ338">
        <f>(Table2[[#This Row],[Sharpe Ratio]]-AVERAGE(Table2[Sharpe Ratio]))/_xlfn.STDEV.P(Table2[Sharpe Ratio])</f>
        <v>0.32443995300341488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367</v>
      </c>
      <c r="AT338">
        <f>_xlfn.RANK.AVG(Table2[[#This Row],[6M Return vs Nifty Z-Score]],Table2[6M Return vs Nifty Z-Score])</f>
        <v>415</v>
      </c>
      <c r="AU338">
        <f>_xlfn.RANK.AVG(Table2[[#This Row],[Sharpe Ratio Z-Score]],Table2[Sharpe Ratio Z-Score])</f>
        <v>252</v>
      </c>
      <c r="AV338">
        <f>(Table2[[#This Row],[Rank 1Y]]+Table2[[#This Row],[Rank 6M]]+Table2[[#This Row],[Rank Sharpe]])/3</f>
        <v>344.66666666666669</v>
      </c>
    </row>
    <row r="339" spans="1:48" x14ac:dyDescent="0.3">
      <c r="A339" t="s">
        <v>1302</v>
      </c>
      <c r="B339" t="s">
        <v>1303</v>
      </c>
      <c r="C339" t="s">
        <v>3062</v>
      </c>
      <c r="D339" t="s">
        <v>136</v>
      </c>
      <c r="E339">
        <v>8510.8851184499999</v>
      </c>
      <c r="F339">
        <v>488.6</v>
      </c>
      <c r="G339">
        <v>115.55427493266799</v>
      </c>
      <c r="H339">
        <f>(Table2[[#This Row],[1Y Return vs Nifty]]-AVERAGE(Table2[1Y Return vs Nifty]))/_xlfn.STDEV.P(Table2[1Y Return vs Nifty])</f>
        <v>1.2905480434971652</v>
      </c>
      <c r="I339">
        <v>-8.6252785475854203</v>
      </c>
      <c r="J339">
        <f>(Table2[[#This Row],[1M Return vs Nifty]]-AVERAGE(Table2[1M Return vs Nifty]))/_xlfn.STDEV.P(Table2[1M Return vs Nifty])</f>
        <v>-0.57830980367322615</v>
      </c>
      <c r="K339">
        <v>-3.7946170924313898</v>
      </c>
      <c r="L339">
        <f>(Table2[[#This Row],[6M Return vs Nifty]]-AVERAGE(Table2[6M Return vs Nifty]))/_xlfn.STDEV.P(Table2[6M Return vs Nifty])</f>
        <v>-0.32413072552147981</v>
      </c>
      <c r="M339">
        <v>-9.7359270180733901</v>
      </c>
      <c r="N339">
        <f>(Table2[[#This Row],[1W Return vs Nifty]]-AVERAGE(Table2[1W Return vs Nifty]))/_xlfn.STDEV.P(Table2[1W Return vs Nifty])</f>
        <v>-1.5841438028448551</v>
      </c>
      <c r="O339">
        <v>542.83000000000004</v>
      </c>
      <c r="P339">
        <v>542.73710683682305</v>
      </c>
      <c r="Q339">
        <v>456.48073253919603</v>
      </c>
      <c r="R339">
        <v>31.409389879387899</v>
      </c>
      <c r="S339" s="1">
        <f>(Table2[[#This Row],[Close Price]]-Table2[[#This Row],[20D EMA]])/Table2[[#This Row],[20D EMA]]</f>
        <v>-9.9902363539229613E-2</v>
      </c>
      <c r="T339" s="1">
        <f>(Table2[[#This Row],[Close Price]]-Table2[[#This Row],[50D EMA]])/Table2[[#This Row],[50D EMA]]</f>
        <v>-9.974830568034046E-2</v>
      </c>
      <c r="U339" s="1">
        <f>(Table2[[#This Row],[Close Price]]-Table2[[#This Row],[200D EMA]])/Table2[[#This Row],[200D EMA]]</f>
        <v>7.0362810894863029E-2</v>
      </c>
      <c r="V339">
        <v>0.80680209704259298</v>
      </c>
      <c r="W339">
        <v>486.95</v>
      </c>
      <c r="X339">
        <v>522</v>
      </c>
      <c r="Y339">
        <v>486.95</v>
      </c>
      <c r="Z339">
        <v>550</v>
      </c>
      <c r="AA339">
        <v>486.95</v>
      </c>
      <c r="AB339">
        <v>614.65</v>
      </c>
      <c r="AC339" s="1">
        <f>(Table2[[#This Row],[Close Price]]/Table2[[#This Row],[Day Low]])-1</f>
        <v>3.3884382380122702E-3</v>
      </c>
      <c r="AD339" s="1">
        <f>(Table2[[#This Row],[Day High]]/Table2[[#This Row],[Close Price]])-1</f>
        <v>6.8358575521899168E-2</v>
      </c>
      <c r="AE339" s="1">
        <f>(Table2[[#This Row],[Close Price]]/Table2[[#This Row],[Current Week Low]])-1</f>
        <v>3.3884382380122702E-3</v>
      </c>
      <c r="AF339" s="1">
        <f>(Table2[[#This Row],[Current Week High]]/Table2[[#This Row],[Close Price]])-1</f>
        <v>0.12566516577977893</v>
      </c>
      <c r="AG339" s="1">
        <f>(Table2[[#This Row],[Close Price]]/Table2[[#This Row],[Current Month Low]])-1</f>
        <v>3.3884382380122702E-3</v>
      </c>
      <c r="AH339" s="1">
        <f>(Table2[[#This Row],[Current Month High]]/Table2[[#This Row],[Close Price]])-1</f>
        <v>0.2579819893573474</v>
      </c>
      <c r="AI339">
        <v>29.922226770364201</v>
      </c>
      <c r="AJ339">
        <v>139.50980392156799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-0.01</v>
      </c>
      <c r="AM339" t="s">
        <v>3108</v>
      </c>
      <c r="AN339">
        <v>-15</v>
      </c>
      <c r="AO339" t="s">
        <v>3108</v>
      </c>
      <c r="AQ339">
        <f>(Table2[[#This Row],[Sharpe Ratio]]-AVERAGE(Table2[Sharpe Ratio]))/_xlfn.STDEV.P(Table2[Sharpe Ratio])</f>
        <v>-0.71815696001452767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-1.9141932485569235</v>
      </c>
      <c r="AS339">
        <f>_xlfn.RANK.AVG(Table2[[#This Row],[1Y Return vs Nifty Z-Score]],Table2[1Y Return vs Nifty Z-Score])</f>
        <v>78</v>
      </c>
      <c r="AT339">
        <f>_xlfn.RANK.AVG(Table2[[#This Row],[6M Return vs Nifty Z-Score]],Table2[6M Return vs Nifty Z-Score])</f>
        <v>417</v>
      </c>
      <c r="AU339">
        <f>_xlfn.RANK.AVG(Table2[[#This Row],[Sharpe Ratio Z-Score]],Table2[Sharpe Ratio Z-Score])</f>
        <v>544.5</v>
      </c>
      <c r="AV339">
        <f>(Table2[[#This Row],[Rank 1Y]]+Table2[[#This Row],[Rank 6M]]+Table2[[#This Row],[Rank Sharpe]])/3</f>
        <v>346.5</v>
      </c>
    </row>
    <row r="340" spans="1:48" x14ac:dyDescent="0.3">
      <c r="A340" t="s">
        <v>266</v>
      </c>
      <c r="B340" t="s">
        <v>267</v>
      </c>
      <c r="C340" t="s">
        <v>3064</v>
      </c>
      <c r="D340" t="s">
        <v>268</v>
      </c>
      <c r="E340">
        <v>101395.15251025</v>
      </c>
      <c r="F340">
        <v>94.3</v>
      </c>
      <c r="G340">
        <v>26.018428444768499</v>
      </c>
      <c r="H340">
        <f>(Table2[[#This Row],[1Y Return vs Nifty]]-AVERAGE(Table2[1Y Return vs Nifty]))/_xlfn.STDEV.P(Table2[1Y Return vs Nifty])</f>
        <v>-9.0947860302855052E-2</v>
      </c>
      <c r="I340">
        <v>2.1226577776980302</v>
      </c>
      <c r="J340">
        <f>(Table2[[#This Row],[1M Return vs Nifty]]-AVERAGE(Table2[1M Return vs Nifty]))/_xlfn.STDEV.P(Table2[1M Return vs Nifty])</f>
        <v>0.4492375281074838</v>
      </c>
      <c r="K340">
        <v>-7.8888521153832896</v>
      </c>
      <c r="L340">
        <f>(Table2[[#This Row],[6M Return vs Nifty]]-AVERAGE(Table2[6M Return vs Nifty]))/_xlfn.STDEV.P(Table2[6M Return vs Nifty])</f>
        <v>-0.46175600007944806</v>
      </c>
      <c r="M340">
        <v>-3.2312568751292501</v>
      </c>
      <c r="N340">
        <f>(Table2[[#This Row],[1W Return vs Nifty]]-AVERAGE(Table2[1W Return vs Nifty]))/_xlfn.STDEV.P(Table2[1W Return vs Nifty])</f>
        <v>-0.14040985012423302</v>
      </c>
      <c r="O340">
        <v>94.82</v>
      </c>
      <c r="P340">
        <v>91.704385133007094</v>
      </c>
      <c r="Q340">
        <v>81.924708688517995</v>
      </c>
      <c r="R340">
        <v>46.694499404423901</v>
      </c>
      <c r="S340" s="1">
        <f>(Table2[[#This Row],[Close Price]]-Table2[[#This Row],[20D EMA]])/Table2[[#This Row],[20D EMA]]</f>
        <v>-5.4840750896434937E-3</v>
      </c>
      <c r="T340" s="1">
        <f>(Table2[[#This Row],[Close Price]]-Table2[[#This Row],[50D EMA]])/Table2[[#This Row],[50D EMA]]</f>
        <v>2.8304152121278067E-2</v>
      </c>
      <c r="U340" s="1">
        <f>(Table2[[#This Row],[Close Price]]-Table2[[#This Row],[200D EMA]])/Table2[[#This Row],[200D EMA]]</f>
        <v>0.15105688515211574</v>
      </c>
      <c r="V340">
        <v>0.91095478908385696</v>
      </c>
      <c r="W340">
        <v>93.37</v>
      </c>
      <c r="X340">
        <v>94.65</v>
      </c>
      <c r="Y340">
        <v>92.15</v>
      </c>
      <c r="Z340">
        <v>98.98</v>
      </c>
      <c r="AA340">
        <v>91.1</v>
      </c>
      <c r="AB340">
        <v>104.29</v>
      </c>
      <c r="AC340" s="1">
        <f>(Table2[[#This Row],[Close Price]]/Table2[[#This Row],[Day Low]])-1</f>
        <v>9.9603727107206996E-3</v>
      </c>
      <c r="AD340" s="1">
        <f>(Table2[[#This Row],[Day High]]/Table2[[#This Row],[Close Price]])-1</f>
        <v>3.711558854718966E-3</v>
      </c>
      <c r="AE340" s="1">
        <f>(Table2[[#This Row],[Close Price]]/Table2[[#This Row],[Current Week Low]])-1</f>
        <v>2.3331524688008587E-2</v>
      </c>
      <c r="AF340" s="1">
        <f>(Table2[[#This Row],[Current Week High]]/Table2[[#This Row],[Close Price]])-1</f>
        <v>4.9628844114528281E-2</v>
      </c>
      <c r="AG340" s="1">
        <f>(Table2[[#This Row],[Close Price]]/Table2[[#This Row],[Current Month Low]])-1</f>
        <v>3.5126234906695863E-2</v>
      </c>
      <c r="AH340" s="1">
        <f>(Table2[[#This Row],[Current Month High]]/Table2[[#This Row],[Close Price]])-1</f>
        <v>0.10593849416755052</v>
      </c>
      <c r="AI340">
        <v>14.422057264050901</v>
      </c>
      <c r="AJ340">
        <v>59.156118143459899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7.0000000000000007E-2</v>
      </c>
      <c r="AM340" t="s">
        <v>3109</v>
      </c>
      <c r="AN340">
        <v>-9.4700000000000006</v>
      </c>
      <c r="AO340" t="s">
        <v>3108</v>
      </c>
      <c r="AP340">
        <v>8.7135782128947001E-2</v>
      </c>
      <c r="AQ340">
        <f>(Table2[[#This Row],[Sharpe Ratio]]-AVERAGE(Table2[Sharpe Ratio]))/_xlfn.STDEV.P(Table2[Sharpe Ratio])</f>
        <v>0.27209726068567408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2.8221078286621681E-2</v>
      </c>
      <c r="AS340">
        <f>_xlfn.RANK.AVG(Table2[[#This Row],[1Y Return vs Nifty Z-Score]],Table2[1Y Return vs Nifty Z-Score])</f>
        <v>317</v>
      </c>
      <c r="AT340">
        <f>_xlfn.RANK.AVG(Table2[[#This Row],[6M Return vs Nifty Z-Score]],Table2[6M Return vs Nifty Z-Score])</f>
        <v>465</v>
      </c>
      <c r="AU340">
        <f>_xlfn.RANK.AVG(Table2[[#This Row],[Sharpe Ratio Z-Score]],Table2[Sharpe Ratio Z-Score])</f>
        <v>264</v>
      </c>
      <c r="AV340">
        <f>(Table2[[#This Row],[Rank 1Y]]+Table2[[#This Row],[Rank 6M]]+Table2[[#This Row],[Rank Sharpe]])/3</f>
        <v>348.66666666666669</v>
      </c>
    </row>
    <row r="341" spans="1:48" x14ac:dyDescent="0.3">
      <c r="A341" t="s">
        <v>1600</v>
      </c>
      <c r="B341" t="s">
        <v>1601</v>
      </c>
      <c r="C341" t="s">
        <v>3075</v>
      </c>
      <c r="D341" t="s">
        <v>1376</v>
      </c>
      <c r="E341">
        <v>5563.6512790950001</v>
      </c>
      <c r="F341">
        <v>859.95</v>
      </c>
      <c r="G341">
        <v>-1.0946963046987499</v>
      </c>
      <c r="H341">
        <f>(Table2[[#This Row],[1Y Return vs Nifty]]-AVERAGE(Table2[1Y Return vs Nifty]))/_xlfn.STDEV.P(Table2[1Y Return vs Nifty])</f>
        <v>-0.50929059396618304</v>
      </c>
      <c r="I341">
        <v>0.62802362779971699</v>
      </c>
      <c r="J341">
        <f>(Table2[[#This Row],[1M Return vs Nifty]]-AVERAGE(Table2[1M Return vs Nifty]))/_xlfn.STDEV.P(Table2[1M Return vs Nifty])</f>
        <v>0.30634429853898443</v>
      </c>
      <c r="K341">
        <v>0.67901458738867504</v>
      </c>
      <c r="L341">
        <f>(Table2[[#This Row],[6M Return vs Nifty]]-AVERAGE(Table2[6M Return vs Nifty]))/_xlfn.STDEV.P(Table2[6M Return vs Nifty])</f>
        <v>-0.17375225805320074</v>
      </c>
      <c r="M341">
        <v>7.7662688536876896</v>
      </c>
      <c r="N341">
        <f>(Table2[[#This Row],[1W Return vs Nifty]]-AVERAGE(Table2[1W Return vs Nifty]))/_xlfn.STDEV.P(Table2[1W Return vs Nifty])</f>
        <v>2.3005288818473706</v>
      </c>
      <c r="O341">
        <v>800.01</v>
      </c>
      <c r="P341">
        <v>782.628346493604</v>
      </c>
      <c r="Q341">
        <v>763.441983117674</v>
      </c>
      <c r="R341">
        <v>71.804217722247699</v>
      </c>
      <c r="S341" s="1">
        <f>(Table2[[#This Row],[Close Price]]-Table2[[#This Row],[20D EMA]])/Table2[[#This Row],[20D EMA]]</f>
        <v>7.4924063449206948E-2</v>
      </c>
      <c r="T341" s="1">
        <f>(Table2[[#This Row],[Close Price]]-Table2[[#This Row],[50D EMA]])/Table2[[#This Row],[50D EMA]]</f>
        <v>9.8797409846984069E-2</v>
      </c>
      <c r="U341" s="1">
        <f>(Table2[[#This Row],[Close Price]]-Table2[[#This Row],[200D EMA]])/Table2[[#This Row],[200D EMA]]</f>
        <v>0.12641172350545291</v>
      </c>
      <c r="V341">
        <v>0.83104455681381195</v>
      </c>
      <c r="W341">
        <v>833.05</v>
      </c>
      <c r="X341">
        <v>864.85</v>
      </c>
      <c r="Y341">
        <v>751</v>
      </c>
      <c r="Z341">
        <v>864.85</v>
      </c>
      <c r="AA341">
        <v>741.75</v>
      </c>
      <c r="AB341">
        <v>864.85</v>
      </c>
      <c r="AC341" s="1">
        <f>(Table2[[#This Row],[Close Price]]/Table2[[#This Row],[Day Low]])-1</f>
        <v>3.2290978932837167E-2</v>
      </c>
      <c r="AD341" s="1">
        <f>(Table2[[#This Row],[Day High]]/Table2[[#This Row],[Close Price]])-1</f>
        <v>5.6980056980056037E-3</v>
      </c>
      <c r="AE341" s="1">
        <f>(Table2[[#This Row],[Close Price]]/Table2[[#This Row],[Current Week Low]])-1</f>
        <v>0.14507323568575248</v>
      </c>
      <c r="AF341" s="1">
        <f>(Table2[[#This Row],[Current Week High]]/Table2[[#This Row],[Close Price]])-1</f>
        <v>5.6980056980056037E-3</v>
      </c>
      <c r="AG341" s="1">
        <f>(Table2[[#This Row],[Close Price]]/Table2[[#This Row],[Current Month Low]])-1</f>
        <v>0.15935288169868556</v>
      </c>
      <c r="AH341" s="1">
        <f>(Table2[[#This Row],[Current Month High]]/Table2[[#This Row],[Close Price]])-1</f>
        <v>5.6980056980056037E-3</v>
      </c>
      <c r="AI341">
        <v>26.635269492412299</v>
      </c>
      <c r="AJ341">
        <v>40.883027522935798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0.15</v>
      </c>
      <c r="AM341" t="s">
        <v>3109</v>
      </c>
      <c r="AN341">
        <v>6.81</v>
      </c>
      <c r="AO341" t="s">
        <v>3109</v>
      </c>
      <c r="AP341">
        <v>0.11744141970248501</v>
      </c>
      <c r="AQ341">
        <f>(Table2[[#This Row],[Sharpe Ratio]]-AVERAGE(Table2[Sharpe Ratio]))/_xlfn.STDEV.P(Table2[Sharpe Ratio])</f>
        <v>0.61650554836014759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2.5403358767271187</v>
      </c>
      <c r="AS341">
        <f>_xlfn.RANK.AVG(Table2[[#This Row],[1Y Return vs Nifty Z-Score]],Table2[1Y Return vs Nifty Z-Score])</f>
        <v>490</v>
      </c>
      <c r="AT341">
        <f>_xlfn.RANK.AVG(Table2[[#This Row],[6M Return vs Nifty Z-Score]],Table2[6M Return vs Nifty Z-Score])</f>
        <v>367</v>
      </c>
      <c r="AU341">
        <f>_xlfn.RANK.AVG(Table2[[#This Row],[Sharpe Ratio Z-Score]],Table2[Sharpe Ratio Z-Score])</f>
        <v>193</v>
      </c>
      <c r="AV341">
        <f>(Table2[[#This Row],[Rank 1Y]]+Table2[[#This Row],[Rank 6M]]+Table2[[#This Row],[Rank Sharpe]])/3</f>
        <v>350</v>
      </c>
    </row>
    <row r="342" spans="1:48" x14ac:dyDescent="0.3">
      <c r="A342" t="s">
        <v>1511</v>
      </c>
      <c r="B342" t="s">
        <v>1512</v>
      </c>
      <c r="C342" t="s">
        <v>3078</v>
      </c>
      <c r="D342" t="s">
        <v>390</v>
      </c>
      <c r="E342">
        <v>6545.8228374</v>
      </c>
      <c r="F342">
        <v>336.6</v>
      </c>
      <c r="G342">
        <v>28.360745785975801</v>
      </c>
      <c r="H342">
        <f>(Table2[[#This Row],[1Y Return vs Nifty]]-AVERAGE(Table2[1Y Return vs Nifty]))/_xlfn.STDEV.P(Table2[1Y Return vs Nifty])</f>
        <v>-5.4807007904536971E-2</v>
      </c>
      <c r="I342">
        <v>-3.5586558079997901</v>
      </c>
      <c r="J342">
        <f>(Table2[[#This Row],[1M Return vs Nifty]]-AVERAGE(Table2[1M Return vs Nifty]))/_xlfn.STDEV.P(Table2[1M Return vs Nifty])</f>
        <v>-9.3919636143704202E-2</v>
      </c>
      <c r="K342">
        <v>25.568057543818501</v>
      </c>
      <c r="L342">
        <f>(Table2[[#This Row],[6M Return vs Nifty]]-AVERAGE(Table2[6M Return vs Nifty]))/_xlfn.STDEV.P(Table2[6M Return vs Nifty])</f>
        <v>0.66287811396048779</v>
      </c>
      <c r="M342">
        <v>-6.9608783362241997</v>
      </c>
      <c r="N342">
        <f>(Table2[[#This Row],[1W Return vs Nifty]]-AVERAGE(Table2[1W Return vs Nifty]))/_xlfn.STDEV.P(Table2[1W Return vs Nifty])</f>
        <v>-0.96821218534627829</v>
      </c>
      <c r="O342">
        <v>339.64</v>
      </c>
      <c r="P342">
        <v>326.14671348952999</v>
      </c>
      <c r="Q342">
        <v>281.21133614016998</v>
      </c>
      <c r="R342">
        <v>45.442737314382903</v>
      </c>
      <c r="S342" s="1">
        <f>(Table2[[#This Row],[Close Price]]-Table2[[#This Row],[20D EMA]])/Table2[[#This Row],[20D EMA]]</f>
        <v>-8.9506536332586376E-3</v>
      </c>
      <c r="T342" s="1">
        <f>(Table2[[#This Row],[Close Price]]-Table2[[#This Row],[50D EMA]])/Table2[[#This Row],[50D EMA]]</f>
        <v>3.2050871825834326E-2</v>
      </c>
      <c r="U342" s="1">
        <f>(Table2[[#This Row],[Close Price]]-Table2[[#This Row],[200D EMA]])/Table2[[#This Row],[200D EMA]]</f>
        <v>0.19696454851386763</v>
      </c>
      <c r="V342">
        <v>1.2353190646001699</v>
      </c>
      <c r="W342">
        <v>333.7</v>
      </c>
      <c r="X342">
        <v>339.55</v>
      </c>
      <c r="Y342">
        <v>330.1</v>
      </c>
      <c r="Z342">
        <v>361.3</v>
      </c>
      <c r="AA342">
        <v>322.3</v>
      </c>
      <c r="AB342">
        <v>373.2</v>
      </c>
      <c r="AC342" s="1">
        <f>(Table2[[#This Row],[Close Price]]/Table2[[#This Row],[Day Low]])-1</f>
        <v>8.6904405154331066E-3</v>
      </c>
      <c r="AD342" s="1">
        <f>(Table2[[#This Row],[Day High]]/Table2[[#This Row],[Close Price]])-1</f>
        <v>8.7641117052881246E-3</v>
      </c>
      <c r="AE342" s="1">
        <f>(Table2[[#This Row],[Close Price]]/Table2[[#This Row],[Current Week Low]])-1</f>
        <v>1.9691002726446527E-2</v>
      </c>
      <c r="AF342" s="1">
        <f>(Table2[[#This Row],[Current Week High]]/Table2[[#This Row],[Close Price]])-1</f>
        <v>7.3380867498514579E-2</v>
      </c>
      <c r="AG342" s="1">
        <f>(Table2[[#This Row],[Close Price]]/Table2[[#This Row],[Current Month Low]])-1</f>
        <v>4.4368600682593851E-2</v>
      </c>
      <c r="AH342" s="1">
        <f>(Table2[[#This Row],[Current Month High]]/Table2[[#This Row],[Close Price]])-1</f>
        <v>0.10873440285204983</v>
      </c>
      <c r="AI342">
        <v>10.8734402852049</v>
      </c>
      <c r="AJ342">
        <v>64.115065821550402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0.27</v>
      </c>
      <c r="AM342" t="s">
        <v>3109</v>
      </c>
      <c r="AN342">
        <v>-0.18</v>
      </c>
      <c r="AO342" t="s">
        <v>3108</v>
      </c>
      <c r="AP342">
        <v>-8.4471135757220005E-3</v>
      </c>
      <c r="AQ342">
        <f>(Table2[[#This Row],[Sharpe Ratio]]-AVERAGE(Table2[Sharpe Ratio]))/_xlfn.STDEV.P(Table2[Sharpe Ratio])</f>
        <v>-0.81415414586309376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-1.2682148612971256</v>
      </c>
      <c r="AS342">
        <f>_xlfn.RANK.AVG(Table2[[#This Row],[1Y Return vs Nifty Z-Score]],Table2[1Y Return vs Nifty Z-Score])</f>
        <v>306</v>
      </c>
      <c r="AT342">
        <f>_xlfn.RANK.AVG(Table2[[#This Row],[6M Return vs Nifty Z-Score]],Table2[6M Return vs Nifty Z-Score])</f>
        <v>159</v>
      </c>
      <c r="AU342">
        <f>_xlfn.RANK.AVG(Table2[[#This Row],[Sharpe Ratio Z-Score]],Table2[Sharpe Ratio Z-Score])</f>
        <v>586</v>
      </c>
      <c r="AV342">
        <f>(Table2[[#This Row],[Rank 1Y]]+Table2[[#This Row],[Rank 6M]]+Table2[[#This Row],[Rank Sharpe]])/3</f>
        <v>350.33333333333331</v>
      </c>
    </row>
    <row r="343" spans="1:48" x14ac:dyDescent="0.3">
      <c r="A343" t="s">
        <v>99</v>
      </c>
      <c r="B343" t="s">
        <v>100</v>
      </c>
      <c r="C343" t="s">
        <v>3070</v>
      </c>
      <c r="D343" t="s">
        <v>101</v>
      </c>
      <c r="E343">
        <v>290036.34672179999</v>
      </c>
      <c r="F343">
        <v>1831</v>
      </c>
      <c r="G343">
        <v>66.963298953381397</v>
      </c>
      <c r="H343">
        <f>(Table2[[#This Row],[1Y Return vs Nifty]]-AVERAGE(Table2[1Y Return vs Nifty]))/_xlfn.STDEV.P(Table2[1Y Return vs Nifty])</f>
        <v>0.54081219009121351</v>
      </c>
      <c r="I343">
        <v>3.2702788135277001</v>
      </c>
      <c r="J343">
        <f>(Table2[[#This Row],[1M Return vs Nifty]]-AVERAGE(Table2[1M Return vs Nifty]))/_xlfn.STDEV.P(Table2[1M Return vs Nifty])</f>
        <v>0.55895486337752609</v>
      </c>
      <c r="K343">
        <v>-15.2165933334038</v>
      </c>
      <c r="L343">
        <f>(Table2[[#This Row],[6M Return vs Nifty]]-AVERAGE(Table2[6M Return vs Nifty]))/_xlfn.STDEV.P(Table2[6M Return vs Nifty])</f>
        <v>-0.70807366171009578</v>
      </c>
      <c r="M343">
        <v>0.43403117326808199</v>
      </c>
      <c r="N343">
        <f>(Table2[[#This Row],[1W Return vs Nifty]]-AVERAGE(Table2[1W Return vs Nifty]))/_xlfn.STDEV.P(Table2[1W Return vs Nifty])</f>
        <v>0.67311346246256154</v>
      </c>
      <c r="O343">
        <v>1799.12</v>
      </c>
      <c r="P343">
        <v>1797.69777416393</v>
      </c>
      <c r="Q343">
        <v>1670.97825224548</v>
      </c>
      <c r="R343">
        <v>59.1468743567359</v>
      </c>
      <c r="S343" s="1">
        <f>(Table2[[#This Row],[Close Price]]-Table2[[#This Row],[20D EMA]])/Table2[[#This Row],[20D EMA]]</f>
        <v>1.7719774111788048E-2</v>
      </c>
      <c r="T343" s="1">
        <f>(Table2[[#This Row],[Close Price]]-Table2[[#This Row],[50D EMA]])/Table2[[#This Row],[50D EMA]]</f>
        <v>1.8524930227250297E-2</v>
      </c>
      <c r="U343" s="1">
        <f>(Table2[[#This Row],[Close Price]]-Table2[[#This Row],[200D EMA]])/Table2[[#This Row],[200D EMA]]</f>
        <v>9.5765308458970605E-2</v>
      </c>
      <c r="V343">
        <v>0.64700836745379398</v>
      </c>
      <c r="W343">
        <v>1787</v>
      </c>
      <c r="X343">
        <v>1840</v>
      </c>
      <c r="Y343">
        <v>1667.5</v>
      </c>
      <c r="Z343">
        <v>1847.4</v>
      </c>
      <c r="AA343">
        <v>1667.5</v>
      </c>
      <c r="AB343">
        <v>1920</v>
      </c>
      <c r="AC343" s="1">
        <f>(Table2[[#This Row],[Close Price]]/Table2[[#This Row],[Day Low]])-1</f>
        <v>2.462227196418576E-2</v>
      </c>
      <c r="AD343" s="1">
        <f>(Table2[[#This Row],[Day High]]/Table2[[#This Row],[Close Price]])-1</f>
        <v>4.9153468050244786E-3</v>
      </c>
      <c r="AE343" s="1">
        <f>(Table2[[#This Row],[Close Price]]/Table2[[#This Row],[Current Week Low]])-1</f>
        <v>9.8050974512743583E-2</v>
      </c>
      <c r="AF343" s="1">
        <f>(Table2[[#This Row],[Current Week High]]/Table2[[#This Row],[Close Price]])-1</f>
        <v>8.9568541780449262E-3</v>
      </c>
      <c r="AG343" s="1">
        <f>(Table2[[#This Row],[Close Price]]/Table2[[#This Row],[Current Month Low]])-1</f>
        <v>9.8050974512743583E-2</v>
      </c>
      <c r="AH343" s="1">
        <f>(Table2[[#This Row],[Current Month High]]/Table2[[#This Row],[Close Price]])-1</f>
        <v>4.8607318405243127E-2</v>
      </c>
      <c r="AI343">
        <v>18.7383943200436</v>
      </c>
      <c r="AJ343">
        <v>124.511066151676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-0.08</v>
      </c>
      <c r="AM343" t="s">
        <v>3108</v>
      </c>
      <c r="AN343">
        <v>-0.08</v>
      </c>
      <c r="AO343" t="s">
        <v>3108</v>
      </c>
      <c r="AP343">
        <v>6.4841268049940004E-2</v>
      </c>
      <c r="AQ343">
        <f>(Table2[[#This Row],[Sharpe Ratio]]-AVERAGE(Table2[Sharpe Ratio]))/_xlfn.STDEV.P(Table2[Sharpe Ratio])</f>
        <v>1.8731351459932863E-2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1.0835382056811382</v>
      </c>
      <c r="AS343">
        <f>_xlfn.RANK.AVG(Table2[[#This Row],[1Y Return vs Nifty Z-Score]],Table2[1Y Return vs Nifty Z-Score])</f>
        <v>153</v>
      </c>
      <c r="AT343">
        <f>_xlfn.RANK.AVG(Table2[[#This Row],[6M Return vs Nifty Z-Score]],Table2[6M Return vs Nifty Z-Score])</f>
        <v>559</v>
      </c>
      <c r="AU343">
        <f>_xlfn.RANK.AVG(Table2[[#This Row],[Sharpe Ratio Z-Score]],Table2[Sharpe Ratio Z-Score])</f>
        <v>342</v>
      </c>
      <c r="AV343">
        <f>(Table2[[#This Row],[Rank 1Y]]+Table2[[#This Row],[Rank 6M]]+Table2[[#This Row],[Rank Sharpe]])/3</f>
        <v>351.33333333333331</v>
      </c>
    </row>
    <row r="344" spans="1:48" x14ac:dyDescent="0.3">
      <c r="A344" t="s">
        <v>184</v>
      </c>
      <c r="B344" t="s">
        <v>185</v>
      </c>
      <c r="C344" t="s">
        <v>3071</v>
      </c>
      <c r="D344" t="s">
        <v>186</v>
      </c>
      <c r="E344">
        <v>141882.527031245</v>
      </c>
      <c r="F344">
        <v>634.15</v>
      </c>
      <c r="G344">
        <v>16.363253532441998</v>
      </c>
      <c r="H344">
        <f>(Table2[[#This Row],[1Y Return vs Nifty]]-AVERAGE(Table2[1Y Return vs Nifty]))/_xlfn.STDEV.P(Table2[1Y Return vs Nifty])</f>
        <v>-0.23992265771714491</v>
      </c>
      <c r="I344">
        <v>-10.904137111360599</v>
      </c>
      <c r="J344">
        <f>(Table2[[#This Row],[1M Return vs Nifty]]-AVERAGE(Table2[1M Return vs Nifty]))/_xlfn.STDEV.P(Table2[1M Return vs Nifty])</f>
        <v>-0.79617814284493693</v>
      </c>
      <c r="K344">
        <v>11.624086164589301</v>
      </c>
      <c r="L344">
        <f>(Table2[[#This Row],[6M Return vs Nifty]]-AVERAGE(Table2[6M Return vs Nifty]))/_xlfn.STDEV.P(Table2[6M Return vs Nifty])</f>
        <v>0.19415981158241366</v>
      </c>
      <c r="M344">
        <v>-0.47875855929202199</v>
      </c>
      <c r="N344">
        <f>(Table2[[#This Row],[1W Return vs Nifty]]-AVERAGE(Table2[1W Return vs Nifty]))/_xlfn.STDEV.P(Table2[1W Return vs Nifty])</f>
        <v>0.47051663593150467</v>
      </c>
      <c r="O344">
        <v>642.29999999999995</v>
      </c>
      <c r="P344">
        <v>654.18837716462303</v>
      </c>
      <c r="Q344">
        <v>599.14331453793898</v>
      </c>
      <c r="R344">
        <v>48.900230116729297</v>
      </c>
      <c r="S344" s="1">
        <f>(Table2[[#This Row],[Close Price]]-Table2[[#This Row],[20D EMA]])/Table2[[#This Row],[20D EMA]]</f>
        <v>-1.2688774715864826E-2</v>
      </c>
      <c r="T344" s="1">
        <f>(Table2[[#This Row],[Close Price]]-Table2[[#This Row],[50D EMA]])/Table2[[#This Row],[50D EMA]]</f>
        <v>-3.0630897558090529E-2</v>
      </c>
      <c r="U344" s="1">
        <f>(Table2[[#This Row],[Close Price]]-Table2[[#This Row],[200D EMA]])/Table2[[#This Row],[200D EMA]]</f>
        <v>5.8427899657126699E-2</v>
      </c>
      <c r="V344">
        <v>0.84818908643989099</v>
      </c>
      <c r="W344">
        <v>630.20000000000005</v>
      </c>
      <c r="X344">
        <v>642</v>
      </c>
      <c r="Y344">
        <v>611.6</v>
      </c>
      <c r="Z344">
        <v>642</v>
      </c>
      <c r="AA344">
        <v>608</v>
      </c>
      <c r="AB344">
        <v>690.9</v>
      </c>
      <c r="AC344" s="1">
        <f>(Table2[[#This Row],[Close Price]]/Table2[[#This Row],[Day Low]])-1</f>
        <v>6.2678514757219528E-3</v>
      </c>
      <c r="AD344" s="1">
        <f>(Table2[[#This Row],[Day High]]/Table2[[#This Row],[Close Price]])-1</f>
        <v>1.2378774737838105E-2</v>
      </c>
      <c r="AE344" s="1">
        <f>(Table2[[#This Row],[Close Price]]/Table2[[#This Row],[Current Week Low]])-1</f>
        <v>3.6870503597122184E-2</v>
      </c>
      <c r="AF344" s="1">
        <f>(Table2[[#This Row],[Current Week High]]/Table2[[#This Row],[Close Price]])-1</f>
        <v>1.2378774737838105E-2</v>
      </c>
      <c r="AG344" s="1">
        <f>(Table2[[#This Row],[Close Price]]/Table2[[#This Row],[Current Month Low]])-1</f>
        <v>4.3009868421052699E-2</v>
      </c>
      <c r="AH344" s="1">
        <f>(Table2[[#This Row],[Current Month High]]/Table2[[#This Row],[Close Price]])-1</f>
        <v>8.9489868327682798E-2</v>
      </c>
      <c r="AI344">
        <v>12.788772372466999</v>
      </c>
      <c r="AJ344">
        <v>44.733538742439798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0.02</v>
      </c>
      <c r="AM344" t="s">
        <v>3109</v>
      </c>
      <c r="AN344">
        <v>-3.99</v>
      </c>
      <c r="AO344" t="s">
        <v>3108</v>
      </c>
      <c r="AP344">
        <v>3.3839449221732001E-2</v>
      </c>
      <c r="AQ344">
        <f>(Table2[[#This Row],[Sharpe Ratio]]-AVERAGE(Table2[Sharpe Ratio]))/_xlfn.STDEV.P(Table2[Sharpe Ratio])</f>
        <v>-0.33358868508470207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363</v>
      </c>
      <c r="AT344">
        <f>_xlfn.RANK.AVG(Table2[[#This Row],[6M Return vs Nifty Z-Score]],Table2[6M Return vs Nifty Z-Score])</f>
        <v>260</v>
      </c>
      <c r="AU344">
        <f>_xlfn.RANK.AVG(Table2[[#This Row],[Sharpe Ratio Z-Score]],Table2[Sharpe Ratio Z-Score])</f>
        <v>432</v>
      </c>
      <c r="AV344">
        <f>(Table2[[#This Row],[Rank 1Y]]+Table2[[#This Row],[Rank 6M]]+Table2[[#This Row],[Rank Sharpe]])/3</f>
        <v>351.66666666666669</v>
      </c>
    </row>
    <row r="345" spans="1:48" x14ac:dyDescent="0.3">
      <c r="A345" t="s">
        <v>1154</v>
      </c>
      <c r="B345" t="s">
        <v>1155</v>
      </c>
      <c r="C345" t="s">
        <v>3074</v>
      </c>
      <c r="D345" t="s">
        <v>1156</v>
      </c>
      <c r="E345">
        <v>10380.01735152</v>
      </c>
      <c r="F345">
        <v>698.4</v>
      </c>
      <c r="G345">
        <v>45.371267605829097</v>
      </c>
      <c r="H345">
        <f>(Table2[[#This Row],[1Y Return vs Nifty]]-AVERAGE(Table2[1Y Return vs Nifty]))/_xlfn.STDEV.P(Table2[1Y Return vs Nifty])</f>
        <v>0.20765732495687342</v>
      </c>
      <c r="I345">
        <v>10.3482796131785</v>
      </c>
      <c r="J345">
        <f>(Table2[[#This Row],[1M Return vs Nifty]]-AVERAGE(Table2[1M Return vs Nifty]))/_xlfn.STDEV.P(Table2[1M Return vs Nifty])</f>
        <v>1.2356411235030116</v>
      </c>
      <c r="K345">
        <v>27.945293899472301</v>
      </c>
      <c r="L345">
        <f>(Table2[[#This Row],[6M Return vs Nifty]]-AVERAGE(Table2[6M Return vs Nifty]))/_xlfn.STDEV.P(Table2[6M Return vs Nifty])</f>
        <v>0.74278749979250913</v>
      </c>
      <c r="M345">
        <v>-0.36023249304232102</v>
      </c>
      <c r="N345">
        <f>(Table2[[#This Row],[1W Return vs Nifty]]-AVERAGE(Table2[1W Return vs Nifty]))/_xlfn.STDEV.P(Table2[1W Return vs Nifty])</f>
        <v>0.49682390476553273</v>
      </c>
      <c r="O345">
        <v>679.21</v>
      </c>
      <c r="P345">
        <v>651.32957807799903</v>
      </c>
      <c r="Q345">
        <v>571.87970350366299</v>
      </c>
      <c r="R345">
        <v>57.311902819051397</v>
      </c>
      <c r="S345" s="1">
        <f>(Table2[[#This Row],[Close Price]]-Table2[[#This Row],[20D EMA]])/Table2[[#This Row],[20D EMA]]</f>
        <v>2.8253412052237071E-2</v>
      </c>
      <c r="T345" s="1">
        <f>(Table2[[#This Row],[Close Price]]-Table2[[#This Row],[50D EMA]])/Table2[[#This Row],[50D EMA]]</f>
        <v>7.2268208762913108E-2</v>
      </c>
      <c r="U345" s="1">
        <f>(Table2[[#This Row],[Close Price]]-Table2[[#This Row],[200D EMA]])/Table2[[#This Row],[200D EMA]]</f>
        <v>0.22123585733363343</v>
      </c>
      <c r="V345">
        <v>0.73017737976447905</v>
      </c>
      <c r="W345">
        <v>691.6</v>
      </c>
      <c r="X345">
        <v>707.25</v>
      </c>
      <c r="Y345">
        <v>675.25</v>
      </c>
      <c r="Z345">
        <v>723.95</v>
      </c>
      <c r="AA345">
        <v>650.79999999999995</v>
      </c>
      <c r="AB345">
        <v>729.4</v>
      </c>
      <c r="AC345" s="1">
        <f>(Table2[[#This Row],[Close Price]]/Table2[[#This Row],[Day Low]])-1</f>
        <v>9.8322729901676453E-3</v>
      </c>
      <c r="AD345" s="1">
        <f>(Table2[[#This Row],[Day High]]/Table2[[#This Row],[Close Price]])-1</f>
        <v>1.2671821305841879E-2</v>
      </c>
      <c r="AE345" s="1">
        <f>(Table2[[#This Row],[Close Price]]/Table2[[#This Row],[Current Week Low]])-1</f>
        <v>3.4283598667160353E-2</v>
      </c>
      <c r="AF345" s="1">
        <f>(Table2[[#This Row],[Current Week High]]/Table2[[#This Row],[Close Price]])-1</f>
        <v>3.6583619702176495E-2</v>
      </c>
      <c r="AG345" s="1">
        <f>(Table2[[#This Row],[Close Price]]/Table2[[#This Row],[Current Month Low]])-1</f>
        <v>7.3140749846343001E-2</v>
      </c>
      <c r="AH345" s="1">
        <f>(Table2[[#This Row],[Current Month High]]/Table2[[#This Row],[Close Price]])-1</f>
        <v>4.4387170675830534E-2</v>
      </c>
      <c r="AI345">
        <v>7.7605956471936004</v>
      </c>
      <c r="AJ345">
        <v>75.609756097560904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-0.03</v>
      </c>
      <c r="AM345" t="s">
        <v>3108</v>
      </c>
      <c r="AN345">
        <v>-3.16</v>
      </c>
      <c r="AO345" t="s">
        <v>3108</v>
      </c>
      <c r="AP345">
        <v>-5.8114251427725E-2</v>
      </c>
      <c r="AQ345">
        <f>(Table2[[#This Row],[Sharpe Ratio]]-AVERAGE(Table2[Sharpe Ratio]))/_xlfn.STDEV.P(Table2[Sharpe Ratio])</f>
        <v>-1.3785961200598895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1.3043137329580374</v>
      </c>
      <c r="AS345">
        <f>_xlfn.RANK.AVG(Table2[[#This Row],[1Y Return vs Nifty Z-Score]],Table2[1Y Return vs Nifty Z-Score])</f>
        <v>245</v>
      </c>
      <c r="AT345">
        <f>_xlfn.RANK.AVG(Table2[[#This Row],[6M Return vs Nifty Z-Score]],Table2[6M Return vs Nifty Z-Score])</f>
        <v>144</v>
      </c>
      <c r="AU345">
        <f>_xlfn.RANK.AVG(Table2[[#This Row],[Sharpe Ratio Z-Score]],Table2[Sharpe Ratio Z-Score])</f>
        <v>668</v>
      </c>
      <c r="AV345">
        <f>(Table2[[#This Row],[Rank 1Y]]+Table2[[#This Row],[Rank 6M]]+Table2[[#This Row],[Rank Sharpe]])/3</f>
        <v>352.33333333333331</v>
      </c>
    </row>
    <row r="346" spans="1:48" x14ac:dyDescent="0.3">
      <c r="A346" t="s">
        <v>1648</v>
      </c>
      <c r="B346" t="s">
        <v>1649</v>
      </c>
      <c r="C346" t="s">
        <v>3076</v>
      </c>
      <c r="D346" t="s">
        <v>341</v>
      </c>
      <c r="E346">
        <v>5072.4594102000001</v>
      </c>
      <c r="F346">
        <v>1865.5</v>
      </c>
      <c r="G346">
        <v>10.8843208199951</v>
      </c>
      <c r="H346">
        <f>(Table2[[#This Row],[1Y Return vs Nifty]]-AVERAGE(Table2[1Y Return vs Nifty]))/_xlfn.STDEV.P(Table2[1Y Return vs Nifty])</f>
        <v>-0.32446000668233582</v>
      </c>
      <c r="I346">
        <v>-9.1712250210407493</v>
      </c>
      <c r="J346">
        <f>(Table2[[#This Row],[1M Return vs Nifty]]-AVERAGE(Table2[1M Return vs Nifty]))/_xlfn.STDEV.P(Table2[1M Return vs Nifty])</f>
        <v>-0.63050455298286323</v>
      </c>
      <c r="K346">
        <v>59.747157106393502</v>
      </c>
      <c r="L346">
        <f>(Table2[[#This Row],[6M Return vs Nifty]]-AVERAGE(Table2[6M Return vs Nifty]))/_xlfn.STDEV.P(Table2[6M Return vs Nifty])</f>
        <v>1.8117882119577564</v>
      </c>
      <c r="M346">
        <v>-7.46461759860453</v>
      </c>
      <c r="N346">
        <f>(Table2[[#This Row],[1W Return vs Nifty]]-AVERAGE(Table2[1W Return vs Nifty]))/_xlfn.STDEV.P(Table2[1W Return vs Nifty])</f>
        <v>-1.0800188504706916</v>
      </c>
      <c r="O346">
        <v>1960.18</v>
      </c>
      <c r="P346">
        <v>1882.1634368298301</v>
      </c>
      <c r="Q346">
        <v>1499.80093509117</v>
      </c>
      <c r="R346">
        <v>36.150096257584501</v>
      </c>
      <c r="S346" s="1">
        <f>(Table2[[#This Row],[Close Price]]-Table2[[#This Row],[20D EMA]])/Table2[[#This Row],[20D EMA]]</f>
        <v>-4.8301686579803924E-2</v>
      </c>
      <c r="T346" s="1">
        <f>(Table2[[#This Row],[Close Price]]-Table2[[#This Row],[50D EMA]])/Table2[[#This Row],[50D EMA]]</f>
        <v>-8.8533421188420596E-3</v>
      </c>
      <c r="U346" s="1">
        <f>(Table2[[#This Row],[Close Price]]-Table2[[#This Row],[200D EMA]])/Table2[[#This Row],[200D EMA]]</f>
        <v>0.24383173550068488</v>
      </c>
      <c r="V346">
        <v>0.41997950354934799</v>
      </c>
      <c r="W346">
        <v>1854.95</v>
      </c>
      <c r="X346">
        <v>1926.95</v>
      </c>
      <c r="Y346">
        <v>1854.95</v>
      </c>
      <c r="Z346">
        <v>2015</v>
      </c>
      <c r="AA346">
        <v>1802.4</v>
      </c>
      <c r="AB346">
        <v>2065</v>
      </c>
      <c r="AC346" s="1">
        <f>(Table2[[#This Row],[Close Price]]/Table2[[#This Row],[Day Low]])-1</f>
        <v>5.6874848378662968E-3</v>
      </c>
      <c r="AD346" s="1">
        <f>(Table2[[#This Row],[Day High]]/Table2[[#This Row],[Close Price]])-1</f>
        <v>3.2940230501206091E-2</v>
      </c>
      <c r="AE346" s="1">
        <f>(Table2[[#This Row],[Close Price]]/Table2[[#This Row],[Current Week Low]])-1</f>
        <v>5.6874848378662968E-3</v>
      </c>
      <c r="AF346" s="1">
        <f>(Table2[[#This Row],[Current Week High]]/Table2[[#This Row],[Close Price]])-1</f>
        <v>8.0139372822299659E-2</v>
      </c>
      <c r="AG346" s="1">
        <f>(Table2[[#This Row],[Close Price]]/Table2[[#This Row],[Current Month Low]])-1</f>
        <v>3.5008877052818521E-2</v>
      </c>
      <c r="AH346" s="1">
        <f>(Table2[[#This Row],[Current Month High]]/Table2[[#This Row],[Close Price]])-1</f>
        <v>0.10694183864915563</v>
      </c>
      <c r="AI346">
        <v>21.632270168855499</v>
      </c>
      <c r="AJ346">
        <v>96.089767172964699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0.01</v>
      </c>
      <c r="AM346" t="s">
        <v>3109</v>
      </c>
      <c r="AN346">
        <v>-14.37</v>
      </c>
      <c r="AO346" t="s">
        <v>3108</v>
      </c>
      <c r="AP346">
        <v>-3.5647616285984E-2</v>
      </c>
      <c r="AQ346">
        <f>(Table2[[#This Row],[Sharpe Ratio]]-AVERAGE(Table2[Sharpe Ratio]))/_xlfn.STDEV.P(Table2[Sharpe Ratio])</f>
        <v>-1.1232741417580536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-1.3464693399361878</v>
      </c>
      <c r="AS346">
        <f>_xlfn.RANK.AVG(Table2[[#This Row],[1Y Return vs Nifty Z-Score]],Table2[1Y Return vs Nifty Z-Score])</f>
        <v>384</v>
      </c>
      <c r="AT346">
        <f>_xlfn.RANK.AVG(Table2[[#This Row],[6M Return vs Nifty Z-Score]],Table2[6M Return vs Nifty Z-Score])</f>
        <v>41</v>
      </c>
      <c r="AU346">
        <f>_xlfn.RANK.AVG(Table2[[#This Row],[Sharpe Ratio Z-Score]],Table2[Sharpe Ratio Z-Score])</f>
        <v>633</v>
      </c>
      <c r="AV346">
        <f>(Table2[[#This Row],[Rank 1Y]]+Table2[[#This Row],[Rank 6M]]+Table2[[#This Row],[Rank Sharpe]])/3</f>
        <v>352.66666666666669</v>
      </c>
    </row>
    <row r="347" spans="1:48" x14ac:dyDescent="0.3">
      <c r="A347" t="s">
        <v>1816</v>
      </c>
      <c r="B347" t="s">
        <v>1817</v>
      </c>
      <c r="C347" t="s">
        <v>3069</v>
      </c>
      <c r="D347" t="s">
        <v>256</v>
      </c>
      <c r="E347">
        <v>4012.5786131199902</v>
      </c>
      <c r="F347">
        <v>1278.2</v>
      </c>
      <c r="G347">
        <v>1.3593411904025801</v>
      </c>
      <c r="H347">
        <f>(Table2[[#This Row],[1Y Return vs Nifty]]-AVERAGE(Table2[1Y Return vs Nifty]))/_xlfn.STDEV.P(Table2[1Y Return vs Nifty])</f>
        <v>-0.47142595225854772</v>
      </c>
      <c r="I347">
        <v>-11.190199389716501</v>
      </c>
      <c r="J347">
        <f>(Table2[[#This Row],[1M Return vs Nifty]]-AVERAGE(Table2[1M Return vs Nifty]))/_xlfn.STDEV.P(Table2[1M Return vs Nifty])</f>
        <v>-0.82352688421738507</v>
      </c>
      <c r="K347">
        <v>-3.33844122939065</v>
      </c>
      <c r="L347">
        <f>(Table2[[#This Row],[6M Return vs Nifty]]-AVERAGE(Table2[6M Return vs Nifty]))/_xlfn.STDEV.P(Table2[6M Return vs Nifty])</f>
        <v>-0.30879664527309303</v>
      </c>
      <c r="M347">
        <v>-5.1526191324094599</v>
      </c>
      <c r="N347">
        <f>(Table2[[#This Row],[1W Return vs Nifty]]-AVERAGE(Table2[1W Return vs Nifty]))/_xlfn.STDEV.P(Table2[1W Return vs Nifty])</f>
        <v>-0.56686282396493826</v>
      </c>
      <c r="O347">
        <v>1346.44</v>
      </c>
      <c r="P347">
        <v>1348.25782138359</v>
      </c>
      <c r="Q347">
        <v>1243.6841364151201</v>
      </c>
      <c r="R347">
        <v>28.925239200781199</v>
      </c>
      <c r="S347" s="1">
        <f>(Table2[[#This Row],[Close Price]]-Table2[[#This Row],[20D EMA]])/Table2[[#This Row],[20D EMA]]</f>
        <v>-5.0681797926383651E-2</v>
      </c>
      <c r="T347" s="1">
        <f>(Table2[[#This Row],[Close Price]]-Table2[[#This Row],[50D EMA]])/Table2[[#This Row],[50D EMA]]</f>
        <v>-5.1961739270087237E-2</v>
      </c>
      <c r="U347" s="1">
        <f>(Table2[[#This Row],[Close Price]]-Table2[[#This Row],[200D EMA]])/Table2[[#This Row],[200D EMA]]</f>
        <v>2.7752917782139491E-2</v>
      </c>
      <c r="V347">
        <v>0.76741232091631395</v>
      </c>
      <c r="W347">
        <v>1271.3499999999999</v>
      </c>
      <c r="X347">
        <v>1302.25</v>
      </c>
      <c r="Y347">
        <v>1271.3499999999999</v>
      </c>
      <c r="Z347">
        <v>1348.4</v>
      </c>
      <c r="AA347">
        <v>1271.3499999999999</v>
      </c>
      <c r="AB347">
        <v>1440.55</v>
      </c>
      <c r="AC347" s="1">
        <f>(Table2[[#This Row],[Close Price]]/Table2[[#This Row],[Day Low]])-1</f>
        <v>5.3879734140875879E-3</v>
      </c>
      <c r="AD347" s="1">
        <f>(Table2[[#This Row],[Day High]]/Table2[[#This Row],[Close Price]])-1</f>
        <v>1.881552182757007E-2</v>
      </c>
      <c r="AE347" s="1">
        <f>(Table2[[#This Row],[Close Price]]/Table2[[#This Row],[Current Week Low]])-1</f>
        <v>5.3879734140875879E-3</v>
      </c>
      <c r="AF347" s="1">
        <f>(Table2[[#This Row],[Current Week High]]/Table2[[#This Row],[Close Price]])-1</f>
        <v>5.4920982631825987E-2</v>
      </c>
      <c r="AG347" s="1">
        <f>(Table2[[#This Row],[Close Price]]/Table2[[#This Row],[Current Month Low]])-1</f>
        <v>5.3879734140875879E-3</v>
      </c>
      <c r="AH347" s="1">
        <f>(Table2[[#This Row],[Current Month High]]/Table2[[#This Row],[Close Price]])-1</f>
        <v>0.12701455171334675</v>
      </c>
      <c r="AI347">
        <v>19.433578469722999</v>
      </c>
      <c r="AJ347">
        <v>32.607116920842401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-0.04</v>
      </c>
      <c r="AM347" t="s">
        <v>3108</v>
      </c>
      <c r="AN347">
        <v>-13.13</v>
      </c>
      <c r="AO347" t="s">
        <v>3108</v>
      </c>
      <c r="AP347">
        <v>0.119491686349687</v>
      </c>
      <c r="AQ347">
        <f>(Table2[[#This Row],[Sharpe Ratio]]-AVERAGE(Table2[Sharpe Ratio]))/_xlfn.STDEV.P(Table2[Sharpe Ratio])</f>
        <v>0.63980579484153144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462</v>
      </c>
      <c r="AT347">
        <f>_xlfn.RANK.AVG(Table2[[#This Row],[6M Return vs Nifty Z-Score]],Table2[6M Return vs Nifty Z-Score])</f>
        <v>413</v>
      </c>
      <c r="AU347">
        <f>_xlfn.RANK.AVG(Table2[[#This Row],[Sharpe Ratio Z-Score]],Table2[Sharpe Ratio Z-Score])</f>
        <v>191</v>
      </c>
      <c r="AV347">
        <f>(Table2[[#This Row],[Rank 1Y]]+Table2[[#This Row],[Rank 6M]]+Table2[[#This Row],[Rank Sharpe]])/3</f>
        <v>355.33333333333331</v>
      </c>
    </row>
    <row r="348" spans="1:48" x14ac:dyDescent="0.3">
      <c r="A348" t="s">
        <v>1066</v>
      </c>
      <c r="B348" t="s">
        <v>1067</v>
      </c>
      <c r="C348" t="s">
        <v>3067</v>
      </c>
      <c r="D348" t="s">
        <v>46</v>
      </c>
      <c r="E348">
        <v>12095.151866959999</v>
      </c>
      <c r="F348">
        <v>215.2</v>
      </c>
      <c r="G348">
        <v>18.837479167045</v>
      </c>
      <c r="H348">
        <f>(Table2[[#This Row],[1Y Return vs Nifty]]-AVERAGE(Table2[1Y Return vs Nifty]))/_xlfn.STDEV.P(Table2[1Y Return vs Nifty])</f>
        <v>-0.20174652253375772</v>
      </c>
      <c r="I348">
        <v>-24.155277274376001</v>
      </c>
      <c r="J348">
        <f>(Table2[[#This Row],[1M Return vs Nifty]]-AVERAGE(Table2[1M Return vs Nifty]))/_xlfn.STDEV.P(Table2[1M Return vs Nifty])</f>
        <v>-2.0630421533366983</v>
      </c>
      <c r="K348">
        <v>-12.4249055796785</v>
      </c>
      <c r="L348">
        <f>(Table2[[#This Row],[6M Return vs Nifty]]-AVERAGE(Table2[6M Return vs Nifty]))/_xlfn.STDEV.P(Table2[6M Return vs Nifty])</f>
        <v>-0.61423273869694817</v>
      </c>
      <c r="M348">
        <v>-8.1465263627513291</v>
      </c>
      <c r="N348">
        <f>(Table2[[#This Row],[1W Return vs Nifty]]-AVERAGE(Table2[1W Return vs Nifty]))/_xlfn.STDEV.P(Table2[1W Return vs Nifty])</f>
        <v>-1.2313708504678644</v>
      </c>
      <c r="O348">
        <v>239.16</v>
      </c>
      <c r="P348">
        <v>247.05310630042499</v>
      </c>
      <c r="Q348">
        <v>216.52022610310999</v>
      </c>
      <c r="R348">
        <v>23.7892249440924</v>
      </c>
      <c r="S348" s="1">
        <f>(Table2[[#This Row],[Close Price]]-Table2[[#This Row],[20D EMA]])/Table2[[#This Row],[20D EMA]]</f>
        <v>-0.1001839772537214</v>
      </c>
      <c r="T348" s="1">
        <f>(Table2[[#This Row],[Close Price]]-Table2[[#This Row],[50D EMA]])/Table2[[#This Row],[50D EMA]]</f>
        <v>-0.12893222342928382</v>
      </c>
      <c r="U348" s="1">
        <f>(Table2[[#This Row],[Close Price]]-Table2[[#This Row],[200D EMA]])/Table2[[#This Row],[200D EMA]]</f>
        <v>-6.0974724018683221E-3</v>
      </c>
      <c r="V348">
        <v>0.52321372123902699</v>
      </c>
      <c r="W348">
        <v>212.9</v>
      </c>
      <c r="X348">
        <v>220.1</v>
      </c>
      <c r="Y348">
        <v>212.6</v>
      </c>
      <c r="Z348">
        <v>230.3</v>
      </c>
      <c r="AA348">
        <v>212.6</v>
      </c>
      <c r="AB348">
        <v>266.75</v>
      </c>
      <c r="AC348" s="1">
        <f>(Table2[[#This Row],[Close Price]]/Table2[[#This Row],[Day Low]])-1</f>
        <v>1.0803193987787507E-2</v>
      </c>
      <c r="AD348" s="1">
        <f>(Table2[[#This Row],[Day High]]/Table2[[#This Row],[Close Price]])-1</f>
        <v>2.2769516728624595E-2</v>
      </c>
      <c r="AE348" s="1">
        <f>(Table2[[#This Row],[Close Price]]/Table2[[#This Row],[Current Week Low]])-1</f>
        <v>1.2229539040451431E-2</v>
      </c>
      <c r="AF348" s="1">
        <f>(Table2[[#This Row],[Current Week High]]/Table2[[#This Row],[Close Price]])-1</f>
        <v>7.0167286245353289E-2</v>
      </c>
      <c r="AG348" s="1">
        <f>(Table2[[#This Row],[Close Price]]/Table2[[#This Row],[Current Month Low]])-1</f>
        <v>1.2229539040451431E-2</v>
      </c>
      <c r="AH348" s="1">
        <f>(Table2[[#This Row],[Current Month High]]/Table2[[#This Row],[Close Price]])-1</f>
        <v>0.23954460966542768</v>
      </c>
      <c r="AI348">
        <v>41.217472118959002</v>
      </c>
      <c r="AJ348">
        <v>84.800343495062194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-0.22</v>
      </c>
      <c r="AM348" t="s">
        <v>3108</v>
      </c>
      <c r="AN348">
        <v>-18.87</v>
      </c>
      <c r="AO348" t="s">
        <v>3108</v>
      </c>
      <c r="AP348">
        <v>0.11427720758476401</v>
      </c>
      <c r="AQ348">
        <f>(Table2[[#This Row],[Sharpe Ratio]]-AVERAGE(Table2[Sharpe Ratio]))/_xlfn.STDEV.P(Table2[Sharpe Ratio])</f>
        <v>0.58054587337694674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345</v>
      </c>
      <c r="AT348">
        <f>_xlfn.RANK.AVG(Table2[[#This Row],[6M Return vs Nifty Z-Score]],Table2[6M Return vs Nifty Z-Score])</f>
        <v>528</v>
      </c>
      <c r="AU348">
        <f>_xlfn.RANK.AVG(Table2[[#This Row],[Sharpe Ratio Z-Score]],Table2[Sharpe Ratio Z-Score])</f>
        <v>199</v>
      </c>
      <c r="AV348">
        <f>(Table2[[#This Row],[Rank 1Y]]+Table2[[#This Row],[Rank 6M]]+Table2[[#This Row],[Rank Sharpe]])/3</f>
        <v>357.33333333333331</v>
      </c>
    </row>
    <row r="349" spans="1:48" x14ac:dyDescent="0.3">
      <c r="A349" t="s">
        <v>767</v>
      </c>
      <c r="B349" t="s">
        <v>768</v>
      </c>
      <c r="C349" t="s">
        <v>3067</v>
      </c>
      <c r="D349" t="s">
        <v>46</v>
      </c>
      <c r="E349">
        <v>21006.690712700001</v>
      </c>
      <c r="F349">
        <v>817.1</v>
      </c>
      <c r="G349">
        <v>0.290352055117441</v>
      </c>
      <c r="H349">
        <f>(Table2[[#This Row],[1Y Return vs Nifty]]-AVERAGE(Table2[1Y Return vs Nifty]))/_xlfn.STDEV.P(Table2[1Y Return vs Nifty])</f>
        <v>-0.48791995069081512</v>
      </c>
      <c r="I349">
        <v>-8.1071791787834009</v>
      </c>
      <c r="J349">
        <f>(Table2[[#This Row],[1M Return vs Nifty]]-AVERAGE(Table2[1M Return vs Nifty]))/_xlfn.STDEV.P(Table2[1M Return vs Nifty])</f>
        <v>-0.52877735317317676</v>
      </c>
      <c r="K349">
        <v>10.875035130793</v>
      </c>
      <c r="L349">
        <f>(Table2[[#This Row],[6M Return vs Nifty]]-AVERAGE(Table2[6M Return vs Nifty]))/_xlfn.STDEV.P(Table2[6M Return vs Nifty])</f>
        <v>0.1689809067061078</v>
      </c>
      <c r="M349">
        <v>-5.7611278325148598</v>
      </c>
      <c r="N349">
        <f>(Table2[[#This Row],[1W Return vs Nifty]]-AVERAGE(Table2[1W Return vs Nifty]))/_xlfn.STDEV.P(Table2[1W Return vs Nifty])</f>
        <v>-0.70192342681826292</v>
      </c>
      <c r="O349">
        <v>851.99</v>
      </c>
      <c r="P349">
        <v>846.89476913509702</v>
      </c>
      <c r="Q349">
        <v>744.72891745218897</v>
      </c>
      <c r="R349">
        <v>32.673051649020401</v>
      </c>
      <c r="S349" s="1">
        <f>(Table2[[#This Row],[Close Price]]-Table2[[#This Row],[20D EMA]])/Table2[[#This Row],[20D EMA]]</f>
        <v>-4.0951184873061874E-2</v>
      </c>
      <c r="T349" s="1">
        <f>(Table2[[#This Row],[Close Price]]-Table2[[#This Row],[50D EMA]])/Table2[[#This Row],[50D EMA]]</f>
        <v>-3.5181193958164741E-2</v>
      </c>
      <c r="U349" s="1">
        <f>(Table2[[#This Row],[Close Price]]-Table2[[#This Row],[200D EMA]])/Table2[[#This Row],[200D EMA]]</f>
        <v>9.7177752671940829E-2</v>
      </c>
      <c r="V349">
        <v>0.419375199599683</v>
      </c>
      <c r="W349">
        <v>810.5</v>
      </c>
      <c r="X349">
        <v>823.35</v>
      </c>
      <c r="Y349">
        <v>810</v>
      </c>
      <c r="Z349">
        <v>847.2</v>
      </c>
      <c r="AA349">
        <v>810</v>
      </c>
      <c r="AB349">
        <v>954.45</v>
      </c>
      <c r="AC349" s="1">
        <f>(Table2[[#This Row],[Close Price]]/Table2[[#This Row],[Day Low]])-1</f>
        <v>8.1431215299199167E-3</v>
      </c>
      <c r="AD349" s="1">
        <f>(Table2[[#This Row],[Day High]]/Table2[[#This Row],[Close Price]])-1</f>
        <v>7.6490025700648445E-3</v>
      </c>
      <c r="AE349" s="1">
        <f>(Table2[[#This Row],[Close Price]]/Table2[[#This Row],[Current Week Low]])-1</f>
        <v>8.7654320987655687E-3</v>
      </c>
      <c r="AF349" s="1">
        <f>(Table2[[#This Row],[Current Week High]]/Table2[[#This Row],[Close Price]])-1</f>
        <v>3.6837596377432336E-2</v>
      </c>
      <c r="AG349" s="1">
        <f>(Table2[[#This Row],[Close Price]]/Table2[[#This Row],[Current Month Low]])-1</f>
        <v>8.7654320987655687E-3</v>
      </c>
      <c r="AH349" s="1">
        <f>(Table2[[#This Row],[Current Month High]]/Table2[[#This Row],[Close Price]])-1</f>
        <v>0.16809448047974551</v>
      </c>
      <c r="AI349">
        <v>18.565659038061401</v>
      </c>
      <c r="AJ349">
        <v>48.550131806199403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0.03</v>
      </c>
      <c r="AM349" t="s">
        <v>3109</v>
      </c>
      <c r="AN349">
        <v>-7.68</v>
      </c>
      <c r="AO349" t="s">
        <v>3108</v>
      </c>
      <c r="AP349">
        <v>7.0684348089777999E-2</v>
      </c>
      <c r="AQ349">
        <f>(Table2[[#This Row],[Sharpe Ratio]]-AVERAGE(Table2[Sharpe Ratio]))/_xlfn.STDEV.P(Table2[Sharpe Ratio])</f>
        <v>8.5135009405828438E-2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-1.4645048145703186</v>
      </c>
      <c r="AS349">
        <f>_xlfn.RANK.AVG(Table2[[#This Row],[1Y Return vs Nifty Z-Score]],Table2[1Y Return vs Nifty Z-Score])</f>
        <v>476</v>
      </c>
      <c r="AT349">
        <f>_xlfn.RANK.AVG(Table2[[#This Row],[6M Return vs Nifty Z-Score]],Table2[6M Return vs Nifty Z-Score])</f>
        <v>273</v>
      </c>
      <c r="AU349">
        <f>_xlfn.RANK.AVG(Table2[[#This Row],[Sharpe Ratio Z-Score]],Table2[Sharpe Ratio Z-Score])</f>
        <v>325</v>
      </c>
      <c r="AV349">
        <f>(Table2[[#This Row],[Rank 1Y]]+Table2[[#This Row],[Rank 6M]]+Table2[[#This Row],[Rank Sharpe]])/3</f>
        <v>358</v>
      </c>
    </row>
    <row r="350" spans="1:48" x14ac:dyDescent="0.3">
      <c r="A350" t="s">
        <v>1136</v>
      </c>
      <c r="B350" t="s">
        <v>1137</v>
      </c>
      <c r="C350" t="s">
        <v>3077</v>
      </c>
      <c r="D350" t="s">
        <v>139</v>
      </c>
      <c r="E350">
        <v>10693.92465126</v>
      </c>
      <c r="F350">
        <v>198.6</v>
      </c>
      <c r="G350">
        <v>38.325627761153903</v>
      </c>
      <c r="H350">
        <f>(Table2[[#This Row],[1Y Return vs Nifty]]-AVERAGE(Table2[1Y Return vs Nifty]))/_xlfn.STDEV.P(Table2[1Y Return vs Nifty])</f>
        <v>9.8946423492570532E-2</v>
      </c>
      <c r="I350">
        <v>-6.8009640869121997</v>
      </c>
      <c r="J350">
        <f>(Table2[[#This Row],[1M Return vs Nifty]]-AVERAGE(Table2[1M Return vs Nifty]))/_xlfn.STDEV.P(Table2[1M Return vs Nifty])</f>
        <v>-0.40389776775671304</v>
      </c>
      <c r="K350">
        <v>-36.906913024588498</v>
      </c>
      <c r="L350">
        <f>(Table2[[#This Row],[6M Return vs Nifty]]-AVERAGE(Table2[6M Return vs Nifty]))/_xlfn.STDEV.P(Table2[6M Return vs Nifty])</f>
        <v>-1.4371808541440925</v>
      </c>
      <c r="M350">
        <v>-6.3253746250731702</v>
      </c>
      <c r="N350">
        <f>(Table2[[#This Row],[1W Return vs Nifty]]-AVERAGE(Table2[1W Return vs Nifty]))/_xlfn.STDEV.P(Table2[1W Return vs Nifty])</f>
        <v>-0.82715994676905447</v>
      </c>
      <c r="O350">
        <v>202.5</v>
      </c>
      <c r="P350">
        <v>204.003187531983</v>
      </c>
      <c r="Q350">
        <v>198.19861623343999</v>
      </c>
      <c r="R350">
        <v>45.167597579781699</v>
      </c>
      <c r="S350" s="1">
        <f>(Table2[[#This Row],[Close Price]]-Table2[[#This Row],[20D EMA]])/Table2[[#This Row],[20D EMA]]</f>
        <v>-1.9259259259259288E-2</v>
      </c>
      <c r="T350" s="1">
        <f>(Table2[[#This Row],[Close Price]]-Table2[[#This Row],[50D EMA]])/Table2[[#This Row],[50D EMA]]</f>
        <v>-2.6485799547303214E-2</v>
      </c>
      <c r="U350" s="1">
        <f>(Table2[[#This Row],[Close Price]]-Table2[[#This Row],[200D EMA]])/Table2[[#This Row],[200D EMA]]</f>
        <v>2.0251592780408164E-3</v>
      </c>
      <c r="V350">
        <v>0.86517737963417596</v>
      </c>
      <c r="W350">
        <v>194.5</v>
      </c>
      <c r="X350">
        <v>200</v>
      </c>
      <c r="Y350">
        <v>190.91</v>
      </c>
      <c r="Z350">
        <v>208</v>
      </c>
      <c r="AA350">
        <v>190.91</v>
      </c>
      <c r="AB350">
        <v>218.5</v>
      </c>
      <c r="AC350" s="1">
        <f>(Table2[[#This Row],[Close Price]]/Table2[[#This Row],[Day Low]])-1</f>
        <v>2.107969151670952E-2</v>
      </c>
      <c r="AD350" s="1">
        <f>(Table2[[#This Row],[Day High]]/Table2[[#This Row],[Close Price]])-1</f>
        <v>7.0493454179254567E-3</v>
      </c>
      <c r="AE350" s="1">
        <f>(Table2[[#This Row],[Close Price]]/Table2[[#This Row],[Current Week Low]])-1</f>
        <v>4.0280760567806828E-2</v>
      </c>
      <c r="AF350" s="1">
        <f>(Table2[[#This Row],[Current Week High]]/Table2[[#This Row],[Close Price]])-1</f>
        <v>4.733131923464251E-2</v>
      </c>
      <c r="AG350" s="1">
        <f>(Table2[[#This Row],[Close Price]]/Table2[[#This Row],[Current Month Low]])-1</f>
        <v>4.0280760567806828E-2</v>
      </c>
      <c r="AH350" s="1">
        <f>(Table2[[#This Row],[Current Month High]]/Table2[[#This Row],[Close Price]])-1</f>
        <v>0.10020140986908355</v>
      </c>
      <c r="AI350">
        <v>43.454179254783398</v>
      </c>
      <c r="AJ350">
        <v>90.7780979827089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-0.03</v>
      </c>
      <c r="AM350" t="s">
        <v>3108</v>
      </c>
      <c r="AN350">
        <v>-7.56</v>
      </c>
      <c r="AO350" t="s">
        <v>3108</v>
      </c>
      <c r="AP350">
        <v>0.168107867938428</v>
      </c>
      <c r="AQ350">
        <f>(Table2[[#This Row],[Sharpe Ratio]]-AVERAGE(Table2[Sharpe Ratio]))/_xlfn.STDEV.P(Table2[Sharpe Ratio])</f>
        <v>1.1923041811110804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273</v>
      </c>
      <c r="AT350">
        <f>_xlfn.RANK.AVG(Table2[[#This Row],[6M Return vs Nifty Z-Score]],Table2[6M Return vs Nifty Z-Score])</f>
        <v>715</v>
      </c>
      <c r="AU350">
        <f>_xlfn.RANK.AVG(Table2[[#This Row],[Sharpe Ratio Z-Score]],Table2[Sharpe Ratio Z-Score])</f>
        <v>91</v>
      </c>
      <c r="AV350">
        <f>(Table2[[#This Row],[Rank 1Y]]+Table2[[#This Row],[Rank 6M]]+Table2[[#This Row],[Rank Sharpe]])/3</f>
        <v>359.66666666666669</v>
      </c>
    </row>
    <row r="351" spans="1:48" x14ac:dyDescent="0.3">
      <c r="A351" t="s">
        <v>249</v>
      </c>
      <c r="B351" t="s">
        <v>250</v>
      </c>
      <c r="C351" t="s">
        <v>3064</v>
      </c>
      <c r="D351" t="s">
        <v>251</v>
      </c>
      <c r="E351">
        <v>106680.39401049999</v>
      </c>
      <c r="F351">
        <v>9585.5</v>
      </c>
      <c r="G351">
        <v>3.7396341531676298</v>
      </c>
      <c r="H351">
        <f>(Table2[[#This Row],[1Y Return vs Nifty]]-AVERAGE(Table2[1Y Return vs Nifty]))/_xlfn.STDEV.P(Table2[1Y Return vs Nifty])</f>
        <v>-0.43469915392143321</v>
      </c>
      <c r="I351">
        <v>-4.1780709224161301</v>
      </c>
      <c r="J351">
        <f>(Table2[[#This Row],[1M Return vs Nifty]]-AVERAGE(Table2[1M Return vs Nifty]))/_xlfn.STDEV.P(Table2[1M Return vs Nifty])</f>
        <v>-0.15313829252761871</v>
      </c>
      <c r="K351">
        <v>-2.2294660398934401</v>
      </c>
      <c r="L351">
        <f>(Table2[[#This Row],[6M Return vs Nifty]]-AVERAGE(Table2[6M Return vs Nifty]))/_xlfn.STDEV.P(Table2[6M Return vs Nifty])</f>
        <v>-0.27151910402865109</v>
      </c>
      <c r="M351">
        <v>-1.28385843682849</v>
      </c>
      <c r="N351">
        <f>(Table2[[#This Row],[1W Return vs Nifty]]-AVERAGE(Table2[1W Return vs Nifty]))/_xlfn.STDEV.P(Table2[1W Return vs Nifty])</f>
        <v>0.29182194381226506</v>
      </c>
      <c r="O351">
        <v>9413.26</v>
      </c>
      <c r="P351">
        <v>9178.2152789356605</v>
      </c>
      <c r="Q351">
        <v>8380.2350169249494</v>
      </c>
      <c r="R351">
        <v>58.694271024243498</v>
      </c>
      <c r="S351" s="1">
        <f>(Table2[[#This Row],[Close Price]]-Table2[[#This Row],[20D EMA]])/Table2[[#This Row],[20D EMA]]</f>
        <v>1.8297592969916881E-2</v>
      </c>
      <c r="T351" s="1">
        <f>(Table2[[#This Row],[Close Price]]-Table2[[#This Row],[50D EMA]])/Table2[[#This Row],[50D EMA]]</f>
        <v>4.4375154502975404E-2</v>
      </c>
      <c r="U351" s="1">
        <f>(Table2[[#This Row],[Close Price]]-Table2[[#This Row],[200D EMA]])/Table2[[#This Row],[200D EMA]]</f>
        <v>0.14382233680092085</v>
      </c>
      <c r="V351">
        <v>0.46228137814960502</v>
      </c>
      <c r="W351">
        <v>9392</v>
      </c>
      <c r="X351">
        <v>9600</v>
      </c>
      <c r="Y351">
        <v>9121</v>
      </c>
      <c r="Z351">
        <v>9600</v>
      </c>
      <c r="AA351">
        <v>9078.85</v>
      </c>
      <c r="AB351">
        <v>9850</v>
      </c>
      <c r="AC351" s="1">
        <f>(Table2[[#This Row],[Close Price]]/Table2[[#This Row],[Day Low]])-1</f>
        <v>2.0602640545144713E-2</v>
      </c>
      <c r="AD351" s="1">
        <f>(Table2[[#This Row],[Day High]]/Table2[[#This Row],[Close Price]])-1</f>
        <v>1.5127014761879831E-3</v>
      </c>
      <c r="AE351" s="1">
        <f>(Table2[[#This Row],[Close Price]]/Table2[[#This Row],[Current Week Low]])-1</f>
        <v>5.0926433505098068E-2</v>
      </c>
      <c r="AF351" s="1">
        <f>(Table2[[#This Row],[Current Week High]]/Table2[[#This Row],[Close Price]])-1</f>
        <v>1.5127014761879831E-3</v>
      </c>
      <c r="AG351" s="1">
        <f>(Table2[[#This Row],[Close Price]]/Table2[[#This Row],[Current Month Low]])-1</f>
        <v>5.5805526030279218E-2</v>
      </c>
      <c r="AH351" s="1">
        <f>(Table2[[#This Row],[Current Month High]]/Table2[[#This Row],[Close Price]])-1</f>
        <v>2.7593761410463769E-2</v>
      </c>
      <c r="AI351">
        <v>5.1066715351311798</v>
      </c>
      <c r="AJ351">
        <v>44.623485568581302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0.17</v>
      </c>
      <c r="AM351" t="s">
        <v>3109</v>
      </c>
      <c r="AN351">
        <v>-0.93</v>
      </c>
      <c r="AO351" t="s">
        <v>3108</v>
      </c>
      <c r="AP351">
        <v>9.5277784491087994E-2</v>
      </c>
      <c r="AQ351">
        <f>(Table2[[#This Row],[Sharpe Ratio]]-AVERAGE(Table2[Sharpe Ratio]))/_xlfn.STDEV.P(Table2[Sharpe Ratio])</f>
        <v>0.36462701146164916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-0.20290759520378882</v>
      </c>
      <c r="AS351">
        <f>_xlfn.RANK.AVG(Table2[[#This Row],[1Y Return vs Nifty Z-Score]],Table2[1Y Return vs Nifty Z-Score])</f>
        <v>439</v>
      </c>
      <c r="AT351">
        <f>_xlfn.RANK.AVG(Table2[[#This Row],[6M Return vs Nifty Z-Score]],Table2[6M Return vs Nifty Z-Score])</f>
        <v>402</v>
      </c>
      <c r="AU351">
        <f>_xlfn.RANK.AVG(Table2[[#This Row],[Sharpe Ratio Z-Score]],Table2[Sharpe Ratio Z-Score])</f>
        <v>243</v>
      </c>
      <c r="AV351">
        <f>(Table2[[#This Row],[Rank 1Y]]+Table2[[#This Row],[Rank 6M]]+Table2[[#This Row],[Rank Sharpe]])/3</f>
        <v>361.33333333333331</v>
      </c>
    </row>
    <row r="352" spans="1:48" x14ac:dyDescent="0.3">
      <c r="A352" t="s">
        <v>1684</v>
      </c>
      <c r="B352" t="s">
        <v>1685</v>
      </c>
      <c r="C352" t="s">
        <v>3069</v>
      </c>
      <c r="D352" t="s">
        <v>205</v>
      </c>
      <c r="E352">
        <v>4806.7684664999997</v>
      </c>
      <c r="F352">
        <v>672.1</v>
      </c>
      <c r="G352">
        <v>9.8367199741726097</v>
      </c>
      <c r="H352">
        <f>(Table2[[#This Row],[1Y Return vs Nifty]]-AVERAGE(Table2[1Y Return vs Nifty]))/_xlfn.STDEV.P(Table2[1Y Return vs Nifty])</f>
        <v>-0.3406239938907083</v>
      </c>
      <c r="I352">
        <v>-8.9676015466960308</v>
      </c>
      <c r="J352">
        <f>(Table2[[#This Row],[1M Return vs Nifty]]-AVERAGE(Table2[1M Return vs Nifty]))/_xlfn.STDEV.P(Table2[1M Return vs Nifty])</f>
        <v>-0.61103730351110797</v>
      </c>
      <c r="K352">
        <v>-13.549132111480199</v>
      </c>
      <c r="L352">
        <f>(Table2[[#This Row],[6M Return vs Nifty]]-AVERAGE(Table2[6M Return vs Nifty]))/_xlfn.STDEV.P(Table2[6M Return vs Nifty])</f>
        <v>-0.65202294473964095</v>
      </c>
      <c r="M352">
        <v>-7.6488366729908401</v>
      </c>
      <c r="N352">
        <f>(Table2[[#This Row],[1W Return vs Nifty]]-AVERAGE(Table2[1W Return vs Nifty]))/_xlfn.STDEV.P(Table2[1W Return vs Nifty])</f>
        <v>-1.1209069088326948</v>
      </c>
      <c r="O352">
        <v>688.13</v>
      </c>
      <c r="P352">
        <v>675.61982758227998</v>
      </c>
      <c r="Q352">
        <v>605.13876146646999</v>
      </c>
      <c r="R352">
        <v>44.412512163001502</v>
      </c>
      <c r="S352" s="1">
        <f>(Table2[[#This Row],[Close Price]]-Table2[[#This Row],[20D EMA]])/Table2[[#This Row],[20D EMA]]</f>
        <v>-2.3295016929940526E-2</v>
      </c>
      <c r="T352" s="1">
        <f>(Table2[[#This Row],[Close Price]]-Table2[[#This Row],[50D EMA]])/Table2[[#This Row],[50D EMA]]</f>
        <v>-5.2097754366915742E-3</v>
      </c>
      <c r="U352" s="1">
        <f>(Table2[[#This Row],[Close Price]]-Table2[[#This Row],[200D EMA]])/Table2[[#This Row],[200D EMA]]</f>
        <v>0.11065435367461629</v>
      </c>
      <c r="V352">
        <v>0.69775921508488803</v>
      </c>
      <c r="W352">
        <v>649.04999999999995</v>
      </c>
      <c r="X352">
        <v>675</v>
      </c>
      <c r="Y352">
        <v>637</v>
      </c>
      <c r="Z352">
        <v>692.55</v>
      </c>
      <c r="AA352">
        <v>637</v>
      </c>
      <c r="AB352">
        <v>767.45</v>
      </c>
      <c r="AC352" s="1">
        <f>(Table2[[#This Row],[Close Price]]/Table2[[#This Row],[Day Low]])-1</f>
        <v>3.5513442723981381E-2</v>
      </c>
      <c r="AD352" s="1">
        <f>(Table2[[#This Row],[Day High]]/Table2[[#This Row],[Close Price]])-1</f>
        <v>4.3148341020680103E-3</v>
      </c>
      <c r="AE352" s="1">
        <f>(Table2[[#This Row],[Close Price]]/Table2[[#This Row],[Current Week Low]])-1</f>
        <v>5.5102040816326525E-2</v>
      </c>
      <c r="AF352" s="1">
        <f>(Table2[[#This Row],[Current Week High]]/Table2[[#This Row],[Close Price]])-1</f>
        <v>3.0427019788721754E-2</v>
      </c>
      <c r="AG352" s="1">
        <f>(Table2[[#This Row],[Close Price]]/Table2[[#This Row],[Current Month Low]])-1</f>
        <v>5.5102040816326525E-2</v>
      </c>
      <c r="AH352" s="1">
        <f>(Table2[[#This Row],[Current Month High]]/Table2[[#This Row],[Close Price]])-1</f>
        <v>0.14186876952834404</v>
      </c>
      <c r="AI352">
        <v>18.903436988543302</v>
      </c>
      <c r="AJ352">
        <v>63.627510651247697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-0.01</v>
      </c>
      <c r="AM352" t="s">
        <v>3108</v>
      </c>
      <c r="AN352">
        <v>-12.73</v>
      </c>
      <c r="AO352" t="s">
        <v>3108</v>
      </c>
      <c r="AP352">
        <v>0.133743441329012</v>
      </c>
      <c r="AQ352">
        <f>(Table2[[#This Row],[Sharpe Ratio]]-AVERAGE(Table2[Sharpe Ratio]))/_xlfn.STDEV.P(Table2[Sharpe Ratio])</f>
        <v>0.80176980292006028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-1.9228213480540917</v>
      </c>
      <c r="AS352">
        <f>_xlfn.RANK.AVG(Table2[[#This Row],[1Y Return vs Nifty Z-Score]],Table2[1Y Return vs Nifty Z-Score])</f>
        <v>389</v>
      </c>
      <c r="AT352">
        <f>_xlfn.RANK.AVG(Table2[[#This Row],[6M Return vs Nifty Z-Score]],Table2[6M Return vs Nifty Z-Score])</f>
        <v>542</v>
      </c>
      <c r="AU352">
        <f>_xlfn.RANK.AVG(Table2[[#This Row],[Sharpe Ratio Z-Score]],Table2[Sharpe Ratio Z-Score])</f>
        <v>154</v>
      </c>
      <c r="AV352">
        <f>(Table2[[#This Row],[Rank 1Y]]+Table2[[#This Row],[Rank 6M]]+Table2[[#This Row],[Rank Sharpe]])/3</f>
        <v>361.66666666666669</v>
      </c>
    </row>
    <row r="353" spans="1:48" x14ac:dyDescent="0.3">
      <c r="A353" t="s">
        <v>660</v>
      </c>
      <c r="B353" t="s">
        <v>661</v>
      </c>
      <c r="C353" t="s">
        <v>3078</v>
      </c>
      <c r="D353" t="s">
        <v>291</v>
      </c>
      <c r="E353">
        <v>26871.510697559999</v>
      </c>
      <c r="F353">
        <v>538.35</v>
      </c>
      <c r="G353">
        <v>3.73772395112332</v>
      </c>
      <c r="H353">
        <f>(Table2[[#This Row],[1Y Return vs Nifty]]-AVERAGE(Table2[1Y Return vs Nifty]))/_xlfn.STDEV.P(Table2[1Y Return vs Nifty])</f>
        <v>-0.43472862743850099</v>
      </c>
      <c r="I353">
        <v>6.7416113039294503</v>
      </c>
      <c r="J353">
        <f>(Table2[[#This Row],[1M Return vs Nifty]]-AVERAGE(Table2[1M Return vs Nifty]))/_xlfn.STDEV.P(Table2[1M Return vs Nifty])</f>
        <v>0.89082866038217456</v>
      </c>
      <c r="K353">
        <v>31.019447079770199</v>
      </c>
      <c r="L353">
        <f>(Table2[[#This Row],[6M Return vs Nifty]]-AVERAGE(Table2[6M Return vs Nifty]))/_xlfn.STDEV.P(Table2[6M Return vs Nifty])</f>
        <v>0.84612333007582108</v>
      </c>
      <c r="M353">
        <v>2.6399716290353901</v>
      </c>
      <c r="N353">
        <f>(Table2[[#This Row],[1W Return vs Nifty]]-AVERAGE(Table2[1W Return vs Nifty]))/_xlfn.STDEV.P(Table2[1W Return vs Nifty])</f>
        <v>1.1627295480877378</v>
      </c>
      <c r="O353">
        <v>515.19000000000005</v>
      </c>
      <c r="P353">
        <v>494.47921694645299</v>
      </c>
      <c r="Q353">
        <v>442.08989920117602</v>
      </c>
      <c r="R353">
        <v>66.627178276727705</v>
      </c>
      <c r="S353" s="1">
        <f>(Table2[[#This Row],[Close Price]]-Table2[[#This Row],[20D EMA]])/Table2[[#This Row],[20D EMA]]</f>
        <v>4.4954288709019907E-2</v>
      </c>
      <c r="T353" s="1">
        <f>(Table2[[#This Row],[Close Price]]-Table2[[#This Row],[50D EMA]])/Table2[[#This Row],[50D EMA]]</f>
        <v>8.8721186957990555E-2</v>
      </c>
      <c r="U353" s="1">
        <f>(Table2[[#This Row],[Close Price]]-Table2[[#This Row],[200D EMA]])/Table2[[#This Row],[200D EMA]]</f>
        <v>0.21773874719318159</v>
      </c>
      <c r="V353">
        <v>0.755572540423466</v>
      </c>
      <c r="W353">
        <v>524.70000000000005</v>
      </c>
      <c r="X353">
        <v>546.1</v>
      </c>
      <c r="Y353">
        <v>508.35</v>
      </c>
      <c r="Z353">
        <v>548.95000000000005</v>
      </c>
      <c r="AA353">
        <v>488.85</v>
      </c>
      <c r="AB353">
        <v>548.95000000000005</v>
      </c>
      <c r="AC353" s="1">
        <f>(Table2[[#This Row],[Close Price]]/Table2[[#This Row],[Day Low]])-1</f>
        <v>2.6014865637507212E-2</v>
      </c>
      <c r="AD353" s="1">
        <f>(Table2[[#This Row],[Day High]]/Table2[[#This Row],[Close Price]])-1</f>
        <v>1.4395839138107158E-2</v>
      </c>
      <c r="AE353" s="1">
        <f>(Table2[[#This Row],[Close Price]]/Table2[[#This Row],[Current Week Low]])-1</f>
        <v>5.9014458542342885E-2</v>
      </c>
      <c r="AF353" s="1">
        <f>(Table2[[#This Row],[Current Week High]]/Table2[[#This Row],[Close Price]])-1</f>
        <v>1.9689792885669188E-2</v>
      </c>
      <c r="AG353" s="1">
        <f>(Table2[[#This Row],[Close Price]]/Table2[[#This Row],[Current Month Low]])-1</f>
        <v>0.10125805461798087</v>
      </c>
      <c r="AH353" s="1">
        <f>(Table2[[#This Row],[Current Month High]]/Table2[[#This Row],[Close Price]])-1</f>
        <v>1.9689792885669188E-2</v>
      </c>
      <c r="AI353">
        <v>1.96897928856691</v>
      </c>
      <c r="AJ353">
        <v>60.175542993156697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0.18</v>
      </c>
      <c r="AM353" t="s">
        <v>3109</v>
      </c>
      <c r="AN353">
        <v>3.89</v>
      </c>
      <c r="AO353" t="s">
        <v>3109</v>
      </c>
      <c r="AP353">
        <v>6.5094586102299996E-4</v>
      </c>
      <c r="AQ353">
        <f>(Table2[[#This Row],[Sharpe Ratio]]-AVERAGE(Table2[Sharpe Ratio]))/_xlfn.STDEV.P(Table2[Sharpe Ratio])</f>
        <v>-0.71075928858063331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1.7541936225265991</v>
      </c>
      <c r="AS353">
        <f>_xlfn.RANK.AVG(Table2[[#This Row],[1Y Return vs Nifty Z-Score]],Table2[1Y Return vs Nifty Z-Score])</f>
        <v>440</v>
      </c>
      <c r="AT353">
        <f>_xlfn.RANK.AVG(Table2[[#This Row],[6M Return vs Nifty Z-Score]],Table2[6M Return vs Nifty Z-Score])</f>
        <v>125</v>
      </c>
      <c r="AU353">
        <f>_xlfn.RANK.AVG(Table2[[#This Row],[Sharpe Ratio Z-Score]],Table2[Sharpe Ratio Z-Score])</f>
        <v>521</v>
      </c>
      <c r="AV353">
        <f>(Table2[[#This Row],[Rank 1Y]]+Table2[[#This Row],[Rank 6M]]+Table2[[#This Row],[Rank Sharpe]])/3</f>
        <v>362</v>
      </c>
    </row>
    <row r="354" spans="1:48" x14ac:dyDescent="0.3">
      <c r="A354" t="s">
        <v>1233</v>
      </c>
      <c r="B354" t="s">
        <v>1234</v>
      </c>
      <c r="C354" t="s">
        <v>3072</v>
      </c>
      <c r="D354" t="s">
        <v>341</v>
      </c>
      <c r="E354">
        <v>9108.1574428259992</v>
      </c>
      <c r="F354">
        <v>236.73</v>
      </c>
      <c r="G354">
        <v>63.154268160092997</v>
      </c>
      <c r="H354">
        <f>(Table2[[#This Row],[1Y Return vs Nifty]]-AVERAGE(Table2[1Y Return vs Nifty]))/_xlfn.STDEV.P(Table2[1Y Return vs Nifty])</f>
        <v>0.48204064054108747</v>
      </c>
      <c r="I354">
        <v>0.82917757503786604</v>
      </c>
      <c r="J354">
        <f>(Table2[[#This Row],[1M Return vs Nifty]]-AVERAGE(Table2[1M Return vs Nifty]))/_xlfn.STDEV.P(Table2[1M Return vs Nifty])</f>
        <v>0.32557545096733365</v>
      </c>
      <c r="K354">
        <v>-0.33414313755086</v>
      </c>
      <c r="L354">
        <f>(Table2[[#This Row],[6M Return vs Nifty]]-AVERAGE(Table2[6M Return vs Nifty]))/_xlfn.STDEV.P(Table2[6M Return vs Nifty])</f>
        <v>-0.20780895223017498</v>
      </c>
      <c r="M354">
        <v>1.12799699391643</v>
      </c>
      <c r="N354">
        <f>(Table2[[#This Row],[1W Return vs Nifty]]-AVERAGE(Table2[1W Return vs Nifty]))/_xlfn.STDEV.P(Table2[1W Return vs Nifty])</f>
        <v>0.82714156769775948</v>
      </c>
      <c r="O354">
        <v>223.72</v>
      </c>
      <c r="P354">
        <v>222.55520221344901</v>
      </c>
      <c r="Q354">
        <v>201.662112395208</v>
      </c>
      <c r="R354">
        <v>74.811210032046702</v>
      </c>
      <c r="S354" s="1">
        <f>(Table2[[#This Row],[Close Price]]-Table2[[#This Row],[20D EMA]])/Table2[[#This Row],[20D EMA]]</f>
        <v>5.8153048453423881E-2</v>
      </c>
      <c r="T354" s="1">
        <f>(Table2[[#This Row],[Close Price]]-Table2[[#This Row],[50D EMA]])/Table2[[#This Row],[50D EMA]]</f>
        <v>6.3691154579061104E-2</v>
      </c>
      <c r="U354" s="1">
        <f>(Table2[[#This Row],[Close Price]]-Table2[[#This Row],[200D EMA]])/Table2[[#This Row],[200D EMA]]</f>
        <v>0.17389427884236172</v>
      </c>
      <c r="V354">
        <v>4.1642412039687002</v>
      </c>
      <c r="W354">
        <v>229.75</v>
      </c>
      <c r="X354">
        <v>247.5</v>
      </c>
      <c r="Y354">
        <v>220.41</v>
      </c>
      <c r="Z354">
        <v>247.5</v>
      </c>
      <c r="AA354">
        <v>204</v>
      </c>
      <c r="AB354">
        <v>247.5</v>
      </c>
      <c r="AC354" s="1">
        <f>(Table2[[#This Row],[Close Price]]/Table2[[#This Row],[Day Low]])-1</f>
        <v>3.0380848748639888E-2</v>
      </c>
      <c r="AD354" s="1">
        <f>(Table2[[#This Row],[Day High]]/Table2[[#This Row],[Close Price]])-1</f>
        <v>4.5494867570650133E-2</v>
      </c>
      <c r="AE354" s="1">
        <f>(Table2[[#This Row],[Close Price]]/Table2[[#This Row],[Current Week Low]])-1</f>
        <v>7.4043827412549224E-2</v>
      </c>
      <c r="AF354" s="1">
        <f>(Table2[[#This Row],[Current Week High]]/Table2[[#This Row],[Close Price]])-1</f>
        <v>4.5494867570650133E-2</v>
      </c>
      <c r="AG354" s="1">
        <f>(Table2[[#This Row],[Close Price]]/Table2[[#This Row],[Current Month Low]])-1</f>
        <v>0.1604411764705882</v>
      </c>
      <c r="AH354" s="1">
        <f>(Table2[[#This Row],[Current Month High]]/Table2[[#This Row],[Close Price]])-1</f>
        <v>4.5494867570650133E-2</v>
      </c>
      <c r="AI354">
        <v>10.674608203438501</v>
      </c>
      <c r="AJ354">
        <v>97.275000000000006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0.03</v>
      </c>
      <c r="AM354" t="s">
        <v>3109</v>
      </c>
      <c r="AN354">
        <v>5.73</v>
      </c>
      <c r="AO354" t="s">
        <v>3109</v>
      </c>
      <c r="AQ354">
        <f>(Table2[[#This Row],[Sharpe Ratio]]-AVERAGE(Table2[Sharpe Ratio]))/_xlfn.STDEV.P(Table2[Sharpe Ratio])</f>
        <v>-0.71815696001452767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0.70879174696147795</v>
      </c>
      <c r="AS354">
        <f>_xlfn.RANK.AVG(Table2[[#This Row],[1Y Return vs Nifty Z-Score]],Table2[1Y Return vs Nifty Z-Score])</f>
        <v>165</v>
      </c>
      <c r="AT354">
        <f>_xlfn.RANK.AVG(Table2[[#This Row],[6M Return vs Nifty Z-Score]],Table2[6M Return vs Nifty Z-Score])</f>
        <v>378</v>
      </c>
      <c r="AU354">
        <f>_xlfn.RANK.AVG(Table2[[#This Row],[Sharpe Ratio Z-Score]],Table2[Sharpe Ratio Z-Score])</f>
        <v>544.5</v>
      </c>
      <c r="AV354">
        <f>(Table2[[#This Row],[Rank 1Y]]+Table2[[#This Row],[Rank 6M]]+Table2[[#This Row],[Rank Sharpe]])/3</f>
        <v>362.5</v>
      </c>
    </row>
    <row r="355" spans="1:48" x14ac:dyDescent="0.3">
      <c r="A355" t="s">
        <v>517</v>
      </c>
      <c r="B355" t="s">
        <v>518</v>
      </c>
      <c r="C355" t="s">
        <v>3078</v>
      </c>
      <c r="D355" t="s">
        <v>291</v>
      </c>
      <c r="E355">
        <v>39564.893333280001</v>
      </c>
      <c r="F355">
        <v>2900.8</v>
      </c>
      <c r="G355">
        <v>15.9089278684497</v>
      </c>
      <c r="H355">
        <f>(Table2[[#This Row],[1Y Return vs Nifty]]-AVERAGE(Table2[1Y Return vs Nifty]))/_xlfn.STDEV.P(Table2[1Y Return vs Nifty])</f>
        <v>-0.24693268854185382</v>
      </c>
      <c r="I355">
        <v>1.3085974000306799</v>
      </c>
      <c r="J355">
        <f>(Table2[[#This Row],[1M Return vs Nifty]]-AVERAGE(Table2[1M Return vs Nifty]))/_xlfn.STDEV.P(Table2[1M Return vs Nifty])</f>
        <v>0.37140997650460222</v>
      </c>
      <c r="K355">
        <v>14.111581274667801</v>
      </c>
      <c r="L355">
        <f>(Table2[[#This Row],[6M Return vs Nifty]]-AVERAGE(Table2[6M Return vs Nifty]))/_xlfn.STDEV.P(Table2[6M Return vs Nifty])</f>
        <v>0.27777547984938378</v>
      </c>
      <c r="M355">
        <v>-8.7591449110281392</v>
      </c>
      <c r="N355">
        <f>(Table2[[#This Row],[1W Return vs Nifty]]-AVERAGE(Table2[1W Return vs Nifty]))/_xlfn.STDEV.P(Table2[1W Return vs Nifty])</f>
        <v>-1.3673436482849919</v>
      </c>
      <c r="O355">
        <v>2932.28</v>
      </c>
      <c r="P355">
        <v>2773.4498907379698</v>
      </c>
      <c r="Q355">
        <v>2442.0005100341</v>
      </c>
      <c r="R355">
        <v>42.766843521307699</v>
      </c>
      <c r="S355" s="1">
        <f>(Table2[[#This Row],[Close Price]]-Table2[[#This Row],[20D EMA]])/Table2[[#This Row],[20D EMA]]</f>
        <v>-1.0735673264490436E-2</v>
      </c>
      <c r="T355" s="1">
        <f>(Table2[[#This Row],[Close Price]]-Table2[[#This Row],[50D EMA]])/Table2[[#This Row],[50D EMA]]</f>
        <v>4.5917580731247541E-2</v>
      </c>
      <c r="U355" s="1">
        <f>(Table2[[#This Row],[Close Price]]-Table2[[#This Row],[200D EMA]])/Table2[[#This Row],[200D EMA]]</f>
        <v>0.18787853977945873</v>
      </c>
      <c r="V355">
        <v>1.0658091410100401</v>
      </c>
      <c r="W355">
        <v>2845</v>
      </c>
      <c r="X355">
        <v>2907</v>
      </c>
      <c r="Y355">
        <v>2818.15</v>
      </c>
      <c r="Z355">
        <v>3088.45</v>
      </c>
      <c r="AA355">
        <v>2818.15</v>
      </c>
      <c r="AB355">
        <v>3169</v>
      </c>
      <c r="AC355" s="1">
        <f>(Table2[[#This Row],[Close Price]]/Table2[[#This Row],[Day Low]])-1</f>
        <v>1.961335676625664E-2</v>
      </c>
      <c r="AD355" s="1">
        <f>(Table2[[#This Row],[Day High]]/Table2[[#This Row],[Close Price]])-1</f>
        <v>2.1373414230556609E-3</v>
      </c>
      <c r="AE355" s="1">
        <f>(Table2[[#This Row],[Close Price]]/Table2[[#This Row],[Current Week Low]])-1</f>
        <v>2.9327750474602121E-2</v>
      </c>
      <c r="AF355" s="1">
        <f>(Table2[[#This Row],[Current Week High]]/Table2[[#This Row],[Close Price]])-1</f>
        <v>6.4689051296193956E-2</v>
      </c>
      <c r="AG355" s="1">
        <f>(Table2[[#This Row],[Close Price]]/Table2[[#This Row],[Current Month Low]])-1</f>
        <v>2.9327750474602121E-2</v>
      </c>
      <c r="AH355" s="1">
        <f>(Table2[[#This Row],[Current Month High]]/Table2[[#This Row],[Close Price]])-1</f>
        <v>9.2457253171538856E-2</v>
      </c>
      <c r="AI355">
        <v>9.2457253171538802</v>
      </c>
      <c r="AJ355">
        <v>50.937898379165901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0.24</v>
      </c>
      <c r="AM355" t="s">
        <v>3109</v>
      </c>
      <c r="AN355">
        <v>-5.75</v>
      </c>
      <c r="AO355" t="s">
        <v>3108</v>
      </c>
      <c r="AP355">
        <v>1.5640251041946E-2</v>
      </c>
      <c r="AQ355">
        <f>(Table2[[#This Row],[Sharpe Ratio]]-AVERAGE(Table2[Sharpe Ratio]))/_xlfn.STDEV.P(Table2[Sharpe Ratio])</f>
        <v>-0.54041339441276082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-1.5055042748856204</v>
      </c>
      <c r="AS355">
        <f>_xlfn.RANK.AVG(Table2[[#This Row],[1Y Return vs Nifty Z-Score]],Table2[1Y Return vs Nifty Z-Score])</f>
        <v>368</v>
      </c>
      <c r="AT355">
        <f>_xlfn.RANK.AVG(Table2[[#This Row],[6M Return vs Nifty Z-Score]],Table2[6M Return vs Nifty Z-Score])</f>
        <v>240</v>
      </c>
      <c r="AU355">
        <f>_xlfn.RANK.AVG(Table2[[#This Row],[Sharpe Ratio Z-Score]],Table2[Sharpe Ratio Z-Score])</f>
        <v>481</v>
      </c>
      <c r="AV355">
        <f>(Table2[[#This Row],[Rank 1Y]]+Table2[[#This Row],[Rank 6M]]+Table2[[#This Row],[Rank Sharpe]])/3</f>
        <v>363</v>
      </c>
    </row>
    <row r="356" spans="1:48" x14ac:dyDescent="0.3">
      <c r="A356" t="s">
        <v>1188</v>
      </c>
      <c r="B356" t="s">
        <v>1189</v>
      </c>
      <c r="C356" t="s">
        <v>3080</v>
      </c>
      <c r="D356" t="s">
        <v>1181</v>
      </c>
      <c r="E356">
        <v>9853.8409116000003</v>
      </c>
      <c r="F356">
        <v>512.4</v>
      </c>
      <c r="G356">
        <v>1.58288191244778</v>
      </c>
      <c r="H356">
        <f>(Table2[[#This Row],[1Y Return vs Nifty]]-AVERAGE(Table2[1Y Return vs Nifty]))/_xlfn.STDEV.P(Table2[1Y Return vs Nifty])</f>
        <v>-0.46797682429526122</v>
      </c>
      <c r="I356">
        <v>-7.76627919272602</v>
      </c>
      <c r="J356">
        <f>(Table2[[#This Row],[1M Return vs Nifty]]-AVERAGE(Table2[1M Return vs Nifty]))/_xlfn.STDEV.P(Table2[1M Return vs Nifty])</f>
        <v>-0.49618589929069346</v>
      </c>
      <c r="K356">
        <v>14.5830522409968</v>
      </c>
      <c r="L356">
        <f>(Table2[[#This Row],[6M Return vs Nifty]]-AVERAGE(Table2[6M Return vs Nifty]))/_xlfn.STDEV.P(Table2[6M Return vs Nifty])</f>
        <v>0.29362369589545656</v>
      </c>
      <c r="M356">
        <v>-0.78358745911709105</v>
      </c>
      <c r="N356">
        <f>(Table2[[#This Row],[1W Return vs Nifty]]-AVERAGE(Table2[1W Return vs Nifty]))/_xlfn.STDEV.P(Table2[1W Return vs Nifty])</f>
        <v>0.40285881120301947</v>
      </c>
      <c r="O356">
        <v>512.85</v>
      </c>
      <c r="P356">
        <v>513.04029483891804</v>
      </c>
      <c r="Q356">
        <v>445.95287669691902</v>
      </c>
      <c r="R356">
        <v>53.560794190222097</v>
      </c>
      <c r="S356" s="1">
        <f>(Table2[[#This Row],[Close Price]]-Table2[[#This Row],[20D EMA]])/Table2[[#This Row],[20D EMA]]</f>
        <v>-8.7744954665115618E-4</v>
      </c>
      <c r="T356" s="1">
        <f>(Table2[[#This Row],[Close Price]]-Table2[[#This Row],[50D EMA]])/Table2[[#This Row],[50D EMA]]</f>
        <v>-1.2480400572027256E-3</v>
      </c>
      <c r="U356" s="1">
        <f>(Table2[[#This Row],[Close Price]]-Table2[[#This Row],[200D EMA]])/Table2[[#This Row],[200D EMA]]</f>
        <v>0.1490003244182235</v>
      </c>
      <c r="V356">
        <v>1.1080939045675</v>
      </c>
      <c r="W356">
        <v>497.25</v>
      </c>
      <c r="X356">
        <v>515.9</v>
      </c>
      <c r="Y356">
        <v>477.05</v>
      </c>
      <c r="Z356">
        <v>515.9</v>
      </c>
      <c r="AA356">
        <v>477</v>
      </c>
      <c r="AB356">
        <v>573.85</v>
      </c>
      <c r="AC356" s="1">
        <f>(Table2[[#This Row],[Close Price]]/Table2[[#This Row],[Day Low]])-1</f>
        <v>3.0467571644042124E-2</v>
      </c>
      <c r="AD356" s="1">
        <f>(Table2[[#This Row],[Day High]]/Table2[[#This Row],[Close Price]])-1</f>
        <v>6.830601092896238E-3</v>
      </c>
      <c r="AE356" s="1">
        <f>(Table2[[#This Row],[Close Price]]/Table2[[#This Row],[Current Week Low]])-1</f>
        <v>7.4101247248715918E-2</v>
      </c>
      <c r="AF356" s="1">
        <f>(Table2[[#This Row],[Current Week High]]/Table2[[#This Row],[Close Price]])-1</f>
        <v>6.830601092896238E-3</v>
      </c>
      <c r="AG356" s="1">
        <f>(Table2[[#This Row],[Close Price]]/Table2[[#This Row],[Current Month Low]])-1</f>
        <v>7.4213836477987405E-2</v>
      </c>
      <c r="AH356" s="1">
        <f>(Table2[[#This Row],[Current Month High]]/Table2[[#This Row],[Close Price]])-1</f>
        <v>0.11992583918813438</v>
      </c>
      <c r="AI356">
        <v>13.466042154566701</v>
      </c>
      <c r="AJ356">
        <v>65.503875968992205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-0.01</v>
      </c>
      <c r="AM356" t="s">
        <v>3108</v>
      </c>
      <c r="AN356">
        <v>-8.48</v>
      </c>
      <c r="AO356" t="s">
        <v>3108</v>
      </c>
      <c r="AP356">
        <v>4.7515712424339003E-2</v>
      </c>
      <c r="AQ356">
        <f>(Table2[[#This Row],[Sharpe Ratio]]-AVERAGE(Table2[Sharpe Ratio]))/_xlfn.STDEV.P(Table2[Sharpe Ratio])</f>
        <v>-0.17816485082397321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459</v>
      </c>
      <c r="AT356">
        <f>_xlfn.RANK.AVG(Table2[[#This Row],[6M Return vs Nifty Z-Score]],Table2[6M Return vs Nifty Z-Score])</f>
        <v>237</v>
      </c>
      <c r="AU356">
        <f>_xlfn.RANK.AVG(Table2[[#This Row],[Sharpe Ratio Z-Score]],Table2[Sharpe Ratio Z-Score])</f>
        <v>396</v>
      </c>
      <c r="AV356">
        <f>(Table2[[#This Row],[Rank 1Y]]+Table2[[#This Row],[Rank 6M]]+Table2[[#This Row],[Rank Sharpe]])/3</f>
        <v>364</v>
      </c>
    </row>
    <row r="357" spans="1:48" x14ac:dyDescent="0.3">
      <c r="A357" t="s">
        <v>1062</v>
      </c>
      <c r="B357" t="s">
        <v>1063</v>
      </c>
      <c r="C357" t="s">
        <v>3063</v>
      </c>
      <c r="D357" t="s">
        <v>298</v>
      </c>
      <c r="E357">
        <v>12147.54201483</v>
      </c>
      <c r="F357">
        <v>2246.5500000000002</v>
      </c>
      <c r="G357">
        <v>9.0850018235683798</v>
      </c>
      <c r="H357">
        <f>(Table2[[#This Row],[1Y Return vs Nifty]]-AVERAGE(Table2[1Y Return vs Nifty]))/_xlfn.STDEV.P(Table2[1Y Return vs Nifty])</f>
        <v>-0.3522226505919907</v>
      </c>
      <c r="I357">
        <v>-16.398076166819799</v>
      </c>
      <c r="J357">
        <f>(Table2[[#This Row],[1M Return vs Nifty]]-AVERAGE(Table2[1M Return vs Nifty]))/_xlfn.STDEV.P(Table2[1M Return vs Nifty])</f>
        <v>-1.3214215241369314</v>
      </c>
      <c r="K357">
        <v>8.88811293045638</v>
      </c>
      <c r="L357">
        <f>(Table2[[#This Row],[6M Return vs Nifty]]-AVERAGE(Table2[6M Return vs Nifty]))/_xlfn.STDEV.P(Table2[6M Return vs Nifty])</f>
        <v>0.10219169899973272</v>
      </c>
      <c r="M357">
        <v>-5.3198530033319402</v>
      </c>
      <c r="N357">
        <f>(Table2[[#This Row],[1W Return vs Nifty]]-AVERAGE(Table2[1W Return vs Nifty]))/_xlfn.STDEV.P(Table2[1W Return vs Nifty])</f>
        <v>-0.60398095788869821</v>
      </c>
      <c r="O357">
        <v>2264.06</v>
      </c>
      <c r="P357">
        <v>2237.2223958585701</v>
      </c>
      <c r="Q357">
        <v>2009.4692304299001</v>
      </c>
      <c r="R357">
        <v>49.954046996330099</v>
      </c>
      <c r="S357" s="1">
        <f>(Table2[[#This Row],[Close Price]]-Table2[[#This Row],[20D EMA]])/Table2[[#This Row],[20D EMA]]</f>
        <v>-7.7338939780746815E-3</v>
      </c>
      <c r="T357" s="1">
        <f>(Table2[[#This Row],[Close Price]]-Table2[[#This Row],[50D EMA]])/Table2[[#This Row],[50D EMA]]</f>
        <v>4.169278905260785E-3</v>
      </c>
      <c r="U357" s="1">
        <f>(Table2[[#This Row],[Close Price]]-Table2[[#This Row],[200D EMA]])/Table2[[#This Row],[200D EMA]]</f>
        <v>0.11798178642396016</v>
      </c>
      <c r="V357">
        <v>0.55843823551157201</v>
      </c>
      <c r="W357">
        <v>2131</v>
      </c>
      <c r="X357">
        <v>2279</v>
      </c>
      <c r="Y357">
        <v>2091.25</v>
      </c>
      <c r="Z357">
        <v>2390</v>
      </c>
      <c r="AA357">
        <v>2091.25</v>
      </c>
      <c r="AB357">
        <v>2406.1999999999998</v>
      </c>
      <c r="AC357" s="1">
        <f>(Table2[[#This Row],[Close Price]]/Table2[[#This Row],[Day Low]])-1</f>
        <v>5.4223369310183012E-2</v>
      </c>
      <c r="AD357" s="1">
        <f>(Table2[[#This Row],[Day High]]/Table2[[#This Row],[Close Price]])-1</f>
        <v>1.4444370256615713E-2</v>
      </c>
      <c r="AE357" s="1">
        <f>(Table2[[#This Row],[Close Price]]/Table2[[#This Row],[Current Week Low]])-1</f>
        <v>7.4261805140466208E-2</v>
      </c>
      <c r="AF357" s="1">
        <f>(Table2[[#This Row],[Current Week High]]/Table2[[#This Row],[Close Price]])-1</f>
        <v>6.3853464200663179E-2</v>
      </c>
      <c r="AG357" s="1">
        <f>(Table2[[#This Row],[Close Price]]/Table2[[#This Row],[Current Month Low]])-1</f>
        <v>7.4261805140466208E-2</v>
      </c>
      <c r="AH357" s="1">
        <f>(Table2[[#This Row],[Current Month High]]/Table2[[#This Row],[Close Price]])-1</f>
        <v>7.1064521154659221E-2</v>
      </c>
      <c r="AI357">
        <v>22.314215129865701</v>
      </c>
      <c r="AJ357">
        <v>40.409374999999997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-0.03</v>
      </c>
      <c r="AM357" t="s">
        <v>3108</v>
      </c>
      <c r="AN357">
        <v>-6.2</v>
      </c>
      <c r="AO357" t="s">
        <v>3108</v>
      </c>
      <c r="AP357">
        <v>3.9805724726834003E-2</v>
      </c>
      <c r="AQ357">
        <f>(Table2[[#This Row],[Sharpe Ratio]]-AVERAGE(Table2[Sharpe Ratio]))/_xlfn.STDEV.P(Table2[Sharpe Ratio])</f>
        <v>-0.26578497280443131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-2.441218406422319</v>
      </c>
      <c r="AS357">
        <f>_xlfn.RANK.AVG(Table2[[#This Row],[1Y Return vs Nifty Z-Score]],Table2[1Y Return vs Nifty Z-Score])</f>
        <v>397</v>
      </c>
      <c r="AT357">
        <f>_xlfn.RANK.AVG(Table2[[#This Row],[6M Return vs Nifty Z-Score]],Table2[6M Return vs Nifty Z-Score])</f>
        <v>288</v>
      </c>
      <c r="AU357">
        <f>_xlfn.RANK.AVG(Table2[[#This Row],[Sharpe Ratio Z-Score]],Table2[Sharpe Ratio Z-Score])</f>
        <v>416</v>
      </c>
      <c r="AV357">
        <f>(Table2[[#This Row],[Rank 1Y]]+Table2[[#This Row],[Rank 6M]]+Table2[[#This Row],[Rank Sharpe]])/3</f>
        <v>367</v>
      </c>
    </row>
    <row r="358" spans="1:48" x14ac:dyDescent="0.3">
      <c r="A358" t="s">
        <v>1940</v>
      </c>
      <c r="B358" t="s">
        <v>1941</v>
      </c>
      <c r="C358" t="s">
        <v>3066</v>
      </c>
      <c r="D358" t="s">
        <v>491</v>
      </c>
      <c r="E358">
        <v>3396.3122235000001</v>
      </c>
      <c r="F358">
        <v>467.25</v>
      </c>
      <c r="G358">
        <v>3.4255345172955098</v>
      </c>
      <c r="H358">
        <f>(Table2[[#This Row],[1Y Return vs Nifty]]-AVERAGE(Table2[1Y Return vs Nifty]))/_xlfn.STDEV.P(Table2[1Y Return vs Nifty])</f>
        <v>-0.43954556323528332</v>
      </c>
      <c r="I358">
        <v>16.062342896370801</v>
      </c>
      <c r="J358">
        <f>(Table2[[#This Row],[1M Return vs Nifty]]-AVERAGE(Table2[1M Return vs Nifty]))/_xlfn.STDEV.P(Table2[1M Return vs Nifty])</f>
        <v>1.7819292947920728</v>
      </c>
      <c r="K358">
        <v>22.9032587462994</v>
      </c>
      <c r="L358">
        <f>(Table2[[#This Row],[6M Return vs Nifty]]-AVERAGE(Table2[6M Return vs Nifty]))/_xlfn.STDEV.P(Table2[6M Return vs Nifty])</f>
        <v>0.57330248772154968</v>
      </c>
      <c r="M358">
        <v>5.9191123469986602</v>
      </c>
      <c r="N358">
        <f>(Table2[[#This Row],[1W Return vs Nifty]]-AVERAGE(Table2[1W Return vs Nifty]))/_xlfn.STDEV.P(Table2[1W Return vs Nifty])</f>
        <v>1.8905461300565596</v>
      </c>
      <c r="O358">
        <v>425.74</v>
      </c>
      <c r="P358">
        <v>395.50355917730502</v>
      </c>
      <c r="Q358">
        <v>362.01361718419201</v>
      </c>
      <c r="R358">
        <v>67.953532290034403</v>
      </c>
      <c r="S358" s="1">
        <f>(Table2[[#This Row],[Close Price]]-Table2[[#This Row],[20D EMA]])/Table2[[#This Row],[20D EMA]]</f>
        <v>9.7500822097994058E-2</v>
      </c>
      <c r="T358" s="1">
        <f>(Table2[[#This Row],[Close Price]]-Table2[[#This Row],[50D EMA]])/Table2[[#This Row],[50D EMA]]</f>
        <v>0.18140529751979023</v>
      </c>
      <c r="U358" s="1">
        <f>(Table2[[#This Row],[Close Price]]-Table2[[#This Row],[200D EMA]])/Table2[[#This Row],[200D EMA]]</f>
        <v>0.29069730479852052</v>
      </c>
      <c r="V358">
        <v>1.7156910844106501</v>
      </c>
      <c r="W358">
        <v>450.35</v>
      </c>
      <c r="X358">
        <v>475.95</v>
      </c>
      <c r="Y358">
        <v>443</v>
      </c>
      <c r="Z358">
        <v>488.5</v>
      </c>
      <c r="AA358">
        <v>392.6</v>
      </c>
      <c r="AB358">
        <v>488.5</v>
      </c>
      <c r="AC358" s="1">
        <f>(Table2[[#This Row],[Close Price]]/Table2[[#This Row],[Day Low]])-1</f>
        <v>3.7526368380148778E-2</v>
      </c>
      <c r="AD358" s="1">
        <f>(Table2[[#This Row],[Day High]]/Table2[[#This Row],[Close Price]])-1</f>
        <v>1.8619582664526568E-2</v>
      </c>
      <c r="AE358" s="1">
        <f>(Table2[[#This Row],[Close Price]]/Table2[[#This Row],[Current Week Low]])-1</f>
        <v>5.4740406320541668E-2</v>
      </c>
      <c r="AF358" s="1">
        <f>(Table2[[#This Row],[Current Week High]]/Table2[[#This Row],[Close Price]])-1</f>
        <v>4.5478865703584725E-2</v>
      </c>
      <c r="AG358" s="1">
        <f>(Table2[[#This Row],[Close Price]]/Table2[[#This Row],[Current Month Low]])-1</f>
        <v>0.19014263881813553</v>
      </c>
      <c r="AH358" s="1">
        <f>(Table2[[#This Row],[Current Month High]]/Table2[[#This Row],[Close Price]])-1</f>
        <v>4.5478865703584725E-2</v>
      </c>
      <c r="AI358">
        <v>4.5478865703584699</v>
      </c>
      <c r="AJ358">
        <v>58.362989323843401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0.28999999999999998</v>
      </c>
      <c r="AM358" t="s">
        <v>3109</v>
      </c>
      <c r="AN358">
        <v>9.85</v>
      </c>
      <c r="AO358" t="s">
        <v>3109</v>
      </c>
      <c r="AP358">
        <v>1.4236619616974E-2</v>
      </c>
      <c r="AQ358">
        <f>(Table2[[#This Row],[Sharpe Ratio]]-AVERAGE(Table2[Sharpe Ratio]))/_xlfn.STDEV.P(Table2[Sharpe Ratio])</f>
        <v>-0.55636495769624705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3.2498673916386513</v>
      </c>
      <c r="AS358">
        <f>_xlfn.RANK.AVG(Table2[[#This Row],[1Y Return vs Nifty Z-Score]],Table2[1Y Return vs Nifty Z-Score])</f>
        <v>444</v>
      </c>
      <c r="AT358">
        <f>_xlfn.RANK.AVG(Table2[[#This Row],[6M Return vs Nifty Z-Score]],Table2[6M Return vs Nifty Z-Score])</f>
        <v>172</v>
      </c>
      <c r="AU358">
        <f>_xlfn.RANK.AVG(Table2[[#This Row],[Sharpe Ratio Z-Score]],Table2[Sharpe Ratio Z-Score])</f>
        <v>486</v>
      </c>
      <c r="AV358">
        <f>(Table2[[#This Row],[Rank 1Y]]+Table2[[#This Row],[Rank 6M]]+Table2[[#This Row],[Rank Sharpe]])/3</f>
        <v>367.33333333333331</v>
      </c>
    </row>
    <row r="359" spans="1:48" x14ac:dyDescent="0.3">
      <c r="A359" t="s">
        <v>1334</v>
      </c>
      <c r="B359" t="s">
        <v>1335</v>
      </c>
      <c r="C359" t="s">
        <v>3077</v>
      </c>
      <c r="D359" t="s">
        <v>139</v>
      </c>
      <c r="E359">
        <v>8252.3330203860005</v>
      </c>
      <c r="F359">
        <v>129.78</v>
      </c>
      <c r="G359">
        <v>77.020245800515895</v>
      </c>
      <c r="H359">
        <f>(Table2[[#This Row],[1Y Return vs Nifty]]-AVERAGE(Table2[1Y Return vs Nifty]))/_xlfn.STDEV.P(Table2[1Y Return vs Nifty])</f>
        <v>0.69598613906290863</v>
      </c>
      <c r="I359">
        <v>-7.9285222613962603</v>
      </c>
      <c r="J359">
        <f>(Table2[[#This Row],[1M Return vs Nifty]]-AVERAGE(Table2[1M Return vs Nifty]))/_xlfn.STDEV.P(Table2[1M Return vs Nifty])</f>
        <v>-0.51169701019296454</v>
      </c>
      <c r="K359">
        <v>-1.96416316058253</v>
      </c>
      <c r="L359">
        <f>(Table2[[#This Row],[6M Return vs Nifty]]-AVERAGE(Table2[6M Return vs Nifty]))/_xlfn.STDEV.P(Table2[6M Return vs Nifty])</f>
        <v>-0.26260110557436145</v>
      </c>
      <c r="M359">
        <v>1.91247952205795</v>
      </c>
      <c r="N359">
        <f>(Table2[[#This Row],[1W Return vs Nifty]]-AVERAGE(Table2[1W Return vs Nifty]))/_xlfn.STDEV.P(Table2[1W Return vs Nifty])</f>
        <v>1.0012601680733033</v>
      </c>
      <c r="O359">
        <v>131.81</v>
      </c>
      <c r="P359">
        <v>134.28341372823999</v>
      </c>
      <c r="Q359">
        <v>118.18573845258101</v>
      </c>
      <c r="R359">
        <v>48.077197409440103</v>
      </c>
      <c r="S359" s="1">
        <f>(Table2[[#This Row],[Close Price]]-Table2[[#This Row],[20D EMA]])/Table2[[#This Row],[20D EMA]]</f>
        <v>-1.5400955921402027E-2</v>
      </c>
      <c r="T359" s="1">
        <f>(Table2[[#This Row],[Close Price]]-Table2[[#This Row],[50D EMA]])/Table2[[#This Row],[50D EMA]]</f>
        <v>-3.3536634221661261E-2</v>
      </c>
      <c r="U359" s="1">
        <f>(Table2[[#This Row],[Close Price]]-Table2[[#This Row],[200D EMA]])/Table2[[#This Row],[200D EMA]]</f>
        <v>9.8102035822798486E-2</v>
      </c>
      <c r="V359">
        <v>0.507343003760789</v>
      </c>
      <c r="W359">
        <v>128.51</v>
      </c>
      <c r="X359">
        <v>133.86000000000001</v>
      </c>
      <c r="Y359">
        <v>120.5</v>
      </c>
      <c r="Z359">
        <v>134.5</v>
      </c>
      <c r="AA359">
        <v>120.5</v>
      </c>
      <c r="AB359">
        <v>137.19999999999999</v>
      </c>
      <c r="AC359" s="1">
        <f>(Table2[[#This Row],[Close Price]]/Table2[[#This Row],[Day Low]])-1</f>
        <v>9.8824994163879687E-3</v>
      </c>
      <c r="AD359" s="1">
        <f>(Table2[[#This Row],[Day High]]/Table2[[#This Row],[Close Price]])-1</f>
        <v>3.143781784558497E-2</v>
      </c>
      <c r="AE359" s="1">
        <f>(Table2[[#This Row],[Close Price]]/Table2[[#This Row],[Current Week Low]])-1</f>
        <v>7.7012448132780076E-2</v>
      </c>
      <c r="AF359" s="1">
        <f>(Table2[[#This Row],[Current Week High]]/Table2[[#This Row],[Close Price]])-1</f>
        <v>3.6369240252735358E-2</v>
      </c>
      <c r="AG359" s="1">
        <f>(Table2[[#This Row],[Close Price]]/Table2[[#This Row],[Current Month Low]])-1</f>
        <v>7.7012448132780076E-2</v>
      </c>
      <c r="AH359" s="1">
        <f>(Table2[[#This Row],[Current Month High]]/Table2[[#This Row],[Close Price]])-1</f>
        <v>5.7173678532901784E-2</v>
      </c>
      <c r="AI359">
        <v>26.645091693635401</v>
      </c>
      <c r="AJ359">
        <v>107.316293929712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-0.05</v>
      </c>
      <c r="AM359" t="s">
        <v>3108</v>
      </c>
      <c r="AN359">
        <v>-4.5199999999999996</v>
      </c>
      <c r="AO359" t="s">
        <v>3108</v>
      </c>
      <c r="AP359">
        <v>-3.9614267869499996E-3</v>
      </c>
      <c r="AQ359">
        <f>(Table2[[#This Row],[Sharpe Ratio]]-AVERAGE(Table2[Sharpe Ratio]))/_xlfn.STDEV.P(Table2[Sharpe Ratio])</f>
        <v>-0.76317657767248281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129</v>
      </c>
      <c r="AT359">
        <f>_xlfn.RANK.AVG(Table2[[#This Row],[6M Return vs Nifty Z-Score]],Table2[6M Return vs Nifty Z-Score])</f>
        <v>398</v>
      </c>
      <c r="AU359">
        <f>_xlfn.RANK.AVG(Table2[[#This Row],[Sharpe Ratio Z-Score]],Table2[Sharpe Ratio Z-Score])</f>
        <v>576</v>
      </c>
      <c r="AV359">
        <f>(Table2[[#This Row],[Rank 1Y]]+Table2[[#This Row],[Rank 6M]]+Table2[[#This Row],[Rank Sharpe]])/3</f>
        <v>367.66666666666669</v>
      </c>
    </row>
    <row r="360" spans="1:48" x14ac:dyDescent="0.3">
      <c r="A360" t="s">
        <v>179</v>
      </c>
      <c r="B360" t="s">
        <v>180</v>
      </c>
      <c r="C360" t="s">
        <v>3062</v>
      </c>
      <c r="D360" t="s">
        <v>18</v>
      </c>
      <c r="E360">
        <v>144255.30747599999</v>
      </c>
      <c r="F360">
        <v>332.5</v>
      </c>
      <c r="G360">
        <v>59.727745338115902</v>
      </c>
      <c r="H360">
        <f>(Table2[[#This Row],[1Y Return vs Nifty]]-AVERAGE(Table2[1Y Return vs Nifty]))/_xlfn.STDEV.P(Table2[1Y Return vs Nifty])</f>
        <v>0.4291710086727118</v>
      </c>
      <c r="I360">
        <v>5.5712711313645302</v>
      </c>
      <c r="J360">
        <f>(Table2[[#This Row],[1M Return vs Nifty]]-AVERAGE(Table2[1M Return vs Nifty]))/_xlfn.STDEV.P(Table2[1M Return vs Nifty])</f>
        <v>0.77893928132380497</v>
      </c>
      <c r="K360">
        <v>-9.7559376415193402</v>
      </c>
      <c r="L360">
        <f>(Table2[[#This Row],[6M Return vs Nifty]]-AVERAGE(Table2[6M Return vs Nifty]))/_xlfn.STDEV.P(Table2[6M Return vs Nifty])</f>
        <v>-0.5245169692756958</v>
      </c>
      <c r="M360">
        <v>-2.4359855361042499</v>
      </c>
      <c r="N360">
        <f>(Table2[[#This Row],[1W Return vs Nifty]]-AVERAGE(Table2[1W Return vs Nifty]))/_xlfn.STDEV.P(Table2[1W Return vs Nifty])</f>
        <v>3.6103364004147952E-2</v>
      </c>
      <c r="O360">
        <v>329.6</v>
      </c>
      <c r="P360">
        <v>320.516765919769</v>
      </c>
      <c r="Q360">
        <v>282.41367169362798</v>
      </c>
      <c r="R360">
        <v>51.1960357314424</v>
      </c>
      <c r="S360" s="1">
        <f>(Table2[[#This Row],[Close Price]]-Table2[[#This Row],[20D EMA]])/Table2[[#This Row],[20D EMA]]</f>
        <v>8.7985436893203185E-3</v>
      </c>
      <c r="T360" s="1">
        <f>(Table2[[#This Row],[Close Price]]-Table2[[#This Row],[50D EMA]])/Table2[[#This Row],[50D EMA]]</f>
        <v>3.7387230105867891E-2</v>
      </c>
      <c r="U360" s="1">
        <f>(Table2[[#This Row],[Close Price]]-Table2[[#This Row],[200D EMA]])/Table2[[#This Row],[200D EMA]]</f>
        <v>0.1773509334941383</v>
      </c>
      <c r="V360">
        <v>0.76923597803768695</v>
      </c>
      <c r="W360">
        <v>326.05</v>
      </c>
      <c r="X360">
        <v>333.8</v>
      </c>
      <c r="Y360">
        <v>320.64999999999998</v>
      </c>
      <c r="Z360">
        <v>336.8</v>
      </c>
      <c r="AA360">
        <v>320.64999999999998</v>
      </c>
      <c r="AB360">
        <v>351.9</v>
      </c>
      <c r="AC360" s="1">
        <f>(Table2[[#This Row],[Close Price]]/Table2[[#This Row],[Day Low]])-1</f>
        <v>1.9782241987425175E-2</v>
      </c>
      <c r="AD360" s="1">
        <f>(Table2[[#This Row],[Day High]]/Table2[[#This Row],[Close Price]])-1</f>
        <v>3.9097744360903075E-3</v>
      </c>
      <c r="AE360" s="1">
        <f>(Table2[[#This Row],[Close Price]]/Table2[[#This Row],[Current Week Low]])-1</f>
        <v>3.695618275378143E-2</v>
      </c>
      <c r="AF360" s="1">
        <f>(Table2[[#This Row],[Current Week High]]/Table2[[#This Row],[Close Price]])-1</f>
        <v>1.2932330827067684E-2</v>
      </c>
      <c r="AG360" s="1">
        <f>(Table2[[#This Row],[Close Price]]/Table2[[#This Row],[Current Month Low]])-1</f>
        <v>3.695618275378143E-2</v>
      </c>
      <c r="AH360" s="1">
        <f>(Table2[[#This Row],[Current Month High]]/Table2[[#This Row],[Close Price]])-1</f>
        <v>5.8345864661654145E-2</v>
      </c>
      <c r="AI360">
        <v>7.9849624060150504</v>
      </c>
      <c r="AJ360">
        <v>100.633579725448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-0.02</v>
      </c>
      <c r="AM360" t="s">
        <v>3108</v>
      </c>
      <c r="AN360">
        <v>-4.51</v>
      </c>
      <c r="AO360" t="s">
        <v>3108</v>
      </c>
      <c r="AP360">
        <v>3.0561002028839001E-2</v>
      </c>
      <c r="AQ360">
        <f>(Table2[[#This Row],[Sharpe Ratio]]-AVERAGE(Table2[Sharpe Ratio]))/_xlfn.STDEV.P(Table2[Sharpe Ratio])</f>
        <v>-0.37084658408767107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0.34885010063729782</v>
      </c>
      <c r="AS360">
        <f>_xlfn.RANK.AVG(Table2[[#This Row],[1Y Return vs Nifty Z-Score]],Table2[1Y Return vs Nifty Z-Score])</f>
        <v>178</v>
      </c>
      <c r="AT360">
        <f>_xlfn.RANK.AVG(Table2[[#This Row],[6M Return vs Nifty Z-Score]],Table2[6M Return vs Nifty Z-Score])</f>
        <v>492</v>
      </c>
      <c r="AU360">
        <f>_xlfn.RANK.AVG(Table2[[#This Row],[Sharpe Ratio Z-Score]],Table2[Sharpe Ratio Z-Score])</f>
        <v>441</v>
      </c>
      <c r="AV360">
        <f>(Table2[[#This Row],[Rank 1Y]]+Table2[[#This Row],[Rank 6M]]+Table2[[#This Row],[Rank Sharpe]])/3</f>
        <v>370.33333333333331</v>
      </c>
    </row>
    <row r="361" spans="1:48" x14ac:dyDescent="0.3">
      <c r="A361" t="s">
        <v>346</v>
      </c>
      <c r="B361" t="s">
        <v>347</v>
      </c>
      <c r="C361" t="s">
        <v>3064</v>
      </c>
      <c r="D361" t="s">
        <v>57</v>
      </c>
      <c r="E361">
        <v>73626.470289944904</v>
      </c>
      <c r="F361">
        <v>1833.95</v>
      </c>
      <c r="G361">
        <v>19.919345609736201</v>
      </c>
      <c r="H361">
        <f>(Table2[[#This Row],[1Y Return vs Nifty]]-AVERAGE(Table2[1Y Return vs Nifty]))/_xlfn.STDEV.P(Table2[1Y Return vs Nifty])</f>
        <v>-0.18505383331862216</v>
      </c>
      <c r="I361">
        <v>-0.55688022199367004</v>
      </c>
      <c r="J361">
        <f>(Table2[[#This Row],[1M Return vs Nifty]]-AVERAGE(Table2[1M Return vs Nifty]))/_xlfn.STDEV.P(Table2[1M Return vs Nifty])</f>
        <v>0.19306257147778727</v>
      </c>
      <c r="K361">
        <v>23.8026898011172</v>
      </c>
      <c r="L361">
        <f>(Table2[[#This Row],[6M Return vs Nifty]]-AVERAGE(Table2[6M Return vs Nifty]))/_xlfn.STDEV.P(Table2[6M Return vs Nifty])</f>
        <v>0.60353632754054842</v>
      </c>
      <c r="M361">
        <v>-2.6692334024590201</v>
      </c>
      <c r="N361">
        <f>(Table2[[#This Row],[1W Return vs Nifty]]-AVERAGE(Table2[1W Return vs Nifty]))/_xlfn.STDEV.P(Table2[1W Return vs Nifty])</f>
        <v>-1.5666803683956374E-2</v>
      </c>
      <c r="O361">
        <v>1830.01</v>
      </c>
      <c r="P361">
        <v>1790.6093658943901</v>
      </c>
      <c r="Q361">
        <v>1587.28608702163</v>
      </c>
      <c r="R361">
        <v>49.249337848916703</v>
      </c>
      <c r="S361" s="1">
        <f>(Table2[[#This Row],[Close Price]]-Table2[[#This Row],[20D EMA]])/Table2[[#This Row],[20D EMA]]</f>
        <v>2.1529936994880107E-3</v>
      </c>
      <c r="T361" s="1">
        <f>(Table2[[#This Row],[Close Price]]-Table2[[#This Row],[50D EMA]])/Table2[[#This Row],[50D EMA]]</f>
        <v>2.4204404897637626E-2</v>
      </c>
      <c r="U361" s="1">
        <f>(Table2[[#This Row],[Close Price]]-Table2[[#This Row],[200D EMA]])/Table2[[#This Row],[200D EMA]]</f>
        <v>0.15539978268265936</v>
      </c>
      <c r="V361">
        <v>1.10249044421811</v>
      </c>
      <c r="W361">
        <v>1795</v>
      </c>
      <c r="X361">
        <v>1880</v>
      </c>
      <c r="Y361">
        <v>1785.15</v>
      </c>
      <c r="Z361">
        <v>1904.95</v>
      </c>
      <c r="AA361">
        <v>1670</v>
      </c>
      <c r="AB361">
        <v>1904.95</v>
      </c>
      <c r="AC361" s="1">
        <f>(Table2[[#This Row],[Close Price]]/Table2[[#This Row],[Day Low]])-1</f>
        <v>2.1699164345403865E-2</v>
      </c>
      <c r="AD361" s="1">
        <f>(Table2[[#This Row],[Day High]]/Table2[[#This Row],[Close Price]])-1</f>
        <v>2.5109735816134515E-2</v>
      </c>
      <c r="AE361" s="1">
        <f>(Table2[[#This Row],[Close Price]]/Table2[[#This Row],[Current Week Low]])-1</f>
        <v>2.7336638377727374E-2</v>
      </c>
      <c r="AF361" s="1">
        <f>(Table2[[#This Row],[Current Week High]]/Table2[[#This Row],[Close Price]])-1</f>
        <v>3.8714250661141314E-2</v>
      </c>
      <c r="AG361" s="1">
        <f>(Table2[[#This Row],[Close Price]]/Table2[[#This Row],[Current Month Low]])-1</f>
        <v>9.8173652694610869E-2</v>
      </c>
      <c r="AH361" s="1">
        <f>(Table2[[#This Row],[Current Month High]]/Table2[[#This Row],[Close Price]])-1</f>
        <v>3.8714250661141314E-2</v>
      </c>
      <c r="AI361">
        <v>3.8714250661141301</v>
      </c>
      <c r="AJ361">
        <v>55.1105848522011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0.01</v>
      </c>
      <c r="AM361" t="s">
        <v>3109</v>
      </c>
      <c r="AN361">
        <v>1.41</v>
      </c>
      <c r="AO361" t="s">
        <v>3109</v>
      </c>
      <c r="AP361">
        <v>-1.4913322497040001E-2</v>
      </c>
      <c r="AQ361">
        <f>(Table2[[#This Row],[Sharpe Ratio]]-AVERAGE(Table2[Sharpe Ratio]))/_xlfn.STDEV.P(Table2[Sharpe Ratio])</f>
        <v>-0.88763934929867827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-0.29176108728292122</v>
      </c>
      <c r="AS361">
        <f>_xlfn.RANK.AVG(Table2[[#This Row],[1Y Return vs Nifty Z-Score]],Table2[1Y Return vs Nifty Z-Score])</f>
        <v>342</v>
      </c>
      <c r="AT361">
        <f>_xlfn.RANK.AVG(Table2[[#This Row],[6M Return vs Nifty Z-Score]],Table2[6M Return vs Nifty Z-Score])</f>
        <v>171</v>
      </c>
      <c r="AU361">
        <f>_xlfn.RANK.AVG(Table2[[#This Row],[Sharpe Ratio Z-Score]],Table2[Sharpe Ratio Z-Score])</f>
        <v>598</v>
      </c>
      <c r="AV361">
        <f>(Table2[[#This Row],[Rank 1Y]]+Table2[[#This Row],[Rank 6M]]+Table2[[#This Row],[Rank Sharpe]])/3</f>
        <v>370.33333333333331</v>
      </c>
    </row>
    <row r="362" spans="1:48" x14ac:dyDescent="0.3">
      <c r="A362" t="s">
        <v>793</v>
      </c>
      <c r="B362" t="s">
        <v>794</v>
      </c>
      <c r="C362" t="s">
        <v>3075</v>
      </c>
      <c r="D362" t="s">
        <v>133</v>
      </c>
      <c r="E362">
        <v>19771.322499369999</v>
      </c>
      <c r="F362">
        <v>711.1</v>
      </c>
      <c r="G362">
        <v>30.121760690815599</v>
      </c>
      <c r="H362">
        <f>(Table2[[#This Row],[1Y Return vs Nifty]]-AVERAGE(Table2[1Y Return vs Nifty]))/_xlfn.STDEV.P(Table2[1Y Return vs Nifty])</f>
        <v>-2.7635378071386815E-2</v>
      </c>
      <c r="I362">
        <v>6.4709218711441396</v>
      </c>
      <c r="J362">
        <f>(Table2[[#This Row],[1M Return vs Nifty]]-AVERAGE(Table2[1M Return vs Nifty]))/_xlfn.STDEV.P(Table2[1M Return vs Nifty])</f>
        <v>0.86494962686525012</v>
      </c>
      <c r="K362">
        <v>-5.4316765588178804</v>
      </c>
      <c r="L362">
        <f>(Table2[[#This Row],[6M Return vs Nifty]]-AVERAGE(Table2[6M Return vs Nifty]))/_xlfn.STDEV.P(Table2[6M Return vs Nifty])</f>
        <v>-0.37915950556613931</v>
      </c>
      <c r="M362">
        <v>-0.97768321739689001</v>
      </c>
      <c r="N362">
        <f>(Table2[[#This Row],[1W Return vs Nifty]]-AVERAGE(Table2[1W Return vs Nifty]))/_xlfn.STDEV.P(Table2[1W Return vs Nifty])</f>
        <v>0.35977858881671315</v>
      </c>
      <c r="O362">
        <v>716.74</v>
      </c>
      <c r="P362">
        <v>691.38554073937996</v>
      </c>
      <c r="Q362">
        <v>609.63507775222695</v>
      </c>
      <c r="R362">
        <v>44.149921500019801</v>
      </c>
      <c r="S362" s="1">
        <f>(Table2[[#This Row],[Close Price]]-Table2[[#This Row],[20D EMA]])/Table2[[#This Row],[20D EMA]]</f>
        <v>-7.8689622457236742E-3</v>
      </c>
      <c r="T362" s="1">
        <f>(Table2[[#This Row],[Close Price]]-Table2[[#This Row],[50D EMA]])/Table2[[#This Row],[50D EMA]]</f>
        <v>2.8514422270875188E-2</v>
      </c>
      <c r="U362" s="1">
        <f>(Table2[[#This Row],[Close Price]]-Table2[[#This Row],[200D EMA]])/Table2[[#This Row],[200D EMA]]</f>
        <v>0.16643550535491219</v>
      </c>
      <c r="V362">
        <v>1.40808426863098</v>
      </c>
      <c r="W362">
        <v>706</v>
      </c>
      <c r="X362">
        <v>740</v>
      </c>
      <c r="Y362">
        <v>706</v>
      </c>
      <c r="Z362">
        <v>759</v>
      </c>
      <c r="AA362">
        <v>673.05</v>
      </c>
      <c r="AB362">
        <v>769.95</v>
      </c>
      <c r="AC362" s="1">
        <f>(Table2[[#This Row],[Close Price]]/Table2[[#This Row],[Day Low]])-1</f>
        <v>7.2237960339942564E-3</v>
      </c>
      <c r="AD362" s="1">
        <f>(Table2[[#This Row],[Day High]]/Table2[[#This Row],[Close Price]])-1</f>
        <v>4.0641260019687708E-2</v>
      </c>
      <c r="AE362" s="1">
        <f>(Table2[[#This Row],[Close Price]]/Table2[[#This Row],[Current Week Low]])-1</f>
        <v>7.2237960339942564E-3</v>
      </c>
      <c r="AF362" s="1">
        <f>(Table2[[#This Row],[Current Week High]]/Table2[[#This Row],[Close Price]])-1</f>
        <v>6.7360427506679699E-2</v>
      </c>
      <c r="AG362" s="1">
        <f>(Table2[[#This Row],[Close Price]]/Table2[[#This Row],[Current Month Low]])-1</f>
        <v>5.6533689919025409E-2</v>
      </c>
      <c r="AH362" s="1">
        <f>(Table2[[#This Row],[Current Month High]]/Table2[[#This Row],[Close Price]])-1</f>
        <v>8.2759105611025285E-2</v>
      </c>
      <c r="AI362">
        <v>8.2759105611025205</v>
      </c>
      <c r="AJ362">
        <v>69.228938600666297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0.24</v>
      </c>
      <c r="AM362" t="s">
        <v>3109</v>
      </c>
      <c r="AN362">
        <v>-0.8</v>
      </c>
      <c r="AO362" t="s">
        <v>3108</v>
      </c>
      <c r="AP362">
        <v>5.3946393474618E-2</v>
      </c>
      <c r="AQ362">
        <f>(Table2[[#This Row],[Sharpe Ratio]]-AVERAGE(Table2[Sharpe Ratio]))/_xlfn.STDEV.P(Table2[Sharpe Ratio])</f>
        <v>-0.10508340372578856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0.71284992831864868</v>
      </c>
      <c r="AS362">
        <f>_xlfn.RANK.AVG(Table2[[#This Row],[1Y Return vs Nifty Z-Score]],Table2[1Y Return vs Nifty Z-Score])</f>
        <v>301</v>
      </c>
      <c r="AT362">
        <f>_xlfn.RANK.AVG(Table2[[#This Row],[6M Return vs Nifty Z-Score]],Table2[6M Return vs Nifty Z-Score])</f>
        <v>434</v>
      </c>
      <c r="AU362">
        <f>_xlfn.RANK.AVG(Table2[[#This Row],[Sharpe Ratio Z-Score]],Table2[Sharpe Ratio Z-Score])</f>
        <v>378</v>
      </c>
      <c r="AV362">
        <f>(Table2[[#This Row],[Rank 1Y]]+Table2[[#This Row],[Rank 6M]]+Table2[[#This Row],[Rank Sharpe]])/3</f>
        <v>371</v>
      </c>
    </row>
    <row r="363" spans="1:48" x14ac:dyDescent="0.3">
      <c r="A363" t="s">
        <v>882</v>
      </c>
      <c r="B363" t="s">
        <v>883</v>
      </c>
      <c r="C363" t="s">
        <v>630</v>
      </c>
      <c r="D363" t="s">
        <v>630</v>
      </c>
      <c r="E363">
        <v>16889.572800407899</v>
      </c>
      <c r="F363">
        <v>175.56</v>
      </c>
      <c r="G363">
        <v>23.689695488333498</v>
      </c>
      <c r="H363">
        <f>(Table2[[#This Row],[1Y Return vs Nifty]]-AVERAGE(Table2[1Y Return vs Nifty]))/_xlfn.STDEV.P(Table2[1Y Return vs Nifty])</f>
        <v>-0.12687911204786259</v>
      </c>
      <c r="I363">
        <v>2.5982569328128902</v>
      </c>
      <c r="J363">
        <f>(Table2[[#This Row],[1M Return vs Nifty]]-AVERAGE(Table2[1M Return vs Nifty]))/_xlfn.STDEV.P(Table2[1M Return vs Nifty])</f>
        <v>0.49470678174325516</v>
      </c>
      <c r="K363">
        <v>3.1758538111716099</v>
      </c>
      <c r="L363">
        <f>(Table2[[#This Row],[6M Return vs Nifty]]-AVERAGE(Table2[6M Return vs Nifty]))/_xlfn.STDEV.P(Table2[6M Return vs Nifty])</f>
        <v>-8.982249296304759E-2</v>
      </c>
      <c r="M363">
        <v>-3.9164052072116302</v>
      </c>
      <c r="N363">
        <f>(Table2[[#This Row],[1W Return vs Nifty]]-AVERAGE(Table2[1W Return vs Nifty]))/_xlfn.STDEV.P(Table2[1W Return vs Nifty])</f>
        <v>-0.29248088338796091</v>
      </c>
      <c r="O363">
        <v>176.34</v>
      </c>
      <c r="P363">
        <v>167.15225171683301</v>
      </c>
      <c r="Q363">
        <v>148.6498623869</v>
      </c>
      <c r="R363">
        <v>44.719145689608098</v>
      </c>
      <c r="S363" s="1">
        <f>(Table2[[#This Row],[Close Price]]-Table2[[#This Row],[20D EMA]])/Table2[[#This Row],[20D EMA]]</f>
        <v>-4.4232732221844229E-3</v>
      </c>
      <c r="T363" s="1">
        <f>(Table2[[#This Row],[Close Price]]-Table2[[#This Row],[50D EMA]])/Table2[[#This Row],[50D EMA]]</f>
        <v>5.0299940304784393E-2</v>
      </c>
      <c r="U363" s="1">
        <f>(Table2[[#This Row],[Close Price]]-Table2[[#This Row],[200D EMA]])/Table2[[#This Row],[200D EMA]]</f>
        <v>0.18103035671206583</v>
      </c>
      <c r="V363">
        <v>1.2162427151239099</v>
      </c>
      <c r="W363">
        <v>173.56</v>
      </c>
      <c r="X363">
        <v>178.85</v>
      </c>
      <c r="Y363">
        <v>172.1</v>
      </c>
      <c r="Z363">
        <v>180.54</v>
      </c>
      <c r="AA363">
        <v>172.05</v>
      </c>
      <c r="AB363">
        <v>193.7</v>
      </c>
      <c r="AC363" s="1">
        <f>(Table2[[#This Row],[Close Price]]/Table2[[#This Row],[Day Low]])-1</f>
        <v>1.1523392486748163E-2</v>
      </c>
      <c r="AD363" s="1">
        <f>(Table2[[#This Row],[Day High]]/Table2[[#This Row],[Close Price]])-1</f>
        <v>1.8740031897926501E-2</v>
      </c>
      <c r="AE363" s="1">
        <f>(Table2[[#This Row],[Close Price]]/Table2[[#This Row],[Current Week Low]])-1</f>
        <v>2.0104590354445229E-2</v>
      </c>
      <c r="AF363" s="1">
        <f>(Table2[[#This Row],[Current Week High]]/Table2[[#This Row],[Close Price]])-1</f>
        <v>2.8366370471633484E-2</v>
      </c>
      <c r="AG363" s="1">
        <f>(Table2[[#This Row],[Close Price]]/Table2[[#This Row],[Current Month Low]])-1</f>
        <v>2.0401046207497719E-2</v>
      </c>
      <c r="AH363" s="1">
        <f>(Table2[[#This Row],[Current Month High]]/Table2[[#This Row],[Close Price]])-1</f>
        <v>0.10332649806334016</v>
      </c>
      <c r="AI363">
        <v>10.332649806334</v>
      </c>
      <c r="AJ363">
        <v>55.914742451154503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0.11</v>
      </c>
      <c r="AM363" t="s">
        <v>3109</v>
      </c>
      <c r="AN363">
        <v>-5.39</v>
      </c>
      <c r="AO363" t="s">
        <v>3108</v>
      </c>
      <c r="AP363">
        <v>2.8013957363275999E-2</v>
      </c>
      <c r="AQ363">
        <f>(Table2[[#This Row],[Sharpe Ratio]]-AVERAGE(Table2[Sharpe Ratio]))/_xlfn.STDEV.P(Table2[Sharpe Ratio])</f>
        <v>-0.39979246221903642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-0.41426816887465234</v>
      </c>
      <c r="AS363">
        <f>_xlfn.RANK.AVG(Table2[[#This Row],[1Y Return vs Nifty Z-Score]],Table2[1Y Return vs Nifty Z-Score])</f>
        <v>325</v>
      </c>
      <c r="AT363">
        <f>_xlfn.RANK.AVG(Table2[[#This Row],[6M Return vs Nifty Z-Score]],Table2[6M Return vs Nifty Z-Score])</f>
        <v>343</v>
      </c>
      <c r="AU363">
        <f>_xlfn.RANK.AVG(Table2[[#This Row],[Sharpe Ratio Z-Score]],Table2[Sharpe Ratio Z-Score])</f>
        <v>445</v>
      </c>
      <c r="AV363">
        <f>(Table2[[#This Row],[Rank 1Y]]+Table2[[#This Row],[Rank 6M]]+Table2[[#This Row],[Rank Sharpe]])/3</f>
        <v>371</v>
      </c>
    </row>
    <row r="364" spans="1:48" x14ac:dyDescent="0.3">
      <c r="A364" t="s">
        <v>942</v>
      </c>
      <c r="B364" t="s">
        <v>943</v>
      </c>
      <c r="C364" t="s">
        <v>3068</v>
      </c>
      <c r="D364" t="s">
        <v>51</v>
      </c>
      <c r="E364">
        <v>15477.7295151</v>
      </c>
      <c r="F364">
        <v>6720.5</v>
      </c>
      <c r="G364">
        <v>26.7881892022309</v>
      </c>
      <c r="H364">
        <f>(Table2[[#This Row],[1Y Return vs Nifty]]-AVERAGE(Table2[1Y Return vs Nifty]))/_xlfn.STDEV.P(Table2[1Y Return vs Nifty])</f>
        <v>-7.9070814683098442E-2</v>
      </c>
      <c r="I364">
        <v>3.7240176700759702</v>
      </c>
      <c r="J364">
        <f>(Table2[[#This Row],[1M Return vs Nifty]]-AVERAGE(Table2[1M Return vs Nifty]))/_xlfn.STDEV.P(Table2[1M Return vs Nifty])</f>
        <v>0.60233418171928321</v>
      </c>
      <c r="K364">
        <v>10.0748225214268</v>
      </c>
      <c r="L364">
        <f>(Table2[[#This Row],[6M Return vs Nifty]]-AVERAGE(Table2[6M Return vs Nifty]))/_xlfn.STDEV.P(Table2[6M Return vs Nifty])</f>
        <v>0.14208223590401756</v>
      </c>
      <c r="M364">
        <v>0.459490175596317</v>
      </c>
      <c r="N364">
        <f>(Table2[[#This Row],[1W Return vs Nifty]]-AVERAGE(Table2[1W Return vs Nifty]))/_xlfn.STDEV.P(Table2[1W Return vs Nifty])</f>
        <v>0.6787641757586903</v>
      </c>
      <c r="O364">
        <v>6629.59</v>
      </c>
      <c r="P364">
        <v>6393.2526570803502</v>
      </c>
      <c r="Q364">
        <v>5615.9899093232598</v>
      </c>
      <c r="R364">
        <v>62.968507255421997</v>
      </c>
      <c r="S364" s="1">
        <f>(Table2[[#This Row],[Close Price]]-Table2[[#This Row],[20D EMA]])/Table2[[#This Row],[20D EMA]]</f>
        <v>1.3712763534396525E-2</v>
      </c>
      <c r="T364" s="1">
        <f>(Table2[[#This Row],[Close Price]]-Table2[[#This Row],[50D EMA]])/Table2[[#This Row],[50D EMA]]</f>
        <v>5.1186361696065996E-2</v>
      </c>
      <c r="U364" s="1">
        <f>(Table2[[#This Row],[Close Price]]-Table2[[#This Row],[200D EMA]])/Table2[[#This Row],[200D EMA]]</f>
        <v>0.19667237806875554</v>
      </c>
      <c r="V364">
        <v>0.45737136750282398</v>
      </c>
      <c r="W364">
        <v>6687.1</v>
      </c>
      <c r="X364">
        <v>6908</v>
      </c>
      <c r="Y364">
        <v>6560.1</v>
      </c>
      <c r="Z364">
        <v>6908</v>
      </c>
      <c r="AA364">
        <v>6382.35</v>
      </c>
      <c r="AB364">
        <v>6908</v>
      </c>
      <c r="AC364" s="1">
        <f>(Table2[[#This Row],[Close Price]]/Table2[[#This Row],[Day Low]])-1</f>
        <v>4.9946912712535152E-3</v>
      </c>
      <c r="AD364" s="1">
        <f>(Table2[[#This Row],[Day High]]/Table2[[#This Row],[Close Price]])-1</f>
        <v>2.7899709843017595E-2</v>
      </c>
      <c r="AE364" s="1">
        <f>(Table2[[#This Row],[Close Price]]/Table2[[#This Row],[Current Week Low]])-1</f>
        <v>2.4450846785872171E-2</v>
      </c>
      <c r="AF364" s="1">
        <f>(Table2[[#This Row],[Current Week High]]/Table2[[#This Row],[Close Price]])-1</f>
        <v>2.7899709843017595E-2</v>
      </c>
      <c r="AG364" s="1">
        <f>(Table2[[#This Row],[Close Price]]/Table2[[#This Row],[Current Month Low]])-1</f>
        <v>5.2982052065461804E-2</v>
      </c>
      <c r="AH364" s="1">
        <f>(Table2[[#This Row],[Current Month High]]/Table2[[#This Row],[Close Price]])-1</f>
        <v>2.7899709843017595E-2</v>
      </c>
      <c r="AI364">
        <v>12.188081243955001</v>
      </c>
      <c r="AJ364">
        <v>53.499420238095198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-0.32</v>
      </c>
      <c r="AM364" t="s">
        <v>3108</v>
      </c>
      <c r="AN364">
        <v>2.2000000000000002</v>
      </c>
      <c r="AO364" t="s">
        <v>3109</v>
      </c>
      <c r="AP364">
        <v>1.415663492145E-3</v>
      </c>
      <c r="AQ364">
        <f>(Table2[[#This Row],[Sharpe Ratio]]-AVERAGE(Table2[Sharpe Ratio]))/_xlfn.STDEV.P(Table2[Sharpe Ratio])</f>
        <v>-0.70206865835547749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0.64204112034341521</v>
      </c>
      <c r="AS364">
        <f>_xlfn.RANK.AVG(Table2[[#This Row],[1Y Return vs Nifty Z-Score]],Table2[1Y Return vs Nifty Z-Score])</f>
        <v>313</v>
      </c>
      <c r="AT364">
        <f>_xlfn.RANK.AVG(Table2[[#This Row],[6M Return vs Nifty Z-Score]],Table2[6M Return vs Nifty Z-Score])</f>
        <v>282</v>
      </c>
      <c r="AU364">
        <f>_xlfn.RANK.AVG(Table2[[#This Row],[Sharpe Ratio Z-Score]],Table2[Sharpe Ratio Z-Score])</f>
        <v>519</v>
      </c>
      <c r="AV364">
        <f>(Table2[[#This Row],[Rank 1Y]]+Table2[[#This Row],[Rank 6M]]+Table2[[#This Row],[Rank Sharpe]])/3</f>
        <v>371.33333333333331</v>
      </c>
    </row>
    <row r="365" spans="1:48" x14ac:dyDescent="0.3">
      <c r="A365" t="s">
        <v>1533</v>
      </c>
      <c r="B365" t="s">
        <v>1534</v>
      </c>
      <c r="C365" t="s">
        <v>3072</v>
      </c>
      <c r="D365" t="s">
        <v>630</v>
      </c>
      <c r="E365">
        <v>6333.9700735500001</v>
      </c>
      <c r="F365">
        <v>475.5</v>
      </c>
      <c r="G365">
        <v>30.774697299216101</v>
      </c>
      <c r="H365">
        <f>(Table2[[#This Row],[1Y Return vs Nifty]]-AVERAGE(Table2[1Y Return vs Nifty]))/_xlfn.STDEV.P(Table2[1Y Return vs Nifty])</f>
        <v>-1.756087400034664E-2</v>
      </c>
      <c r="I365">
        <v>-8.3871417607181495</v>
      </c>
      <c r="J365">
        <f>(Table2[[#This Row],[1M Return vs Nifty]]-AVERAGE(Table2[1M Return vs Nifty]))/_xlfn.STDEV.P(Table2[1M Return vs Nifty])</f>
        <v>-0.55554293824542578</v>
      </c>
      <c r="K365">
        <v>-8.2664370345324496</v>
      </c>
      <c r="L365">
        <f>(Table2[[#This Row],[6M Return vs Nifty]]-AVERAGE(Table2[6M Return vs Nifty]))/_xlfn.STDEV.P(Table2[6M Return vs Nifty])</f>
        <v>-0.47444829250417192</v>
      </c>
      <c r="M365">
        <v>-5.1952822749615102</v>
      </c>
      <c r="N365">
        <f>(Table2[[#This Row],[1W Return vs Nifty]]-AVERAGE(Table2[1W Return vs Nifty]))/_xlfn.STDEV.P(Table2[1W Return vs Nifty])</f>
        <v>-0.57633205546762545</v>
      </c>
      <c r="O365">
        <v>485.85</v>
      </c>
      <c r="P365">
        <v>487.98510492458303</v>
      </c>
      <c r="Q365">
        <v>450.39345366892798</v>
      </c>
      <c r="R365">
        <v>43.541454449288103</v>
      </c>
      <c r="S365" s="1">
        <f>(Table2[[#This Row],[Close Price]]-Table2[[#This Row],[20D EMA]])/Table2[[#This Row],[20D EMA]]</f>
        <v>-2.1302871256560711E-2</v>
      </c>
      <c r="T365" s="1">
        <f>(Table2[[#This Row],[Close Price]]-Table2[[#This Row],[50D EMA]])/Table2[[#This Row],[50D EMA]]</f>
        <v>-2.5585012326375355E-2</v>
      </c>
      <c r="U365" s="1">
        <f>(Table2[[#This Row],[Close Price]]-Table2[[#This Row],[200D EMA]])/Table2[[#This Row],[200D EMA]]</f>
        <v>5.5743586250094936E-2</v>
      </c>
      <c r="V365">
        <v>0.89747942003770897</v>
      </c>
      <c r="W365">
        <v>469.1</v>
      </c>
      <c r="X365">
        <v>480.3</v>
      </c>
      <c r="Y365">
        <v>457.05</v>
      </c>
      <c r="Z365">
        <v>490</v>
      </c>
      <c r="AA365">
        <v>457.05</v>
      </c>
      <c r="AB365">
        <v>528</v>
      </c>
      <c r="AC365" s="1">
        <f>(Table2[[#This Row],[Close Price]]/Table2[[#This Row],[Day Low]])-1</f>
        <v>1.3643146450650123E-2</v>
      </c>
      <c r="AD365" s="1">
        <f>(Table2[[#This Row],[Day High]]/Table2[[#This Row],[Close Price]])-1</f>
        <v>1.0094637223974745E-2</v>
      </c>
      <c r="AE365" s="1">
        <f>(Table2[[#This Row],[Close Price]]/Table2[[#This Row],[Current Week Low]])-1</f>
        <v>4.0367574663603412E-2</v>
      </c>
      <c r="AF365" s="1">
        <f>(Table2[[#This Row],[Current Week High]]/Table2[[#This Row],[Close Price]])-1</f>
        <v>3.0494216614090464E-2</v>
      </c>
      <c r="AG365" s="1">
        <f>(Table2[[#This Row],[Close Price]]/Table2[[#This Row],[Current Month Low]])-1</f>
        <v>4.0367574663603412E-2</v>
      </c>
      <c r="AH365" s="1">
        <f>(Table2[[#This Row],[Current Month High]]/Table2[[#This Row],[Close Price]])-1</f>
        <v>0.11041009463722395</v>
      </c>
      <c r="AI365">
        <v>17.7287066246056</v>
      </c>
      <c r="AJ365">
        <v>59.670920080591003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-0.06</v>
      </c>
      <c r="AM365" t="s">
        <v>3108</v>
      </c>
      <c r="AN365">
        <v>-5.96</v>
      </c>
      <c r="AO365" t="s">
        <v>3108</v>
      </c>
      <c r="AP365">
        <v>6.5101559833755998E-2</v>
      </c>
      <c r="AQ365">
        <f>(Table2[[#This Row],[Sharpe Ratio]]-AVERAGE(Table2[Sharpe Ratio]))/_xlfn.STDEV.P(Table2[Sharpe Ratio])</f>
        <v>2.1689436316001939E-2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299</v>
      </c>
      <c r="AT365">
        <f>_xlfn.RANK.AVG(Table2[[#This Row],[6M Return vs Nifty Z-Score]],Table2[6M Return vs Nifty Z-Score])</f>
        <v>474</v>
      </c>
      <c r="AU365">
        <f>_xlfn.RANK.AVG(Table2[[#This Row],[Sharpe Ratio Z-Score]],Table2[Sharpe Ratio Z-Score])</f>
        <v>341</v>
      </c>
      <c r="AV365">
        <f>(Table2[[#This Row],[Rank 1Y]]+Table2[[#This Row],[Rank 6M]]+Table2[[#This Row],[Rank Sharpe]])/3</f>
        <v>371.33333333333331</v>
      </c>
    </row>
    <row r="366" spans="1:48" x14ac:dyDescent="0.3">
      <c r="A366" t="s">
        <v>1938</v>
      </c>
      <c r="B366" t="s">
        <v>1939</v>
      </c>
      <c r="C366" t="s">
        <v>3075</v>
      </c>
      <c r="D366" t="s">
        <v>133</v>
      </c>
      <c r="E366">
        <v>3406.1363459999998</v>
      </c>
      <c r="F366">
        <v>591.29999999999995</v>
      </c>
      <c r="G366">
        <v>-20.177048031625301</v>
      </c>
      <c r="H366">
        <f>(Table2[[#This Row],[1Y Return vs Nifty]]-AVERAGE(Table2[1Y Return vs Nifty]))/_xlfn.STDEV.P(Table2[1Y Return vs Nifty])</f>
        <v>-0.80372228562593684</v>
      </c>
      <c r="I366">
        <v>-16.585404515430401</v>
      </c>
      <c r="J366">
        <f>(Table2[[#This Row],[1M Return vs Nifty]]-AVERAGE(Table2[1M Return vs Nifty]))/_xlfn.STDEV.P(Table2[1M Return vs Nifty])</f>
        <v>-1.3393308919407676</v>
      </c>
      <c r="K366">
        <v>-4.0988430412615804</v>
      </c>
      <c r="L366">
        <f>(Table2[[#This Row],[6M Return vs Nifty]]-AVERAGE(Table2[6M Return vs Nifty]))/_xlfn.STDEV.P(Table2[6M Return vs Nifty])</f>
        <v>-0.33435709980158307</v>
      </c>
      <c r="M366">
        <v>-2.9340743407474501</v>
      </c>
      <c r="N366">
        <f>(Table2[[#This Row],[1W Return vs Nifty]]-AVERAGE(Table2[1W Return vs Nifty]))/_xlfn.STDEV.P(Table2[1W Return vs Nifty])</f>
        <v>-7.4449162554552376E-2</v>
      </c>
      <c r="O366">
        <v>597.57000000000005</v>
      </c>
      <c r="P366">
        <v>593.75271400244606</v>
      </c>
      <c r="Q366">
        <v>563.993448448153</v>
      </c>
      <c r="R366">
        <v>50.160768603543602</v>
      </c>
      <c r="S366" s="1">
        <f>(Table2[[#This Row],[Close Price]]-Table2[[#This Row],[20D EMA]])/Table2[[#This Row],[20D EMA]]</f>
        <v>-1.0492494603142888E-2</v>
      </c>
      <c r="T366" s="1">
        <f>(Table2[[#This Row],[Close Price]]-Table2[[#This Row],[50D EMA]])/Table2[[#This Row],[50D EMA]]</f>
        <v>-4.1308678589652668E-3</v>
      </c>
      <c r="U366" s="1">
        <f>(Table2[[#This Row],[Close Price]]-Table2[[#This Row],[200D EMA]])/Table2[[#This Row],[200D EMA]]</f>
        <v>4.8416433962099825E-2</v>
      </c>
      <c r="V366">
        <v>1.13238795594869</v>
      </c>
      <c r="W366">
        <v>558.54999999999995</v>
      </c>
      <c r="X366">
        <v>595.25</v>
      </c>
      <c r="Y366">
        <v>541.5</v>
      </c>
      <c r="Z366">
        <v>595.25</v>
      </c>
      <c r="AA366">
        <v>536.1</v>
      </c>
      <c r="AB366">
        <v>655</v>
      </c>
      <c r="AC366" s="1">
        <f>(Table2[[#This Row],[Close Price]]/Table2[[#This Row],[Day Low]])-1</f>
        <v>5.8633962939754758E-2</v>
      </c>
      <c r="AD366" s="1">
        <f>(Table2[[#This Row],[Day High]]/Table2[[#This Row],[Close Price]])-1</f>
        <v>6.6801961779130448E-3</v>
      </c>
      <c r="AE366" s="1">
        <f>(Table2[[#This Row],[Close Price]]/Table2[[#This Row],[Current Week Low]])-1</f>
        <v>9.196675900276996E-2</v>
      </c>
      <c r="AF366" s="1">
        <f>(Table2[[#This Row],[Current Week High]]/Table2[[#This Row],[Close Price]])-1</f>
        <v>6.6801961779130448E-3</v>
      </c>
      <c r="AG366" s="1">
        <f>(Table2[[#This Row],[Close Price]]/Table2[[#This Row],[Current Month Low]])-1</f>
        <v>0.10296586457750401</v>
      </c>
      <c r="AH366" s="1">
        <f>(Table2[[#This Row],[Current Month High]]/Table2[[#This Row],[Close Price]])-1</f>
        <v>0.1077287332995096</v>
      </c>
      <c r="AI366">
        <v>17.0218163368848</v>
      </c>
      <c r="AJ366">
        <v>28.543478260869499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0.28000000000000003</v>
      </c>
      <c r="AM366" t="s">
        <v>3109</v>
      </c>
      <c r="AN366">
        <v>-10.28</v>
      </c>
      <c r="AO366" t="s">
        <v>3108</v>
      </c>
      <c r="AP366">
        <v>0.171111817790287</v>
      </c>
      <c r="AQ366">
        <f>(Table2[[#This Row],[Sharpe Ratio]]-AVERAGE(Table2[Sharpe Ratio]))/_xlfn.STDEV.P(Table2[Sharpe Ratio])</f>
        <v>1.2264425562641614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-1.3254168836586786</v>
      </c>
      <c r="AS366">
        <f>_xlfn.RANK.AVG(Table2[[#This Row],[1Y Return vs Nifty Z-Score]],Table2[1Y Return vs Nifty Z-Score])</f>
        <v>607</v>
      </c>
      <c r="AT366">
        <f>_xlfn.RANK.AVG(Table2[[#This Row],[6M Return vs Nifty Z-Score]],Table2[6M Return vs Nifty Z-Score])</f>
        <v>424</v>
      </c>
      <c r="AU366">
        <f>_xlfn.RANK.AVG(Table2[[#This Row],[Sharpe Ratio Z-Score]],Table2[Sharpe Ratio Z-Score])</f>
        <v>88</v>
      </c>
      <c r="AV366">
        <f>(Table2[[#This Row],[Rank 1Y]]+Table2[[#This Row],[Rank 6M]]+Table2[[#This Row],[Rank Sharpe]])/3</f>
        <v>373</v>
      </c>
    </row>
    <row r="367" spans="1:48" x14ac:dyDescent="0.3">
      <c r="A367" t="s">
        <v>1561</v>
      </c>
      <c r="B367" t="s">
        <v>1562</v>
      </c>
      <c r="C367" t="s">
        <v>3078</v>
      </c>
      <c r="D367" t="s">
        <v>291</v>
      </c>
      <c r="E367">
        <v>6050.7449273399998</v>
      </c>
      <c r="F367">
        <v>631.9</v>
      </c>
      <c r="G367">
        <v>-6.4456308680528798</v>
      </c>
      <c r="H367">
        <f>(Table2[[#This Row],[1Y Return vs Nifty]]-AVERAGE(Table2[1Y Return vs Nifty]))/_xlfn.STDEV.P(Table2[1Y Return vs Nifty])</f>
        <v>-0.59185299182964357</v>
      </c>
      <c r="I367">
        <v>12.685929368291699</v>
      </c>
      <c r="J367">
        <f>(Table2[[#This Row],[1M Return vs Nifty]]-AVERAGE(Table2[1M Return vs Nifty]))/_xlfn.STDEV.P(Table2[1M Return vs Nifty])</f>
        <v>1.4591301446329399</v>
      </c>
      <c r="K367">
        <v>11.0809573238756</v>
      </c>
      <c r="L367">
        <f>(Table2[[#This Row],[6M Return vs Nifty]]-AVERAGE(Table2[6M Return vs Nifty]))/_xlfn.STDEV.P(Table2[6M Return vs Nifty])</f>
        <v>0.17590285871953637</v>
      </c>
      <c r="M367">
        <v>0.41552565517527801</v>
      </c>
      <c r="N367">
        <f>(Table2[[#This Row],[1W Return vs Nifty]]-AVERAGE(Table2[1W Return vs Nifty]))/_xlfn.STDEV.P(Table2[1W Return vs Nifty])</f>
        <v>0.6690060989535529</v>
      </c>
      <c r="O367">
        <v>592.97</v>
      </c>
      <c r="P367">
        <v>564.58005603550203</v>
      </c>
      <c r="Q367">
        <v>539.80627962592803</v>
      </c>
      <c r="R367">
        <v>67.221649828579899</v>
      </c>
      <c r="S367" s="1">
        <f>(Table2[[#This Row],[Close Price]]-Table2[[#This Row],[20D EMA]])/Table2[[#This Row],[20D EMA]]</f>
        <v>6.5652562524242286E-2</v>
      </c>
      <c r="T367" s="1">
        <f>(Table2[[#This Row],[Close Price]]-Table2[[#This Row],[50D EMA]])/Table2[[#This Row],[50D EMA]]</f>
        <v>0.11923896929200901</v>
      </c>
      <c r="U367" s="1">
        <f>(Table2[[#This Row],[Close Price]]-Table2[[#This Row],[200D EMA]])/Table2[[#This Row],[200D EMA]]</f>
        <v>0.17060512974745412</v>
      </c>
      <c r="V367">
        <v>2.8706614176913701</v>
      </c>
      <c r="W367">
        <v>618.25</v>
      </c>
      <c r="X367">
        <v>638.54999999999995</v>
      </c>
      <c r="Y367">
        <v>612.79999999999995</v>
      </c>
      <c r="Z367">
        <v>645.5</v>
      </c>
      <c r="AA367">
        <v>538</v>
      </c>
      <c r="AB367">
        <v>662</v>
      </c>
      <c r="AC367" s="1">
        <f>(Table2[[#This Row],[Close Price]]/Table2[[#This Row],[Day Low]])-1</f>
        <v>2.2078447230084786E-2</v>
      </c>
      <c r="AD367" s="1">
        <f>(Table2[[#This Row],[Day High]]/Table2[[#This Row],[Close Price]])-1</f>
        <v>1.0523817059661322E-2</v>
      </c>
      <c r="AE367" s="1">
        <f>(Table2[[#This Row],[Close Price]]/Table2[[#This Row],[Current Week Low]])-1</f>
        <v>3.1168407310705026E-2</v>
      </c>
      <c r="AF367" s="1">
        <f>(Table2[[#This Row],[Current Week High]]/Table2[[#This Row],[Close Price]])-1</f>
        <v>2.1522392783668298E-2</v>
      </c>
      <c r="AG367" s="1">
        <f>(Table2[[#This Row],[Close Price]]/Table2[[#This Row],[Current Month Low]])-1</f>
        <v>0.17453531598513017</v>
      </c>
      <c r="AH367" s="1">
        <f>(Table2[[#This Row],[Current Month High]]/Table2[[#This Row],[Close Price]])-1</f>
        <v>4.7634119322677693E-2</v>
      </c>
      <c r="AI367">
        <v>4.7634119322677604</v>
      </c>
      <c r="AJ367">
        <v>45.281066789286101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0.21</v>
      </c>
      <c r="AM367" t="s">
        <v>3109</v>
      </c>
      <c r="AN367">
        <v>11.11</v>
      </c>
      <c r="AO367" t="s">
        <v>3109</v>
      </c>
      <c r="AP367">
        <v>6.8860665265066998E-2</v>
      </c>
      <c r="AQ367">
        <f>(Table2[[#This Row],[Sharpe Ratio]]-AVERAGE(Table2[Sharpe Ratio]))/_xlfn.STDEV.P(Table2[Sharpe Ratio])</f>
        <v>6.4409773799219916E-2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1.7765958842756056</v>
      </c>
      <c r="AS367">
        <f>_xlfn.RANK.AVG(Table2[[#This Row],[1Y Return vs Nifty Z-Score]],Table2[1Y Return vs Nifty Z-Score])</f>
        <v>523</v>
      </c>
      <c r="AT367">
        <f>_xlfn.RANK.AVG(Table2[[#This Row],[6M Return vs Nifty Z-Score]],Table2[6M Return vs Nifty Z-Score])</f>
        <v>267</v>
      </c>
      <c r="AU367">
        <f>_xlfn.RANK.AVG(Table2[[#This Row],[Sharpe Ratio Z-Score]],Table2[Sharpe Ratio Z-Score])</f>
        <v>330</v>
      </c>
      <c r="AV367">
        <f>(Table2[[#This Row],[Rank 1Y]]+Table2[[#This Row],[Rank 6M]]+Table2[[#This Row],[Rank Sharpe]])/3</f>
        <v>373.33333333333331</v>
      </c>
    </row>
    <row r="368" spans="1:48" x14ac:dyDescent="0.3">
      <c r="A368" t="s">
        <v>447</v>
      </c>
      <c r="B368" t="s">
        <v>448</v>
      </c>
      <c r="C368" t="s">
        <v>3064</v>
      </c>
      <c r="D368" t="s">
        <v>34</v>
      </c>
      <c r="E368">
        <v>50384.172463328003</v>
      </c>
      <c r="F368">
        <v>58.04</v>
      </c>
      <c r="G368">
        <v>39.0425646352884</v>
      </c>
      <c r="H368">
        <f>(Table2[[#This Row],[1Y Return vs Nifty]]-AVERAGE(Table2[1Y Return vs Nifty]))/_xlfn.STDEV.P(Table2[1Y Return vs Nifty])</f>
        <v>0.11000842149393923</v>
      </c>
      <c r="I368">
        <v>-13.004984556194</v>
      </c>
      <c r="J368">
        <f>(Table2[[#This Row],[1M Return vs Nifty]]-AVERAGE(Table2[1M Return vs Nifty]))/_xlfn.STDEV.P(Table2[1M Return vs Nifty])</f>
        <v>-0.99702788004878584</v>
      </c>
      <c r="K368">
        <v>-24.197546986886699</v>
      </c>
      <c r="L368">
        <f>(Table2[[#This Row],[6M Return vs Nifty]]-AVERAGE(Table2[6M Return vs Nifty]))/_xlfn.STDEV.P(Table2[6M Return vs Nifty])</f>
        <v>-1.0099630758311797</v>
      </c>
      <c r="M368">
        <v>-5.8761692912710499</v>
      </c>
      <c r="N368">
        <f>(Table2[[#This Row],[1W Return vs Nifty]]-AVERAGE(Table2[1W Return vs Nifty]))/_xlfn.STDEV.P(Table2[1W Return vs Nifty])</f>
        <v>-0.72745727501146973</v>
      </c>
      <c r="O368">
        <v>60.62</v>
      </c>
      <c r="P368">
        <v>62.057886259807802</v>
      </c>
      <c r="Q368">
        <v>57.297819635003599</v>
      </c>
      <c r="R368">
        <v>32.195059379696097</v>
      </c>
      <c r="S368" s="1">
        <f>(Table2[[#This Row],[Close Price]]-Table2[[#This Row],[20D EMA]])/Table2[[#This Row],[20D EMA]]</f>
        <v>-4.2560211151435143E-2</v>
      </c>
      <c r="T368" s="1">
        <f>(Table2[[#This Row],[Close Price]]-Table2[[#This Row],[50D EMA]])/Table2[[#This Row],[50D EMA]]</f>
        <v>-6.4744168742498942E-2</v>
      </c>
      <c r="U368" s="1">
        <f>(Table2[[#This Row],[Close Price]]-Table2[[#This Row],[200D EMA]])/Table2[[#This Row],[200D EMA]]</f>
        <v>1.295302979632052E-2</v>
      </c>
      <c r="V368">
        <v>0.43683536093721698</v>
      </c>
      <c r="W368">
        <v>57.41</v>
      </c>
      <c r="X368">
        <v>58.2</v>
      </c>
      <c r="Y368">
        <v>57.01</v>
      </c>
      <c r="Z368">
        <v>59.66</v>
      </c>
      <c r="AA368">
        <v>57.01</v>
      </c>
      <c r="AB368">
        <v>64.38</v>
      </c>
      <c r="AC368" s="1">
        <f>(Table2[[#This Row],[Close Price]]/Table2[[#This Row],[Day Low]])-1</f>
        <v>1.0973697962027629E-2</v>
      </c>
      <c r="AD368" s="1">
        <f>(Table2[[#This Row],[Day High]]/Table2[[#This Row],[Close Price]])-1</f>
        <v>2.7567195037905279E-3</v>
      </c>
      <c r="AE368" s="1">
        <f>(Table2[[#This Row],[Close Price]]/Table2[[#This Row],[Current Week Low]])-1</f>
        <v>1.8067005788458212E-2</v>
      </c>
      <c r="AF368" s="1">
        <f>(Table2[[#This Row],[Current Week High]]/Table2[[#This Row],[Close Price]])-1</f>
        <v>2.7911784975878762E-2</v>
      </c>
      <c r="AG368" s="1">
        <f>(Table2[[#This Row],[Close Price]]/Table2[[#This Row],[Current Month Low]])-1</f>
        <v>1.8067005788458212E-2</v>
      </c>
      <c r="AH368" s="1">
        <f>(Table2[[#This Row],[Current Month High]]/Table2[[#This Row],[Close Price]])-1</f>
        <v>0.109235010337698</v>
      </c>
      <c r="AI368">
        <v>32.494831150930402</v>
      </c>
      <c r="AJ368">
        <v>77.221374045801497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-0.13</v>
      </c>
      <c r="AM368" t="s">
        <v>3108</v>
      </c>
      <c r="AN368">
        <v>-9.6</v>
      </c>
      <c r="AO368" t="s">
        <v>3108</v>
      </c>
      <c r="AP368">
        <v>0.107390403504693</v>
      </c>
      <c r="AQ368">
        <f>(Table2[[#This Row],[Sharpe Ratio]]-AVERAGE(Table2[Sharpe Ratio]))/_xlfn.STDEV.P(Table2[Sharpe Ratio])</f>
        <v>0.50228081807126712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265</v>
      </c>
      <c r="AT368">
        <f>_xlfn.RANK.AVG(Table2[[#This Row],[6M Return vs Nifty Z-Score]],Table2[6M Return vs Nifty Z-Score])</f>
        <v>644</v>
      </c>
      <c r="AU368">
        <f>_xlfn.RANK.AVG(Table2[[#This Row],[Sharpe Ratio Z-Score]],Table2[Sharpe Ratio Z-Score])</f>
        <v>211</v>
      </c>
      <c r="AV368">
        <f>(Table2[[#This Row],[Rank 1Y]]+Table2[[#This Row],[Rank 6M]]+Table2[[#This Row],[Rank Sharpe]])/3</f>
        <v>373.33333333333331</v>
      </c>
    </row>
    <row r="369" spans="1:48" x14ac:dyDescent="0.3">
      <c r="A369" t="s">
        <v>1459</v>
      </c>
      <c r="B369" t="s">
        <v>1460</v>
      </c>
      <c r="C369" t="s">
        <v>3078</v>
      </c>
      <c r="D369" t="s">
        <v>390</v>
      </c>
      <c r="E369">
        <v>6954.1357436099997</v>
      </c>
      <c r="F369">
        <v>85.35</v>
      </c>
      <c r="G369">
        <v>9.3978447274106003</v>
      </c>
      <c r="H369">
        <f>(Table2[[#This Row],[1Y Return vs Nifty]]-AVERAGE(Table2[1Y Return vs Nifty]))/_xlfn.STDEV.P(Table2[1Y Return vs Nifty])</f>
        <v>-0.3473956320609341</v>
      </c>
      <c r="I369">
        <v>-4.7261642779962596</v>
      </c>
      <c r="J369">
        <f>(Table2[[#This Row],[1M Return vs Nifty]]-AVERAGE(Table2[1M Return vs Nifty]))/_xlfn.STDEV.P(Table2[1M Return vs Nifty])</f>
        <v>-0.20553829268097326</v>
      </c>
      <c r="K369">
        <v>-2.6877877050077599</v>
      </c>
      <c r="L369">
        <f>(Table2[[#This Row],[6M Return vs Nifty]]-AVERAGE(Table2[6M Return vs Nifty]))/_xlfn.STDEV.P(Table2[6M Return vs Nifty])</f>
        <v>-0.2869253141371626</v>
      </c>
      <c r="M369">
        <v>-0.65309863049864902</v>
      </c>
      <c r="N369">
        <f>(Table2[[#This Row],[1W Return vs Nifty]]-AVERAGE(Table2[1W Return vs Nifty]))/_xlfn.STDEV.P(Table2[1W Return vs Nifty])</f>
        <v>0.43182125636736685</v>
      </c>
      <c r="O369">
        <v>85.76</v>
      </c>
      <c r="P369">
        <v>83.196367053752098</v>
      </c>
      <c r="Q369">
        <v>75.058771712468698</v>
      </c>
      <c r="R369">
        <v>48.511829927060298</v>
      </c>
      <c r="S369" s="1">
        <f>(Table2[[#This Row],[Close Price]]-Table2[[#This Row],[20D EMA]])/Table2[[#This Row],[20D EMA]]</f>
        <v>-4.7807835820896779E-3</v>
      </c>
      <c r="T369" s="1">
        <f>(Table2[[#This Row],[Close Price]]-Table2[[#This Row],[50D EMA]])/Table2[[#This Row],[50D EMA]]</f>
        <v>2.5886141697226535E-2</v>
      </c>
      <c r="U369" s="1">
        <f>(Table2[[#This Row],[Close Price]]-Table2[[#This Row],[200D EMA]])/Table2[[#This Row],[200D EMA]]</f>
        <v>0.13710893547464922</v>
      </c>
      <c r="V369">
        <v>0.66252115774596299</v>
      </c>
      <c r="W369">
        <v>84.52</v>
      </c>
      <c r="X369">
        <v>86.3</v>
      </c>
      <c r="Y369">
        <v>83.56</v>
      </c>
      <c r="Z369">
        <v>90.6</v>
      </c>
      <c r="AA369">
        <v>81.25</v>
      </c>
      <c r="AB369">
        <v>94.29</v>
      </c>
      <c r="AC369" s="1">
        <f>(Table2[[#This Row],[Close Price]]/Table2[[#This Row],[Day Low]])-1</f>
        <v>9.8201609086605579E-3</v>
      </c>
      <c r="AD369" s="1">
        <f>(Table2[[#This Row],[Day High]]/Table2[[#This Row],[Close Price]])-1</f>
        <v>1.1130638547158789E-2</v>
      </c>
      <c r="AE369" s="1">
        <f>(Table2[[#This Row],[Close Price]]/Table2[[#This Row],[Current Week Low]])-1</f>
        <v>2.1421732886548472E-2</v>
      </c>
      <c r="AF369" s="1">
        <f>(Table2[[#This Row],[Current Week High]]/Table2[[#This Row],[Close Price]])-1</f>
        <v>6.1511423550087985E-2</v>
      </c>
      <c r="AG369" s="1">
        <f>(Table2[[#This Row],[Close Price]]/Table2[[#This Row],[Current Month Low]])-1</f>
        <v>5.0461538461538336E-2</v>
      </c>
      <c r="AH369" s="1">
        <f>(Table2[[#This Row],[Current Month High]]/Table2[[#This Row],[Close Price]])-1</f>
        <v>0.10474516695957825</v>
      </c>
      <c r="AI369">
        <v>15.231400117164601</v>
      </c>
      <c r="AJ369">
        <v>45.524296675191799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0.23</v>
      </c>
      <c r="AM369" t="s">
        <v>3109</v>
      </c>
      <c r="AN369">
        <v>-9.67</v>
      </c>
      <c r="AO369" t="s">
        <v>3108</v>
      </c>
      <c r="AP369">
        <v>7.1673067350077002E-2</v>
      </c>
      <c r="AQ369">
        <f>(Table2[[#This Row],[Sharpe Ratio]]-AVERAGE(Table2[Sharpe Ratio]))/_xlfn.STDEV.P(Table2[Sharpe Ratio])</f>
        <v>9.6371305180964567E-2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-0.31166667733073855</v>
      </c>
      <c r="AS369">
        <f>_xlfn.RANK.AVG(Table2[[#This Row],[1Y Return vs Nifty Z-Score]],Table2[1Y Return vs Nifty Z-Score])</f>
        <v>392</v>
      </c>
      <c r="AT369">
        <f>_xlfn.RANK.AVG(Table2[[#This Row],[6M Return vs Nifty Z-Score]],Table2[6M Return vs Nifty Z-Score])</f>
        <v>407</v>
      </c>
      <c r="AU369">
        <f>_xlfn.RANK.AVG(Table2[[#This Row],[Sharpe Ratio Z-Score]],Table2[Sharpe Ratio Z-Score])</f>
        <v>323</v>
      </c>
      <c r="AV369">
        <f>(Table2[[#This Row],[Rank 1Y]]+Table2[[#This Row],[Rank 6M]]+Table2[[#This Row],[Rank Sharpe]])/3</f>
        <v>374</v>
      </c>
    </row>
    <row r="370" spans="1:48" x14ac:dyDescent="0.3">
      <c r="A370" t="s">
        <v>384</v>
      </c>
      <c r="B370" t="s">
        <v>385</v>
      </c>
      <c r="C370" t="s">
        <v>3064</v>
      </c>
      <c r="D370" t="s">
        <v>34</v>
      </c>
      <c r="E370">
        <v>60592.796035968</v>
      </c>
      <c r="F370">
        <v>50.68</v>
      </c>
      <c r="G370">
        <v>40.632180567009598</v>
      </c>
      <c r="H370">
        <f>(Table2[[#This Row],[1Y Return vs Nifty]]-AVERAGE(Table2[1Y Return vs Nifty]))/_xlfn.STDEV.P(Table2[1Y Return vs Nifty])</f>
        <v>0.13453544596993922</v>
      </c>
      <c r="I370">
        <v>-11.7194025176097</v>
      </c>
      <c r="J370">
        <f>(Table2[[#This Row],[1M Return vs Nifty]]-AVERAGE(Table2[1M Return vs Nifty]))/_xlfn.STDEV.P(Table2[1M Return vs Nifty])</f>
        <v>-0.87412090018280075</v>
      </c>
      <c r="K370">
        <v>-27.714331097730199</v>
      </c>
      <c r="L370">
        <f>(Table2[[#This Row],[6M Return vs Nifty]]-AVERAGE(Table2[6M Return vs Nifty]))/_xlfn.STDEV.P(Table2[6M Return vs Nifty])</f>
        <v>-1.1281776815151934</v>
      </c>
      <c r="M370">
        <v>-4.8560097544380803</v>
      </c>
      <c r="N370">
        <f>(Table2[[#This Row],[1W Return vs Nifty]]-AVERAGE(Table2[1W Return vs Nifty]))/_xlfn.STDEV.P(Table2[1W Return vs Nifty])</f>
        <v>-0.50102935043559471</v>
      </c>
      <c r="O370">
        <v>52.89</v>
      </c>
      <c r="P370">
        <v>54.135774267106498</v>
      </c>
      <c r="Q370">
        <v>49.643745338349099</v>
      </c>
      <c r="R370">
        <v>35.657149200278198</v>
      </c>
      <c r="S370" s="1">
        <f>(Table2[[#This Row],[Close Price]]-Table2[[#This Row],[20D EMA]])/Table2[[#This Row],[20D EMA]]</f>
        <v>-4.1784836453015707E-2</v>
      </c>
      <c r="T370" s="1">
        <f>(Table2[[#This Row],[Close Price]]-Table2[[#This Row],[50D EMA]])/Table2[[#This Row],[50D EMA]]</f>
        <v>-6.3835316182154725E-2</v>
      </c>
      <c r="U370" s="1">
        <f>(Table2[[#This Row],[Close Price]]-Table2[[#This Row],[200D EMA]])/Table2[[#This Row],[200D EMA]]</f>
        <v>2.0873821154875849E-2</v>
      </c>
      <c r="V370">
        <v>0.50986454923450997</v>
      </c>
      <c r="W370">
        <v>50.05</v>
      </c>
      <c r="X370">
        <v>50.85</v>
      </c>
      <c r="Y370">
        <v>49.6</v>
      </c>
      <c r="Z370">
        <v>51.84</v>
      </c>
      <c r="AA370">
        <v>49.6</v>
      </c>
      <c r="AB370">
        <v>57.34</v>
      </c>
      <c r="AC370" s="1">
        <f>(Table2[[#This Row],[Close Price]]/Table2[[#This Row],[Day Low]])-1</f>
        <v>1.2587412587412583E-2</v>
      </c>
      <c r="AD370" s="1">
        <f>(Table2[[#This Row],[Day High]]/Table2[[#This Row],[Close Price]])-1</f>
        <v>3.3543804262037291E-3</v>
      </c>
      <c r="AE370" s="1">
        <f>(Table2[[#This Row],[Close Price]]/Table2[[#This Row],[Current Week Low]])-1</f>
        <v>2.1774193548387055E-2</v>
      </c>
      <c r="AF370" s="1">
        <f>(Table2[[#This Row],[Current Week High]]/Table2[[#This Row],[Close Price]])-1</f>
        <v>2.2888713496448387E-2</v>
      </c>
      <c r="AG370" s="1">
        <f>(Table2[[#This Row],[Close Price]]/Table2[[#This Row],[Current Month Low]])-1</f>
        <v>2.1774193548387055E-2</v>
      </c>
      <c r="AH370" s="1">
        <f>(Table2[[#This Row],[Current Month High]]/Table2[[#This Row],[Close Price]])-1</f>
        <v>0.13141278610891871</v>
      </c>
      <c r="AI370">
        <v>39.404104183109702</v>
      </c>
      <c r="AJ370">
        <v>75.363321799307897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-0.15</v>
      </c>
      <c r="AM370" t="s">
        <v>3108</v>
      </c>
      <c r="AN370">
        <v>-11.01</v>
      </c>
      <c r="AO370" t="s">
        <v>3108</v>
      </c>
      <c r="AP370">
        <v>0.120671650526313</v>
      </c>
      <c r="AQ370">
        <f>(Table2[[#This Row],[Sharpe Ratio]]-AVERAGE(Table2[Sharpe Ratio]))/_xlfn.STDEV.P(Table2[Sharpe Ratio])</f>
        <v>0.65321549264455103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258</v>
      </c>
      <c r="AT370">
        <f>_xlfn.RANK.AVG(Table2[[#This Row],[6M Return vs Nifty Z-Score]],Table2[6M Return vs Nifty Z-Score])</f>
        <v>679</v>
      </c>
      <c r="AU370">
        <f>_xlfn.RANK.AVG(Table2[[#This Row],[Sharpe Ratio Z-Score]],Table2[Sharpe Ratio Z-Score])</f>
        <v>188</v>
      </c>
      <c r="AV370">
        <f>(Table2[[#This Row],[Rank 1Y]]+Table2[[#This Row],[Rank 6M]]+Table2[[#This Row],[Rank Sharpe]])/3</f>
        <v>375</v>
      </c>
    </row>
    <row r="371" spans="1:48" x14ac:dyDescent="0.3">
      <c r="A371" t="s">
        <v>377</v>
      </c>
      <c r="B371" t="s">
        <v>378</v>
      </c>
      <c r="C371" t="s">
        <v>3071</v>
      </c>
      <c r="D371" t="s">
        <v>379</v>
      </c>
      <c r="E371">
        <v>63726.024208249997</v>
      </c>
      <c r="F371">
        <v>217.45</v>
      </c>
      <c r="G371">
        <v>59.380076426060199</v>
      </c>
      <c r="H371">
        <f>(Table2[[#This Row],[1Y Return vs Nifty]]-AVERAGE(Table2[1Y Return vs Nifty]))/_xlfn.STDEV.P(Table2[1Y Return vs Nifty])</f>
        <v>0.42380664125202211</v>
      </c>
      <c r="I371">
        <v>-14.651629482452799</v>
      </c>
      <c r="J371">
        <f>(Table2[[#This Row],[1M Return vs Nifty]]-AVERAGE(Table2[1M Return vs Nifty]))/_xlfn.STDEV.P(Table2[1M Return vs Nifty])</f>
        <v>-1.1544539708963097</v>
      </c>
      <c r="K371">
        <v>-22.353492988136502</v>
      </c>
      <c r="L371">
        <f>(Table2[[#This Row],[6M Return vs Nifty]]-AVERAGE(Table2[6M Return vs Nifty]))/_xlfn.STDEV.P(Table2[6M Return vs Nifty])</f>
        <v>-0.94797629772611236</v>
      </c>
      <c r="M371">
        <v>-7.2315747962562096</v>
      </c>
      <c r="N371">
        <f>(Table2[[#This Row],[1W Return vs Nifty]]-AVERAGE(Table2[1W Return vs Nifty]))/_xlfn.STDEV.P(Table2[1W Return vs Nifty])</f>
        <v>-1.0282941974454505</v>
      </c>
      <c r="O371">
        <v>229.96</v>
      </c>
      <c r="P371">
        <v>239.10868664711899</v>
      </c>
      <c r="Q371">
        <v>220.79841193854099</v>
      </c>
      <c r="R371">
        <v>38.355573942249201</v>
      </c>
      <c r="S371" s="1">
        <f>(Table2[[#This Row],[Close Price]]-Table2[[#This Row],[20D EMA]])/Table2[[#This Row],[20D EMA]]</f>
        <v>-5.4400765350495824E-2</v>
      </c>
      <c r="T371" s="1">
        <f>(Table2[[#This Row],[Close Price]]-Table2[[#This Row],[50D EMA]])/Table2[[#This Row],[50D EMA]]</f>
        <v>-9.058092765606332E-2</v>
      </c>
      <c r="U371" s="1">
        <f>(Table2[[#This Row],[Close Price]]-Table2[[#This Row],[200D EMA]])/Table2[[#This Row],[200D EMA]]</f>
        <v>-1.5165018213414653E-2</v>
      </c>
      <c r="V371">
        <v>0.90219328785903496</v>
      </c>
      <c r="W371">
        <v>210.15</v>
      </c>
      <c r="X371">
        <v>218</v>
      </c>
      <c r="Y371">
        <v>210.06</v>
      </c>
      <c r="Z371">
        <v>234.95</v>
      </c>
      <c r="AA371">
        <v>210.06</v>
      </c>
      <c r="AB371">
        <v>249.14</v>
      </c>
      <c r="AC371" s="1">
        <f>(Table2[[#This Row],[Close Price]]/Table2[[#This Row],[Day Low]])-1</f>
        <v>3.473709255293822E-2</v>
      </c>
      <c r="AD371" s="1">
        <f>(Table2[[#This Row],[Day High]]/Table2[[#This Row],[Close Price]])-1</f>
        <v>2.5293170843871948E-3</v>
      </c>
      <c r="AE371" s="1">
        <f>(Table2[[#This Row],[Close Price]]/Table2[[#This Row],[Current Week Low]])-1</f>
        <v>3.5180424640578911E-2</v>
      </c>
      <c r="AF371" s="1">
        <f>(Table2[[#This Row],[Current Week High]]/Table2[[#This Row],[Close Price]])-1</f>
        <v>8.0478270866865875E-2</v>
      </c>
      <c r="AG371" s="1">
        <f>(Table2[[#This Row],[Close Price]]/Table2[[#This Row],[Current Month Low]])-1</f>
        <v>3.5180424640578911E-2</v>
      </c>
      <c r="AH371" s="1">
        <f>(Table2[[#This Row],[Current Month High]]/Table2[[#This Row],[Close Price]])-1</f>
        <v>0.14573465164405608</v>
      </c>
      <c r="AI371">
        <v>31.6854449298689</v>
      </c>
      <c r="AJ371">
        <v>90.078671328671305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-0.08</v>
      </c>
      <c r="AM371" t="s">
        <v>3108</v>
      </c>
      <c r="AN371">
        <v>-10.53</v>
      </c>
      <c r="AO371" t="s">
        <v>3108</v>
      </c>
      <c r="AP371">
        <v>7.2336766151986004E-2</v>
      </c>
      <c r="AQ371">
        <f>(Table2[[#This Row],[Sharpe Ratio]]-AVERAGE(Table2[Sharpe Ratio]))/_xlfn.STDEV.P(Table2[Sharpe Ratio])</f>
        <v>0.10391390735662945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181</v>
      </c>
      <c r="AT371">
        <f>_xlfn.RANK.AVG(Table2[[#This Row],[6M Return vs Nifty Z-Score]],Table2[6M Return vs Nifty Z-Score])</f>
        <v>628</v>
      </c>
      <c r="AU371">
        <f>_xlfn.RANK.AVG(Table2[[#This Row],[Sharpe Ratio Z-Score]],Table2[Sharpe Ratio Z-Score])</f>
        <v>317</v>
      </c>
      <c r="AV371">
        <f>(Table2[[#This Row],[Rank 1Y]]+Table2[[#This Row],[Rank 6M]]+Table2[[#This Row],[Rank Sharpe]])/3</f>
        <v>375.33333333333331</v>
      </c>
    </row>
    <row r="372" spans="1:48" x14ac:dyDescent="0.3">
      <c r="A372" t="s">
        <v>666</v>
      </c>
      <c r="B372" t="s">
        <v>667</v>
      </c>
      <c r="C372" t="s">
        <v>3076</v>
      </c>
      <c r="D372" t="s">
        <v>341</v>
      </c>
      <c r="E372">
        <v>26604.38839185</v>
      </c>
      <c r="F372">
        <v>2096.9499999999998</v>
      </c>
      <c r="G372">
        <v>7.0016119150323197</v>
      </c>
      <c r="H372">
        <f>(Table2[[#This Row],[1Y Return vs Nifty]]-AVERAGE(Table2[1Y Return vs Nifty]))/_xlfn.STDEV.P(Table2[1Y Return vs Nifty])</f>
        <v>-0.38436837476348046</v>
      </c>
      <c r="I372">
        <v>3.5674247910963301</v>
      </c>
      <c r="J372">
        <f>(Table2[[#This Row],[1M Return vs Nifty]]-AVERAGE(Table2[1M Return vs Nifty]))/_xlfn.STDEV.P(Table2[1M Return vs Nifty])</f>
        <v>0.58736325240768394</v>
      </c>
      <c r="K372">
        <v>46.149015731150598</v>
      </c>
      <c r="L372">
        <f>(Table2[[#This Row],[6M Return vs Nifty]]-AVERAGE(Table2[6M Return vs Nifty]))/_xlfn.STDEV.P(Table2[6M Return vs Nifty])</f>
        <v>1.3546947794228115</v>
      </c>
      <c r="M372">
        <v>-2.3623486481318601</v>
      </c>
      <c r="N372">
        <f>(Table2[[#This Row],[1W Return vs Nifty]]-AVERAGE(Table2[1W Return vs Nifty]))/_xlfn.STDEV.P(Table2[1W Return vs Nifty])</f>
        <v>5.2447325035553174E-2</v>
      </c>
      <c r="O372">
        <v>2062.64</v>
      </c>
      <c r="P372">
        <v>1940.1996794751401</v>
      </c>
      <c r="Q372">
        <v>1642.7500551370999</v>
      </c>
      <c r="R372">
        <v>55.921972568501602</v>
      </c>
      <c r="S372" s="1">
        <f>(Table2[[#This Row],[Close Price]]-Table2[[#This Row],[20D EMA]])/Table2[[#This Row],[20D EMA]]</f>
        <v>1.6634022417872214E-2</v>
      </c>
      <c r="T372" s="1">
        <f>(Table2[[#This Row],[Close Price]]-Table2[[#This Row],[50D EMA]])/Table2[[#This Row],[50D EMA]]</f>
        <v>8.0790818688962762E-2</v>
      </c>
      <c r="U372" s="1">
        <f>(Table2[[#This Row],[Close Price]]-Table2[[#This Row],[200D EMA]])/Table2[[#This Row],[200D EMA]]</f>
        <v>0.27648755417329357</v>
      </c>
      <c r="V372">
        <v>0.73790062570848403</v>
      </c>
      <c r="W372">
        <v>2057</v>
      </c>
      <c r="X372">
        <v>2135.9</v>
      </c>
      <c r="Y372">
        <v>2005</v>
      </c>
      <c r="Z372">
        <v>2135.9</v>
      </c>
      <c r="AA372">
        <v>2000.25</v>
      </c>
      <c r="AB372">
        <v>2150.5</v>
      </c>
      <c r="AC372" s="1">
        <f>(Table2[[#This Row],[Close Price]]/Table2[[#This Row],[Day Low]])-1</f>
        <v>1.9421487603305643E-2</v>
      </c>
      <c r="AD372" s="1">
        <f>(Table2[[#This Row],[Day High]]/Table2[[#This Row],[Close Price]])-1</f>
        <v>1.8574596437683333E-2</v>
      </c>
      <c r="AE372" s="1">
        <f>(Table2[[#This Row],[Close Price]]/Table2[[#This Row],[Current Week Low]])-1</f>
        <v>4.5860349127182065E-2</v>
      </c>
      <c r="AF372" s="1">
        <f>(Table2[[#This Row],[Current Week High]]/Table2[[#This Row],[Close Price]])-1</f>
        <v>1.8574596437683333E-2</v>
      </c>
      <c r="AG372" s="1">
        <f>(Table2[[#This Row],[Close Price]]/Table2[[#This Row],[Current Month Low]])-1</f>
        <v>4.8343957005374305E-2</v>
      </c>
      <c r="AH372" s="1">
        <f>(Table2[[#This Row],[Current Month High]]/Table2[[#This Row],[Close Price]])-1</f>
        <v>2.5537089582488903E-2</v>
      </c>
      <c r="AI372">
        <v>4.9142802641932404</v>
      </c>
      <c r="AJ372">
        <v>76.793693617738796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0.24</v>
      </c>
      <c r="AM372" t="s">
        <v>3109</v>
      </c>
      <c r="AN372">
        <v>-1.7</v>
      </c>
      <c r="AO372" t="s">
        <v>3108</v>
      </c>
      <c r="AP372">
        <v>-4.7169681064938997E-2</v>
      </c>
      <c r="AQ372">
        <f>(Table2[[#This Row],[Sharpe Ratio]]-AVERAGE(Table2[Sharpe Ratio]))/_xlfn.STDEV.P(Table2[Sharpe Ratio])</f>
        <v>-1.2542165973115793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0.35592038479098875</v>
      </c>
      <c r="AS372">
        <f>_xlfn.RANK.AVG(Table2[[#This Row],[1Y Return vs Nifty Z-Score]],Table2[1Y Return vs Nifty Z-Score])</f>
        <v>415</v>
      </c>
      <c r="AT372">
        <f>_xlfn.RANK.AVG(Table2[[#This Row],[6M Return vs Nifty Z-Score]],Table2[6M Return vs Nifty Z-Score])</f>
        <v>71</v>
      </c>
      <c r="AU372">
        <f>_xlfn.RANK.AVG(Table2[[#This Row],[Sharpe Ratio Z-Score]],Table2[Sharpe Ratio Z-Score])</f>
        <v>649</v>
      </c>
      <c r="AV372">
        <f>(Table2[[#This Row],[Rank 1Y]]+Table2[[#This Row],[Rank 6M]]+Table2[[#This Row],[Rank Sharpe]])/3</f>
        <v>378.33333333333331</v>
      </c>
    </row>
    <row r="373" spans="1:48" x14ac:dyDescent="0.3">
      <c r="A373" t="s">
        <v>1789</v>
      </c>
      <c r="B373" t="s">
        <v>1790</v>
      </c>
      <c r="C373" t="s">
        <v>3072</v>
      </c>
      <c r="D373" t="s">
        <v>127</v>
      </c>
      <c r="E373">
        <v>4156.9679702249996</v>
      </c>
      <c r="F373">
        <v>878.85</v>
      </c>
      <c r="G373">
        <v>46.397368116395199</v>
      </c>
      <c r="H373">
        <f>(Table2[[#This Row],[1Y Return vs Nifty]]-AVERAGE(Table2[1Y Return vs Nifty]))/_xlfn.STDEV.P(Table2[1Y Return vs Nifty])</f>
        <v>0.22348957212757234</v>
      </c>
      <c r="I373">
        <v>-9.2859146332269701E-3</v>
      </c>
      <c r="J373">
        <f>(Table2[[#This Row],[1M Return vs Nifty]]-AVERAGE(Table2[1M Return vs Nifty]))/_xlfn.STDEV.P(Table2[1M Return vs Nifty])</f>
        <v>0.24541486054958636</v>
      </c>
      <c r="K373">
        <v>15.044893843243701</v>
      </c>
      <c r="L373">
        <f>(Table2[[#This Row],[6M Return vs Nifty]]-AVERAGE(Table2[6M Return vs Nifty]))/_xlfn.STDEV.P(Table2[6M Return vs Nifty])</f>
        <v>0.3091482265966019</v>
      </c>
      <c r="M373">
        <v>-8.4863826616118399</v>
      </c>
      <c r="N373">
        <f>(Table2[[#This Row],[1W Return vs Nifty]]-AVERAGE(Table2[1W Return vs Nifty]))/_xlfn.STDEV.P(Table2[1W Return vs Nifty])</f>
        <v>-1.3068031271134568</v>
      </c>
      <c r="O373">
        <v>866.53</v>
      </c>
      <c r="P373">
        <v>846.84949347044301</v>
      </c>
      <c r="Q373">
        <v>762.70192093318497</v>
      </c>
      <c r="R373">
        <v>52.835052724737601</v>
      </c>
      <c r="S373" s="1">
        <f>(Table2[[#This Row],[Close Price]]-Table2[[#This Row],[20D EMA]])/Table2[[#This Row],[20D EMA]]</f>
        <v>1.4217626625737194E-2</v>
      </c>
      <c r="T373" s="1">
        <f>(Table2[[#This Row],[Close Price]]-Table2[[#This Row],[50D EMA]])/Table2[[#This Row],[50D EMA]]</f>
        <v>3.778771408177492E-2</v>
      </c>
      <c r="U373" s="1">
        <f>(Table2[[#This Row],[Close Price]]-Table2[[#This Row],[200D EMA]])/Table2[[#This Row],[200D EMA]]</f>
        <v>0.15228502233835331</v>
      </c>
      <c r="V373">
        <v>0.74550806385465596</v>
      </c>
      <c r="W373">
        <v>832.05</v>
      </c>
      <c r="X373">
        <v>883.3</v>
      </c>
      <c r="Y373">
        <v>817.5</v>
      </c>
      <c r="Z373">
        <v>937.25</v>
      </c>
      <c r="AA373">
        <v>817.5</v>
      </c>
      <c r="AB373">
        <v>937.25</v>
      </c>
      <c r="AC373" s="1">
        <f>(Table2[[#This Row],[Close Price]]/Table2[[#This Row],[Day Low]])-1</f>
        <v>5.6246619794483532E-2</v>
      </c>
      <c r="AD373" s="1">
        <f>(Table2[[#This Row],[Day High]]/Table2[[#This Row],[Close Price]])-1</f>
        <v>5.0634351709619718E-3</v>
      </c>
      <c r="AE373" s="1">
        <f>(Table2[[#This Row],[Close Price]]/Table2[[#This Row],[Current Week Low]])-1</f>
        <v>7.5045871559633159E-2</v>
      </c>
      <c r="AF373" s="1">
        <f>(Table2[[#This Row],[Current Week High]]/Table2[[#This Row],[Close Price]])-1</f>
        <v>6.6450475052625579E-2</v>
      </c>
      <c r="AG373" s="1">
        <f>(Table2[[#This Row],[Close Price]]/Table2[[#This Row],[Current Month Low]])-1</f>
        <v>7.5045871559633159E-2</v>
      </c>
      <c r="AH373" s="1">
        <f>(Table2[[#This Row],[Current Month High]]/Table2[[#This Row],[Close Price]])-1</f>
        <v>6.6450475052625579E-2</v>
      </c>
      <c r="AI373">
        <v>10.781134437048401</v>
      </c>
      <c r="AJ373">
        <v>81.543069613716099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-0.13</v>
      </c>
      <c r="AM373" t="s">
        <v>3108</v>
      </c>
      <c r="AN373">
        <v>1.93</v>
      </c>
      <c r="AO373" t="s">
        <v>3109</v>
      </c>
      <c r="AP373">
        <v>-5.8519270731329003E-2</v>
      </c>
      <c r="AQ373">
        <f>(Table2[[#This Row],[Sharpe Ratio]]-AVERAGE(Table2[Sharpe Ratio]))/_xlfn.STDEV.P(Table2[Sharpe Ratio])</f>
        <v>-1.3831989601912307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-1.911949428030927</v>
      </c>
      <c r="AS373">
        <f>_xlfn.RANK.AVG(Table2[[#This Row],[1Y Return vs Nifty Z-Score]],Table2[1Y Return vs Nifty Z-Score])</f>
        <v>236</v>
      </c>
      <c r="AT373">
        <f>_xlfn.RANK.AVG(Table2[[#This Row],[6M Return vs Nifty Z-Score]],Table2[6M Return vs Nifty Z-Score])</f>
        <v>232</v>
      </c>
      <c r="AU373">
        <f>_xlfn.RANK.AVG(Table2[[#This Row],[Sharpe Ratio Z-Score]],Table2[Sharpe Ratio Z-Score])</f>
        <v>669</v>
      </c>
      <c r="AV373">
        <f>(Table2[[#This Row],[Rank 1Y]]+Table2[[#This Row],[Rank 6M]]+Table2[[#This Row],[Rank Sharpe]])/3</f>
        <v>379</v>
      </c>
    </row>
    <row r="374" spans="1:48" x14ac:dyDescent="0.3">
      <c r="A374" t="s">
        <v>1171</v>
      </c>
      <c r="B374" t="s">
        <v>1172</v>
      </c>
      <c r="C374" t="s">
        <v>3078</v>
      </c>
      <c r="D374" t="s">
        <v>537</v>
      </c>
      <c r="E374">
        <v>10164.476952929999</v>
      </c>
      <c r="F374">
        <v>643.35</v>
      </c>
      <c r="G374">
        <v>22.6387138906098</v>
      </c>
      <c r="H374">
        <f>(Table2[[#This Row],[1Y Return vs Nifty]]-AVERAGE(Table2[1Y Return vs Nifty]))/_xlfn.STDEV.P(Table2[1Y Return vs Nifty])</f>
        <v>-0.14309526266437253</v>
      </c>
      <c r="I374">
        <v>11.4134062974616</v>
      </c>
      <c r="J374">
        <f>(Table2[[#This Row],[1M Return vs Nifty]]-AVERAGE(Table2[1M Return vs Nifty]))/_xlfn.STDEV.P(Table2[1M Return vs Nifty])</f>
        <v>1.3374716562973776</v>
      </c>
      <c r="K374">
        <v>24.168733986029299</v>
      </c>
      <c r="L374">
        <f>(Table2[[#This Row],[6M Return vs Nifty]]-AVERAGE(Table2[6M Return vs Nifty]))/_xlfn.STDEV.P(Table2[6M Return vs Nifty])</f>
        <v>0.61584068504969658</v>
      </c>
      <c r="M374">
        <v>-4.2429950930716904</v>
      </c>
      <c r="N374">
        <f>(Table2[[#This Row],[1W Return vs Nifty]]-AVERAGE(Table2[1W Return vs Nifty]))/_xlfn.STDEV.P(Table2[1W Return vs Nifty])</f>
        <v>-0.3649686339532659</v>
      </c>
      <c r="O374">
        <v>629.83000000000004</v>
      </c>
      <c r="P374">
        <v>587.74510321095499</v>
      </c>
      <c r="Q374">
        <v>519.51067143865805</v>
      </c>
      <c r="R374">
        <v>50.341497667690099</v>
      </c>
      <c r="S374" s="1">
        <f>(Table2[[#This Row],[Close Price]]-Table2[[#This Row],[20D EMA]])/Table2[[#This Row],[20D EMA]]</f>
        <v>2.1466109902672118E-2</v>
      </c>
      <c r="T374" s="1">
        <f>(Table2[[#This Row],[Close Price]]-Table2[[#This Row],[50D EMA]])/Table2[[#This Row],[50D EMA]]</f>
        <v>9.4607163012104548E-2</v>
      </c>
      <c r="U374" s="1">
        <f>(Table2[[#This Row],[Close Price]]-Table2[[#This Row],[200D EMA]])/Table2[[#This Row],[200D EMA]]</f>
        <v>0.23837687148639156</v>
      </c>
      <c r="V374">
        <v>2.09923984245974</v>
      </c>
      <c r="W374">
        <v>639.04999999999995</v>
      </c>
      <c r="X374">
        <v>659.4</v>
      </c>
      <c r="Y374">
        <v>639.04999999999995</v>
      </c>
      <c r="Z374">
        <v>726</v>
      </c>
      <c r="AA374">
        <v>600.04999999999995</v>
      </c>
      <c r="AB374">
        <v>726</v>
      </c>
      <c r="AC374" s="1">
        <f>(Table2[[#This Row],[Close Price]]/Table2[[#This Row],[Day Low]])-1</f>
        <v>6.7287379704250583E-3</v>
      </c>
      <c r="AD374" s="1">
        <f>(Table2[[#This Row],[Day High]]/Table2[[#This Row],[Close Price]])-1</f>
        <v>2.4947540219165232E-2</v>
      </c>
      <c r="AE374" s="1">
        <f>(Table2[[#This Row],[Close Price]]/Table2[[#This Row],[Current Week Low]])-1</f>
        <v>6.7287379704250583E-3</v>
      </c>
      <c r="AF374" s="1">
        <f>(Table2[[#This Row],[Current Week High]]/Table2[[#This Row],[Close Price]])-1</f>
        <v>0.12846817439962699</v>
      </c>
      <c r="AG374" s="1">
        <f>(Table2[[#This Row],[Close Price]]/Table2[[#This Row],[Current Month Low]])-1</f>
        <v>7.2160653278893649E-2</v>
      </c>
      <c r="AH374" s="1">
        <f>(Table2[[#This Row],[Current Month High]]/Table2[[#This Row],[Close Price]])-1</f>
        <v>0.12846817439962699</v>
      </c>
      <c r="AI374">
        <v>12.846817439962599</v>
      </c>
      <c r="AJ374">
        <v>58.402068201403402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0.25</v>
      </c>
      <c r="AM374" t="s">
        <v>3109</v>
      </c>
      <c r="AN374">
        <v>5.95</v>
      </c>
      <c r="AO374" t="s">
        <v>3109</v>
      </c>
      <c r="AP374">
        <v>-3.7659128770991E-2</v>
      </c>
      <c r="AQ374">
        <f>(Table2[[#This Row],[Sharpe Ratio]]-AVERAGE(Table2[Sharpe Ratio]))/_xlfn.STDEV.P(Table2[Sharpe Ratio])</f>
        <v>-1.1461339667300912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0.29911447799934471</v>
      </c>
      <c r="AS374">
        <f>_xlfn.RANK.AVG(Table2[[#This Row],[1Y Return vs Nifty Z-Score]],Table2[1Y Return vs Nifty Z-Score])</f>
        <v>331</v>
      </c>
      <c r="AT374">
        <f>_xlfn.RANK.AVG(Table2[[#This Row],[6M Return vs Nifty Z-Score]],Table2[6M Return vs Nifty Z-Score])</f>
        <v>168</v>
      </c>
      <c r="AU374">
        <f>_xlfn.RANK.AVG(Table2[[#This Row],[Sharpe Ratio Z-Score]],Table2[Sharpe Ratio Z-Score])</f>
        <v>639</v>
      </c>
      <c r="AV374">
        <f>(Table2[[#This Row],[Rank 1Y]]+Table2[[#This Row],[Rank 6M]]+Table2[[#This Row],[Rank Sharpe]])/3</f>
        <v>379.33333333333331</v>
      </c>
    </row>
    <row r="375" spans="1:48" x14ac:dyDescent="0.3">
      <c r="A375" t="s">
        <v>366</v>
      </c>
      <c r="B375" t="s">
        <v>367</v>
      </c>
      <c r="C375" t="s">
        <v>3066</v>
      </c>
      <c r="D375" t="s">
        <v>368</v>
      </c>
      <c r="E375">
        <v>66069.490595294905</v>
      </c>
      <c r="F375">
        <v>1825.15</v>
      </c>
      <c r="G375">
        <v>14.3016104101248</v>
      </c>
      <c r="H375">
        <f>(Table2[[#This Row],[1Y Return vs Nifty]]-AVERAGE(Table2[1Y Return vs Nifty]))/_xlfn.STDEV.P(Table2[1Y Return vs Nifty])</f>
        <v>-0.27173283922878794</v>
      </c>
      <c r="I375">
        <v>13.0988242754878</v>
      </c>
      <c r="J375">
        <f>(Table2[[#This Row],[1M Return vs Nifty]]-AVERAGE(Table2[1M Return vs Nifty]))/_xlfn.STDEV.P(Table2[1M Return vs Nifty])</f>
        <v>1.4986046118566754</v>
      </c>
      <c r="K375">
        <v>1.2042529260592501</v>
      </c>
      <c r="L375">
        <f>(Table2[[#This Row],[6M Return vs Nifty]]-AVERAGE(Table2[6M Return vs Nifty]))/_xlfn.STDEV.P(Table2[6M Return vs Nifty])</f>
        <v>-0.15609668377310201</v>
      </c>
      <c r="M375">
        <v>-2.8319083065069202</v>
      </c>
      <c r="N375">
        <f>(Table2[[#This Row],[1W Return vs Nifty]]-AVERAGE(Table2[1W Return vs Nifty]))/_xlfn.STDEV.P(Table2[1W Return vs Nifty])</f>
        <v>-5.1773059200123234E-2</v>
      </c>
      <c r="O375">
        <v>1727.41</v>
      </c>
      <c r="P375">
        <v>1637.53855127921</v>
      </c>
      <c r="Q375">
        <v>1494.0759182097099</v>
      </c>
      <c r="R375">
        <v>69.454958154150901</v>
      </c>
      <c r="S375" s="1">
        <f>(Table2[[#This Row],[Close Price]]-Table2[[#This Row],[20D EMA]])/Table2[[#This Row],[20D EMA]]</f>
        <v>5.6581819023856526E-2</v>
      </c>
      <c r="T375" s="1">
        <f>(Table2[[#This Row],[Close Price]]-Table2[[#This Row],[50D EMA]])/Table2[[#This Row],[50D EMA]]</f>
        <v>0.11456917980601561</v>
      </c>
      <c r="U375" s="1">
        <f>(Table2[[#This Row],[Close Price]]-Table2[[#This Row],[200D EMA]])/Table2[[#This Row],[200D EMA]]</f>
        <v>0.22159120413840999</v>
      </c>
      <c r="V375">
        <v>1.0531332161717299</v>
      </c>
      <c r="W375">
        <v>1764.4</v>
      </c>
      <c r="X375">
        <v>1844</v>
      </c>
      <c r="Y375">
        <v>1752</v>
      </c>
      <c r="Z375">
        <v>1844</v>
      </c>
      <c r="AA375">
        <v>1633.9</v>
      </c>
      <c r="AB375">
        <v>1844</v>
      </c>
      <c r="AC375" s="1">
        <f>(Table2[[#This Row],[Close Price]]/Table2[[#This Row],[Day Low]])-1</f>
        <v>3.4430968034459219E-2</v>
      </c>
      <c r="AD375" s="1">
        <f>(Table2[[#This Row],[Day High]]/Table2[[#This Row],[Close Price]])-1</f>
        <v>1.0327918253294266E-2</v>
      </c>
      <c r="AE375" s="1">
        <f>(Table2[[#This Row],[Close Price]]/Table2[[#This Row],[Current Week Low]])-1</f>
        <v>4.1752283105022991E-2</v>
      </c>
      <c r="AF375" s="1">
        <f>(Table2[[#This Row],[Current Week High]]/Table2[[#This Row],[Close Price]])-1</f>
        <v>1.0327918253294266E-2</v>
      </c>
      <c r="AG375" s="1">
        <f>(Table2[[#This Row],[Close Price]]/Table2[[#This Row],[Current Month Low]])-1</f>
        <v>0.11705122712528304</v>
      </c>
      <c r="AH375" s="1">
        <f>(Table2[[#This Row],[Current Month High]]/Table2[[#This Row],[Close Price]])-1</f>
        <v>1.0327918253294266E-2</v>
      </c>
      <c r="AI375">
        <v>1.0327918253294199</v>
      </c>
      <c r="AJ375">
        <v>56.002393264669401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0.09</v>
      </c>
      <c r="AM375" t="s">
        <v>3109</v>
      </c>
      <c r="AN375">
        <v>6.85</v>
      </c>
      <c r="AO375" t="s">
        <v>3109</v>
      </c>
      <c r="AP375">
        <v>4.2325477424343998E-2</v>
      </c>
      <c r="AQ375">
        <f>(Table2[[#This Row],[Sharpe Ratio]]-AVERAGE(Table2[Sharpe Ratio]))/_xlfn.STDEV.P(Table2[Sharpe Ratio])</f>
        <v>-0.23714925412645466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0.78185277552820753</v>
      </c>
      <c r="AS375">
        <f>_xlfn.RANK.AVG(Table2[[#This Row],[1Y Return vs Nifty Z-Score]],Table2[1Y Return vs Nifty Z-Score])</f>
        <v>372</v>
      </c>
      <c r="AT375">
        <f>_xlfn.RANK.AVG(Table2[[#This Row],[6M Return vs Nifty Z-Score]],Table2[6M Return vs Nifty Z-Score])</f>
        <v>361</v>
      </c>
      <c r="AU375">
        <f>_xlfn.RANK.AVG(Table2[[#This Row],[Sharpe Ratio Z-Score]],Table2[Sharpe Ratio Z-Score])</f>
        <v>406</v>
      </c>
      <c r="AV375">
        <f>(Table2[[#This Row],[Rank 1Y]]+Table2[[#This Row],[Rank 6M]]+Table2[[#This Row],[Rank Sharpe]])/3</f>
        <v>379.66666666666669</v>
      </c>
    </row>
    <row r="376" spans="1:48" x14ac:dyDescent="0.3">
      <c r="A376" t="s">
        <v>28</v>
      </c>
      <c r="B376" t="s">
        <v>29</v>
      </c>
      <c r="C376" t="s">
        <v>3064</v>
      </c>
      <c r="D376" t="s">
        <v>24</v>
      </c>
      <c r="E376">
        <v>835980.751074075</v>
      </c>
      <c r="F376">
        <v>1187.25</v>
      </c>
      <c r="G376">
        <v>-1.9539338303271701</v>
      </c>
      <c r="H376">
        <f>(Table2[[#This Row],[1Y Return vs Nifty]]-AVERAGE(Table2[1Y Return vs Nifty]))/_xlfn.STDEV.P(Table2[1Y Return vs Nifty])</f>
        <v>-0.52254822393908285</v>
      </c>
      <c r="I376">
        <v>-5.58256960971823</v>
      </c>
      <c r="J376">
        <f>(Table2[[#This Row],[1M Return vs Nifty]]-AVERAGE(Table2[1M Return vs Nifty]))/_xlfn.STDEV.P(Table2[1M Return vs Nifty])</f>
        <v>-0.2874141976827157</v>
      </c>
      <c r="K376">
        <v>4.6826696578058602</v>
      </c>
      <c r="L376">
        <f>(Table2[[#This Row],[6M Return vs Nifty]]-AVERAGE(Table2[6M Return vs Nifty]))/_xlfn.STDEV.P(Table2[6M Return vs Nifty])</f>
        <v>-3.9171774711944302E-2</v>
      </c>
      <c r="M376">
        <v>-1.82776040594436</v>
      </c>
      <c r="N376">
        <f>(Table2[[#This Row],[1W Return vs Nifty]]-AVERAGE(Table2[1W Return vs Nifty]))/_xlfn.STDEV.P(Table2[1W Return vs Nifty])</f>
        <v>0.17110102753091072</v>
      </c>
      <c r="O376">
        <v>1188.47</v>
      </c>
      <c r="P376">
        <v>1182.1846212328501</v>
      </c>
      <c r="Q376">
        <v>1094.94851090932</v>
      </c>
      <c r="R376">
        <v>52.837645000009303</v>
      </c>
      <c r="S376" s="1">
        <f>(Table2[[#This Row],[Close Price]]-Table2[[#This Row],[20D EMA]])/Table2[[#This Row],[20D EMA]]</f>
        <v>-1.0265299082013238E-3</v>
      </c>
      <c r="T376" s="1">
        <f>(Table2[[#This Row],[Close Price]]-Table2[[#This Row],[50D EMA]])/Table2[[#This Row],[50D EMA]]</f>
        <v>4.284761175346246E-3</v>
      </c>
      <c r="U376" s="1">
        <f>(Table2[[#This Row],[Close Price]]-Table2[[#This Row],[200D EMA]])/Table2[[#This Row],[200D EMA]]</f>
        <v>8.4297561183061032E-2</v>
      </c>
      <c r="V376">
        <v>0.73296261585196099</v>
      </c>
      <c r="W376">
        <v>1165.6500000000001</v>
      </c>
      <c r="X376">
        <v>1193</v>
      </c>
      <c r="Y376">
        <v>1153</v>
      </c>
      <c r="Z376">
        <v>1193</v>
      </c>
      <c r="AA376">
        <v>1153</v>
      </c>
      <c r="AB376">
        <v>1222.6500000000001</v>
      </c>
      <c r="AC376" s="1">
        <f>(Table2[[#This Row],[Close Price]]/Table2[[#This Row],[Day Low]])-1</f>
        <v>1.8530433663621171E-2</v>
      </c>
      <c r="AD376" s="1">
        <f>(Table2[[#This Row],[Day High]]/Table2[[#This Row],[Close Price]])-1</f>
        <v>4.8431248683933337E-3</v>
      </c>
      <c r="AE376" s="1">
        <f>(Table2[[#This Row],[Close Price]]/Table2[[#This Row],[Current Week Low]])-1</f>
        <v>2.9705117085862875E-2</v>
      </c>
      <c r="AF376" s="1">
        <f>(Table2[[#This Row],[Current Week High]]/Table2[[#This Row],[Close Price]])-1</f>
        <v>4.8431248683933337E-3</v>
      </c>
      <c r="AG376" s="1">
        <f>(Table2[[#This Row],[Close Price]]/Table2[[#This Row],[Current Month Low]])-1</f>
        <v>2.9705117085862875E-2</v>
      </c>
      <c r="AH376" s="1">
        <f>(Table2[[#This Row],[Current Month High]]/Table2[[#This Row],[Close Price]])-1</f>
        <v>2.9816803537586978E-2</v>
      </c>
      <c r="AI376">
        <v>5.9423036428721803</v>
      </c>
      <c r="AJ376">
        <v>32.0634037819799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0.02</v>
      </c>
      <c r="AM376" t="s">
        <v>3109</v>
      </c>
      <c r="AN376">
        <v>-1.84</v>
      </c>
      <c r="AO376" t="s">
        <v>3108</v>
      </c>
      <c r="AP376">
        <v>7.1956467577178995E-2</v>
      </c>
      <c r="AQ376">
        <f>(Table2[[#This Row],[Sharpe Ratio]]-AVERAGE(Table2[Sharpe Ratio]))/_xlfn.STDEV.P(Table2[Sharpe Ratio])</f>
        <v>9.9592005841226558E-2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-0.57844116296160553</v>
      </c>
      <c r="AS376">
        <f>_xlfn.RANK.AVG(Table2[[#This Row],[1Y Return vs Nifty Z-Score]],Table2[1Y Return vs Nifty Z-Score])</f>
        <v>500</v>
      </c>
      <c r="AT376">
        <f>_xlfn.RANK.AVG(Table2[[#This Row],[6M Return vs Nifty Z-Score]],Table2[6M Return vs Nifty Z-Score])</f>
        <v>322</v>
      </c>
      <c r="AU376">
        <f>_xlfn.RANK.AVG(Table2[[#This Row],[Sharpe Ratio Z-Score]],Table2[Sharpe Ratio Z-Score])</f>
        <v>319</v>
      </c>
      <c r="AV376">
        <f>(Table2[[#This Row],[Rank 1Y]]+Table2[[#This Row],[Rank 6M]]+Table2[[#This Row],[Rank Sharpe]])/3</f>
        <v>380.33333333333331</v>
      </c>
    </row>
    <row r="377" spans="1:48" x14ac:dyDescent="0.3">
      <c r="A377" t="s">
        <v>936</v>
      </c>
      <c r="B377" t="s">
        <v>937</v>
      </c>
      <c r="C377" t="s">
        <v>3069</v>
      </c>
      <c r="D377" t="s">
        <v>205</v>
      </c>
      <c r="E377">
        <v>15520.076644695</v>
      </c>
      <c r="F377">
        <v>638.45000000000005</v>
      </c>
      <c r="G377">
        <v>0.86270206909468405</v>
      </c>
      <c r="H377">
        <f>(Table2[[#This Row],[1Y Return vs Nifty]]-AVERAGE(Table2[1Y Return vs Nifty]))/_xlfn.STDEV.P(Table2[1Y Return vs Nifty])</f>
        <v>-0.47908885978292598</v>
      </c>
      <c r="I377">
        <v>-6.5766299721017099</v>
      </c>
      <c r="J377">
        <f>(Table2[[#This Row],[1M Return vs Nifty]]-AVERAGE(Table2[1M Return vs Nifty]))/_xlfn.STDEV.P(Table2[1M Return vs Nifty])</f>
        <v>-0.3824504950780831</v>
      </c>
      <c r="K377">
        <v>6.09299555602409</v>
      </c>
      <c r="L377">
        <f>(Table2[[#This Row],[6M Return vs Nifty]]-AVERAGE(Table2[6M Return vs Nifty]))/_xlfn.STDEV.P(Table2[6M Return vs Nifty])</f>
        <v>8.2354913268664256E-3</v>
      </c>
      <c r="M377">
        <v>-5.8679858417657602</v>
      </c>
      <c r="N377">
        <f>(Table2[[#This Row],[1W Return vs Nifty]]-AVERAGE(Table2[1W Return vs Nifty]))/_xlfn.STDEV.P(Table2[1W Return vs Nifty])</f>
        <v>-0.72564093019435749</v>
      </c>
      <c r="O377">
        <v>642.99</v>
      </c>
      <c r="P377">
        <v>642.52394311807905</v>
      </c>
      <c r="Q377">
        <v>597.96090073269102</v>
      </c>
      <c r="R377">
        <v>49.951402822101002</v>
      </c>
      <c r="S377" s="1">
        <f>(Table2[[#This Row],[Close Price]]-Table2[[#This Row],[20D EMA]])/Table2[[#This Row],[20D EMA]]</f>
        <v>-7.0607629978692724E-3</v>
      </c>
      <c r="T377" s="1">
        <f>(Table2[[#This Row],[Close Price]]-Table2[[#This Row],[50D EMA]])/Table2[[#This Row],[50D EMA]]</f>
        <v>-6.3405312155508523E-3</v>
      </c>
      <c r="U377" s="1">
        <f>(Table2[[#This Row],[Close Price]]-Table2[[#This Row],[200D EMA]])/Table2[[#This Row],[200D EMA]]</f>
        <v>6.7711951095292502E-2</v>
      </c>
      <c r="V377">
        <v>0.36742241646005602</v>
      </c>
      <c r="W377">
        <v>616.5</v>
      </c>
      <c r="X377">
        <v>640.95000000000005</v>
      </c>
      <c r="Y377">
        <v>607.95000000000005</v>
      </c>
      <c r="Z377">
        <v>640.95000000000005</v>
      </c>
      <c r="AA377">
        <v>606.29999999999995</v>
      </c>
      <c r="AB377">
        <v>678</v>
      </c>
      <c r="AC377" s="1">
        <f>(Table2[[#This Row],[Close Price]]/Table2[[#This Row],[Day Low]])-1</f>
        <v>3.5604217356042245E-2</v>
      </c>
      <c r="AD377" s="1">
        <f>(Table2[[#This Row],[Day High]]/Table2[[#This Row],[Close Price]])-1</f>
        <v>3.9157334168689051E-3</v>
      </c>
      <c r="AE377" s="1">
        <f>(Table2[[#This Row],[Close Price]]/Table2[[#This Row],[Current Week Low]])-1</f>
        <v>5.0168599391397395E-2</v>
      </c>
      <c r="AF377" s="1">
        <f>(Table2[[#This Row],[Current Week High]]/Table2[[#This Row],[Close Price]])-1</f>
        <v>3.9157334168689051E-3</v>
      </c>
      <c r="AG377" s="1">
        <f>(Table2[[#This Row],[Close Price]]/Table2[[#This Row],[Current Month Low]])-1</f>
        <v>5.3026554510968271E-2</v>
      </c>
      <c r="AH377" s="1">
        <f>(Table2[[#This Row],[Current Month High]]/Table2[[#This Row],[Close Price]])-1</f>
        <v>6.1946902654867131E-2</v>
      </c>
      <c r="AI377">
        <v>13.0863810791761</v>
      </c>
      <c r="AJ377">
        <v>29.871847030105702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0.05</v>
      </c>
      <c r="AM377" t="s">
        <v>3109</v>
      </c>
      <c r="AN377">
        <v>-5.3</v>
      </c>
      <c r="AO377" t="s">
        <v>3108</v>
      </c>
      <c r="AP377">
        <v>5.9913514627220998E-2</v>
      </c>
      <c r="AQ377">
        <f>(Table2[[#This Row],[Sharpe Ratio]]-AVERAGE(Table2[Sharpe Ratio]))/_xlfn.STDEV.P(Table2[Sharpe Ratio])</f>
        <v>-3.7270081088134982E-2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-1.6162148748166352</v>
      </c>
      <c r="AS377">
        <f>_xlfn.RANK.AVG(Table2[[#This Row],[1Y Return vs Nifty Z-Score]],Table2[1Y Return vs Nifty Z-Score])</f>
        <v>471</v>
      </c>
      <c r="AT377">
        <f>_xlfn.RANK.AVG(Table2[[#This Row],[6M Return vs Nifty Z-Score]],Table2[6M Return vs Nifty Z-Score])</f>
        <v>313</v>
      </c>
      <c r="AU377">
        <f>_xlfn.RANK.AVG(Table2[[#This Row],[Sharpe Ratio Z-Score]],Table2[Sharpe Ratio Z-Score])</f>
        <v>357</v>
      </c>
      <c r="AV377">
        <f>(Table2[[#This Row],[Rank 1Y]]+Table2[[#This Row],[Rank 6M]]+Table2[[#This Row],[Rank Sharpe]])/3</f>
        <v>380.33333333333331</v>
      </c>
    </row>
    <row r="378" spans="1:48" x14ac:dyDescent="0.3">
      <c r="A378" t="s">
        <v>872</v>
      </c>
      <c r="B378" t="s">
        <v>873</v>
      </c>
      <c r="C378" t="s">
        <v>3068</v>
      </c>
      <c r="D378" t="s">
        <v>51</v>
      </c>
      <c r="E378">
        <v>17096.380057679999</v>
      </c>
      <c r="F378">
        <v>1634.2</v>
      </c>
      <c r="G378">
        <v>47.256401811678302</v>
      </c>
      <c r="H378">
        <f>(Table2[[#This Row],[1Y Return vs Nifty]]-AVERAGE(Table2[1Y Return vs Nifty]))/_xlfn.STDEV.P(Table2[1Y Return vs Nifty])</f>
        <v>0.23674405709433019</v>
      </c>
      <c r="I378">
        <v>-8.8588800204912008</v>
      </c>
      <c r="J378">
        <f>(Table2[[#This Row],[1M Return vs Nifty]]-AVERAGE(Table2[1M Return vs Nifty]))/_xlfn.STDEV.P(Table2[1M Return vs Nifty])</f>
        <v>-0.60064307425836316</v>
      </c>
      <c r="K378">
        <v>0.28098892607543302</v>
      </c>
      <c r="L378">
        <f>(Table2[[#This Row],[6M Return vs Nifty]]-AVERAGE(Table2[6M Return vs Nifty]))/_xlfn.STDEV.P(Table2[6M Return vs Nifty])</f>
        <v>-0.18713165386518252</v>
      </c>
      <c r="M378">
        <v>-2.9756074567821802</v>
      </c>
      <c r="N378">
        <f>(Table2[[#This Row],[1W Return vs Nifty]]-AVERAGE(Table2[1W Return vs Nifty]))/_xlfn.STDEV.P(Table2[1W Return vs Nifty])</f>
        <v>-8.3667580777752978E-2</v>
      </c>
      <c r="O378">
        <v>1600.92</v>
      </c>
      <c r="P378">
        <v>1592.4134203056301</v>
      </c>
      <c r="Q378">
        <v>1441.0706759239899</v>
      </c>
      <c r="R378">
        <v>60.291198958931801</v>
      </c>
      <c r="S378" s="1">
        <f>(Table2[[#This Row],[Close Price]]-Table2[[#This Row],[20D EMA]])/Table2[[#This Row],[20D EMA]]</f>
        <v>2.0788046873047979E-2</v>
      </c>
      <c r="T378" s="1">
        <f>(Table2[[#This Row],[Close Price]]-Table2[[#This Row],[50D EMA]])/Table2[[#This Row],[50D EMA]]</f>
        <v>2.6241037133654586E-2</v>
      </c>
      <c r="U378" s="1">
        <f>(Table2[[#This Row],[Close Price]]-Table2[[#This Row],[200D EMA]])/Table2[[#This Row],[200D EMA]]</f>
        <v>0.13401794048177329</v>
      </c>
      <c r="V378">
        <v>0.50308103013560201</v>
      </c>
      <c r="W378">
        <v>1573.3</v>
      </c>
      <c r="X378">
        <v>1655.75</v>
      </c>
      <c r="Y378">
        <v>1472.7</v>
      </c>
      <c r="Z378">
        <v>1655.75</v>
      </c>
      <c r="AA378">
        <v>1472.7</v>
      </c>
      <c r="AB378">
        <v>1655.75</v>
      </c>
      <c r="AC378" s="1">
        <f>(Table2[[#This Row],[Close Price]]/Table2[[#This Row],[Day Low]])-1</f>
        <v>3.8708447212864705E-2</v>
      </c>
      <c r="AD378" s="1">
        <f>(Table2[[#This Row],[Day High]]/Table2[[#This Row],[Close Price]])-1</f>
        <v>1.3186880430791748E-2</v>
      </c>
      <c r="AE378" s="1">
        <f>(Table2[[#This Row],[Close Price]]/Table2[[#This Row],[Current Week Low]])-1</f>
        <v>0.10966252461465342</v>
      </c>
      <c r="AF378" s="1">
        <f>(Table2[[#This Row],[Current Week High]]/Table2[[#This Row],[Close Price]])-1</f>
        <v>1.3186880430791748E-2</v>
      </c>
      <c r="AG378" s="1">
        <f>(Table2[[#This Row],[Close Price]]/Table2[[#This Row],[Current Month Low]])-1</f>
        <v>0.10966252461465342</v>
      </c>
      <c r="AH378" s="1">
        <f>(Table2[[#This Row],[Current Month High]]/Table2[[#This Row],[Close Price]])-1</f>
        <v>1.3186880430791748E-2</v>
      </c>
      <c r="AI378">
        <v>10.0844449883735</v>
      </c>
      <c r="AJ378">
        <v>81.567690683850898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0.02</v>
      </c>
      <c r="AM378" t="s">
        <v>3109</v>
      </c>
      <c r="AN378">
        <v>-0.68</v>
      </c>
      <c r="AO378" t="s">
        <v>3108</v>
      </c>
      <c r="AQ378">
        <f>(Table2[[#This Row],[Sharpe Ratio]]-AVERAGE(Table2[Sharpe Ratio]))/_xlfn.STDEV.P(Table2[Sharpe Ratio])</f>
        <v>-0.71815696001452767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-1.3528552118214963</v>
      </c>
      <c r="AS378">
        <f>_xlfn.RANK.AVG(Table2[[#This Row],[1Y Return vs Nifty Z-Score]],Table2[1Y Return vs Nifty Z-Score])</f>
        <v>231</v>
      </c>
      <c r="AT378">
        <f>_xlfn.RANK.AVG(Table2[[#This Row],[6M Return vs Nifty Z-Score]],Table2[6M Return vs Nifty Z-Score])</f>
        <v>370</v>
      </c>
      <c r="AU378">
        <f>_xlfn.RANK.AVG(Table2[[#This Row],[Sharpe Ratio Z-Score]],Table2[Sharpe Ratio Z-Score])</f>
        <v>544.5</v>
      </c>
      <c r="AV378">
        <f>(Table2[[#This Row],[Rank 1Y]]+Table2[[#This Row],[Rank 6M]]+Table2[[#This Row],[Rank Sharpe]])/3</f>
        <v>381.83333333333331</v>
      </c>
    </row>
    <row r="379" spans="1:48" x14ac:dyDescent="0.3">
      <c r="A379" t="s">
        <v>271</v>
      </c>
      <c r="B379" t="s">
        <v>272</v>
      </c>
      <c r="C379" t="s">
        <v>3064</v>
      </c>
      <c r="D379" t="s">
        <v>37</v>
      </c>
      <c r="E379">
        <v>100605.05662598999</v>
      </c>
      <c r="F379">
        <v>2036.7</v>
      </c>
      <c r="G379">
        <v>24.010084612310699</v>
      </c>
      <c r="H379">
        <f>(Table2[[#This Row],[1Y Return vs Nifty]]-AVERAGE(Table2[1Y Return vs Nifty]))/_xlfn.STDEV.P(Table2[1Y Return vs Nifty])</f>
        <v>-0.12193565889743754</v>
      </c>
      <c r="I379">
        <v>5.7263538726609404</v>
      </c>
      <c r="J379">
        <f>(Table2[[#This Row],[1M Return vs Nifty]]-AVERAGE(Table2[1M Return vs Nifty]))/_xlfn.STDEV.P(Table2[1M Return vs Nifty])</f>
        <v>0.79376583520368771</v>
      </c>
      <c r="K379">
        <v>12.436757184794301</v>
      </c>
      <c r="L379">
        <f>(Table2[[#This Row],[6M Return vs Nifty]]-AVERAGE(Table2[6M Return vs Nifty]))/_xlfn.STDEV.P(Table2[6M Return vs Nifty])</f>
        <v>0.22147726445310376</v>
      </c>
      <c r="M379">
        <v>-0.74042836453712102</v>
      </c>
      <c r="N379">
        <f>(Table2[[#This Row],[1W Return vs Nifty]]-AVERAGE(Table2[1W Return vs Nifty]))/_xlfn.STDEV.P(Table2[1W Return vs Nifty])</f>
        <v>0.41243812096730842</v>
      </c>
      <c r="O379">
        <v>1945.94</v>
      </c>
      <c r="P379">
        <v>1867.8930133086001</v>
      </c>
      <c r="Q379">
        <v>1657.74304632747</v>
      </c>
      <c r="R379">
        <v>73.141009722320902</v>
      </c>
      <c r="S379" s="1">
        <f>(Table2[[#This Row],[Close Price]]-Table2[[#This Row],[20D EMA]])/Table2[[#This Row],[20D EMA]]</f>
        <v>4.6640698068799648E-2</v>
      </c>
      <c r="T379" s="1">
        <f>(Table2[[#This Row],[Close Price]]-Table2[[#This Row],[50D EMA]])/Table2[[#This Row],[50D EMA]]</f>
        <v>9.0372941859444111E-2</v>
      </c>
      <c r="U379" s="1">
        <f>(Table2[[#This Row],[Close Price]]-Table2[[#This Row],[200D EMA]])/Table2[[#This Row],[200D EMA]]</f>
        <v>0.22859812593517648</v>
      </c>
      <c r="V379">
        <v>0.77548098872969295</v>
      </c>
      <c r="W379">
        <v>1976.95</v>
      </c>
      <c r="X379">
        <v>2046.8</v>
      </c>
      <c r="Y379">
        <v>1930</v>
      </c>
      <c r="Z379">
        <v>2046.8</v>
      </c>
      <c r="AA379">
        <v>1905.05</v>
      </c>
      <c r="AB379">
        <v>2046.8</v>
      </c>
      <c r="AC379" s="1">
        <f>(Table2[[#This Row],[Close Price]]/Table2[[#This Row],[Day Low]])-1</f>
        <v>3.0223323806874314E-2</v>
      </c>
      <c r="AD379" s="1">
        <f>(Table2[[#This Row],[Day High]]/Table2[[#This Row],[Close Price]])-1</f>
        <v>4.9590023076544476E-3</v>
      </c>
      <c r="AE379" s="1">
        <f>(Table2[[#This Row],[Close Price]]/Table2[[#This Row],[Current Week Low]])-1</f>
        <v>5.5284974093264383E-2</v>
      </c>
      <c r="AF379" s="1">
        <f>(Table2[[#This Row],[Current Week High]]/Table2[[#This Row],[Close Price]])-1</f>
        <v>4.9590023076544476E-3</v>
      </c>
      <c r="AG379" s="1">
        <f>(Table2[[#This Row],[Close Price]]/Table2[[#This Row],[Current Month Low]])-1</f>
        <v>6.9105797748090669E-2</v>
      </c>
      <c r="AH379" s="1">
        <f>(Table2[[#This Row],[Current Month High]]/Table2[[#This Row],[Close Price]])-1</f>
        <v>4.9590023076544476E-3</v>
      </c>
      <c r="AI379">
        <v>0.49590023076544398</v>
      </c>
      <c r="AJ379">
        <v>60.876777251184798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0.19</v>
      </c>
      <c r="AM379" t="s">
        <v>3109</v>
      </c>
      <c r="AN379">
        <v>3.51</v>
      </c>
      <c r="AO379" t="s">
        <v>3109</v>
      </c>
      <c r="AP379">
        <v>-1.4963162354339999E-3</v>
      </c>
      <c r="AQ379">
        <f>(Table2[[#This Row],[Sharpe Ratio]]-AVERAGE(Table2[Sharpe Ratio]))/_xlfn.STDEV.P(Table2[Sharpe Ratio])</f>
        <v>-0.73516183942730473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0.57058372229935761</v>
      </c>
      <c r="AS379">
        <f>_xlfn.RANK.AVG(Table2[[#This Row],[1Y Return vs Nifty Z-Score]],Table2[1Y Return vs Nifty Z-Score])</f>
        <v>324</v>
      </c>
      <c r="AT379">
        <f>_xlfn.RANK.AVG(Table2[[#This Row],[6M Return vs Nifty Z-Score]],Table2[6M Return vs Nifty Z-Score])</f>
        <v>253</v>
      </c>
      <c r="AU379">
        <f>_xlfn.RANK.AVG(Table2[[#This Row],[Sharpe Ratio Z-Score]],Table2[Sharpe Ratio Z-Score])</f>
        <v>569</v>
      </c>
      <c r="AV379">
        <f>(Table2[[#This Row],[Rank 1Y]]+Table2[[#This Row],[Rank 6M]]+Table2[[#This Row],[Rank Sharpe]])/3</f>
        <v>382</v>
      </c>
    </row>
    <row r="380" spans="1:48" x14ac:dyDescent="0.3">
      <c r="A380" t="s">
        <v>164</v>
      </c>
      <c r="B380" t="s">
        <v>165</v>
      </c>
      <c r="C380" t="s">
        <v>3073</v>
      </c>
      <c r="D380" t="s">
        <v>80</v>
      </c>
      <c r="E380">
        <v>157763.0587659</v>
      </c>
      <c r="F380">
        <v>640.5</v>
      </c>
      <c r="G380">
        <v>20.422111707761701</v>
      </c>
      <c r="H380">
        <f>(Table2[[#This Row],[1Y Return vs Nifty]]-AVERAGE(Table2[1Y Return vs Nifty]))/_xlfn.STDEV.P(Table2[1Y Return vs Nifty])</f>
        <v>-0.17729638943176934</v>
      </c>
      <c r="I380">
        <v>-9.1990403575738107</v>
      </c>
      <c r="J380">
        <f>(Table2[[#This Row],[1M Return vs Nifty]]-AVERAGE(Table2[1M Return vs Nifty]))/_xlfn.STDEV.P(Table2[1M Return vs Nifty])</f>
        <v>-0.63316381462827265</v>
      </c>
      <c r="K380">
        <v>-1.8762272053037199</v>
      </c>
      <c r="L380">
        <f>(Table2[[#This Row],[6M Return vs Nifty]]-AVERAGE(Table2[6M Return vs Nifty]))/_xlfn.STDEV.P(Table2[6M Return vs Nifty])</f>
        <v>-0.25964519075244241</v>
      </c>
      <c r="M380">
        <v>-3.7089716548260099</v>
      </c>
      <c r="N380">
        <f>(Table2[[#This Row],[1W Return vs Nifty]]-AVERAGE(Table2[1W Return vs Nifty]))/_xlfn.STDEV.P(Table2[1W Return vs Nifty])</f>
        <v>-0.24644029163905756</v>
      </c>
      <c r="O380">
        <v>649.86</v>
      </c>
      <c r="P380">
        <v>652.98483003304602</v>
      </c>
      <c r="Q380">
        <v>591.33708452821395</v>
      </c>
      <c r="R380">
        <v>46.793897055196297</v>
      </c>
      <c r="S380" s="1">
        <f>(Table2[[#This Row],[Close Price]]-Table2[[#This Row],[20D EMA]])/Table2[[#This Row],[20D EMA]]</f>
        <v>-1.440310220662914E-2</v>
      </c>
      <c r="T380" s="1">
        <f>(Table2[[#This Row],[Close Price]]-Table2[[#This Row],[50D EMA]])/Table2[[#This Row],[50D EMA]]</f>
        <v>-1.9119632583829239E-2</v>
      </c>
      <c r="U380" s="1">
        <f>(Table2[[#This Row],[Close Price]]-Table2[[#This Row],[200D EMA]])/Table2[[#This Row],[200D EMA]]</f>
        <v>8.3138563026213155E-2</v>
      </c>
      <c r="V380">
        <v>0.55653068359212998</v>
      </c>
      <c r="W380">
        <v>623.45000000000005</v>
      </c>
      <c r="X380">
        <v>641.95000000000005</v>
      </c>
      <c r="Y380">
        <v>617.5</v>
      </c>
      <c r="Z380">
        <v>641.95000000000005</v>
      </c>
      <c r="AA380">
        <v>617.5</v>
      </c>
      <c r="AB380">
        <v>681</v>
      </c>
      <c r="AC380" s="1">
        <f>(Table2[[#This Row],[Close Price]]/Table2[[#This Row],[Day Low]])-1</f>
        <v>2.7347822600048088E-2</v>
      </c>
      <c r="AD380" s="1">
        <f>(Table2[[#This Row],[Day High]]/Table2[[#This Row],[Close Price]])-1</f>
        <v>2.2638563622170427E-3</v>
      </c>
      <c r="AE380" s="1">
        <f>(Table2[[#This Row],[Close Price]]/Table2[[#This Row],[Current Week Low]])-1</f>
        <v>3.7246963562753033E-2</v>
      </c>
      <c r="AF380" s="1">
        <f>(Table2[[#This Row],[Current Week High]]/Table2[[#This Row],[Close Price]])-1</f>
        <v>2.2638563622170427E-3</v>
      </c>
      <c r="AG380" s="1">
        <f>(Table2[[#This Row],[Close Price]]/Table2[[#This Row],[Current Month Low]])-1</f>
        <v>3.7246963562753033E-2</v>
      </c>
      <c r="AH380" s="1">
        <f>(Table2[[#This Row],[Current Month High]]/Table2[[#This Row],[Close Price]])-1</f>
        <v>6.3231850117096089E-2</v>
      </c>
      <c r="AI380">
        <v>10.3747072599531</v>
      </c>
      <c r="AJ380">
        <v>58.519985150352603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-0.03</v>
      </c>
      <c r="AM380" t="s">
        <v>3108</v>
      </c>
      <c r="AN380">
        <v>-5.03</v>
      </c>
      <c r="AO380" t="s">
        <v>3108</v>
      </c>
      <c r="AP380">
        <v>4.0576777787082997E-2</v>
      </c>
      <c r="AQ380">
        <f>(Table2[[#This Row],[Sharpe Ratio]]-AVERAGE(Table2[Sharpe Ratio]))/_xlfn.STDEV.P(Table2[Sharpe Ratio])</f>
        <v>-0.25702234362224918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340</v>
      </c>
      <c r="AT380">
        <f>_xlfn.RANK.AVG(Table2[[#This Row],[6M Return vs Nifty Z-Score]],Table2[6M Return vs Nifty Z-Score])</f>
        <v>396</v>
      </c>
      <c r="AU380">
        <f>_xlfn.RANK.AVG(Table2[[#This Row],[Sharpe Ratio Z-Score]],Table2[Sharpe Ratio Z-Score])</f>
        <v>413</v>
      </c>
      <c r="AV380">
        <f>(Table2[[#This Row],[Rank 1Y]]+Table2[[#This Row],[Rank 6M]]+Table2[[#This Row],[Rank Sharpe]])/3</f>
        <v>383</v>
      </c>
    </row>
    <row r="381" spans="1:48" x14ac:dyDescent="0.3">
      <c r="A381" t="s">
        <v>1286</v>
      </c>
      <c r="B381" t="s">
        <v>1287</v>
      </c>
      <c r="C381" t="s">
        <v>3064</v>
      </c>
      <c r="D381" t="s">
        <v>21</v>
      </c>
      <c r="E381">
        <v>8624.8161796320001</v>
      </c>
      <c r="F381">
        <v>31.14</v>
      </c>
      <c r="G381">
        <v>97.147460702833001</v>
      </c>
      <c r="H381">
        <f>(Table2[[#This Row],[1Y Return vs Nifty]]-AVERAGE(Table2[1Y Return vs Nifty]))/_xlfn.STDEV.P(Table2[1Y Return vs Nifty])</f>
        <v>1.0065395769668173</v>
      </c>
      <c r="I381">
        <v>2.32389758552329</v>
      </c>
      <c r="J381">
        <f>(Table2[[#This Row],[1M Return vs Nifty]]-AVERAGE(Table2[1M Return vs Nifty]))/_xlfn.STDEV.P(Table2[1M Return vs Nifty])</f>
        <v>0.46847688916440322</v>
      </c>
      <c r="K381">
        <v>-21.344694134033801</v>
      </c>
      <c r="L381">
        <f>(Table2[[#This Row],[6M Return vs Nifty]]-AVERAGE(Table2[6M Return vs Nifty]))/_xlfn.STDEV.P(Table2[6M Return vs Nifty])</f>
        <v>-0.91406612439914281</v>
      </c>
      <c r="M381">
        <v>-9.8224218119004405</v>
      </c>
      <c r="N381">
        <f>(Table2[[#This Row],[1W Return vs Nifty]]-AVERAGE(Table2[1W Return vs Nifty]))/_xlfn.STDEV.P(Table2[1W Return vs Nifty])</f>
        <v>-1.6033416203878617</v>
      </c>
      <c r="O381">
        <v>31.24</v>
      </c>
      <c r="P381">
        <v>31.1456981390476</v>
      </c>
      <c r="Q381">
        <v>29.081241382594399</v>
      </c>
      <c r="R381">
        <v>47.085939912786202</v>
      </c>
      <c r="S381" s="1">
        <f>(Table2[[#This Row],[Close Price]]-Table2[[#This Row],[20D EMA]])/Table2[[#This Row],[20D EMA]]</f>
        <v>-3.201024327784823E-3</v>
      </c>
      <c r="T381" s="1">
        <f>(Table2[[#This Row],[Close Price]]-Table2[[#This Row],[50D EMA]])/Table2[[#This Row],[50D EMA]]</f>
        <v>-1.8295107793570923E-4</v>
      </c>
      <c r="U381" s="1">
        <f>(Table2[[#This Row],[Close Price]]-Table2[[#This Row],[200D EMA]])/Table2[[#This Row],[200D EMA]]</f>
        <v>7.0793354049796586E-2</v>
      </c>
      <c r="V381">
        <v>1.91096578668149</v>
      </c>
      <c r="W381">
        <v>30.82</v>
      </c>
      <c r="X381">
        <v>31.42</v>
      </c>
      <c r="Y381">
        <v>30.26</v>
      </c>
      <c r="Z381">
        <v>33.299999999999997</v>
      </c>
      <c r="AA381">
        <v>30.26</v>
      </c>
      <c r="AB381">
        <v>34.19</v>
      </c>
      <c r="AC381" s="1">
        <f>(Table2[[#This Row],[Close Price]]/Table2[[#This Row],[Day Low]])-1</f>
        <v>1.0382868267358791E-2</v>
      </c>
      <c r="AD381" s="1">
        <f>(Table2[[#This Row],[Day High]]/Table2[[#This Row],[Close Price]])-1</f>
        <v>8.9916506101477278E-3</v>
      </c>
      <c r="AE381" s="1">
        <f>(Table2[[#This Row],[Close Price]]/Table2[[#This Row],[Current Week Low]])-1</f>
        <v>2.9081295439524091E-2</v>
      </c>
      <c r="AF381" s="1">
        <f>(Table2[[#This Row],[Current Week High]]/Table2[[#This Row],[Close Price]])-1</f>
        <v>6.9364161849710948E-2</v>
      </c>
      <c r="AG381" s="1">
        <f>(Table2[[#This Row],[Close Price]]/Table2[[#This Row],[Current Month Low]])-1</f>
        <v>2.9081295439524091E-2</v>
      </c>
      <c r="AH381" s="1">
        <f>(Table2[[#This Row],[Current Month High]]/Table2[[#This Row],[Close Price]])-1</f>
        <v>9.7944765574823345E-2</v>
      </c>
      <c r="AI381">
        <v>36.480411046885003</v>
      </c>
      <c r="AJ381">
        <v>127.299270072992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-0.16</v>
      </c>
      <c r="AM381" t="s">
        <v>3108</v>
      </c>
      <c r="AN381">
        <v>1.01</v>
      </c>
      <c r="AO381" t="s">
        <v>3109</v>
      </c>
      <c r="AP381">
        <v>3.3763885700607003E-2</v>
      </c>
      <c r="AQ381">
        <f>(Table2[[#This Row],[Sharpe Ratio]]-AVERAGE(Table2[Sharpe Ratio]))/_xlfn.STDEV.P(Table2[Sharpe Ratio])</f>
        <v>-0.33444742639506603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-1.3768387050508499</v>
      </c>
      <c r="AS381">
        <f>_xlfn.RANK.AVG(Table2[[#This Row],[1Y Return vs Nifty Z-Score]],Table2[1Y Return vs Nifty Z-Score])</f>
        <v>97</v>
      </c>
      <c r="AT381">
        <f>_xlfn.RANK.AVG(Table2[[#This Row],[6M Return vs Nifty Z-Score]],Table2[6M Return vs Nifty Z-Score])</f>
        <v>620</v>
      </c>
      <c r="AU381">
        <f>_xlfn.RANK.AVG(Table2[[#This Row],[Sharpe Ratio Z-Score]],Table2[Sharpe Ratio Z-Score])</f>
        <v>433</v>
      </c>
      <c r="AV381">
        <f>(Table2[[#This Row],[Rank 1Y]]+Table2[[#This Row],[Rank 6M]]+Table2[[#This Row],[Rank Sharpe]])/3</f>
        <v>383.33333333333331</v>
      </c>
    </row>
    <row r="382" spans="1:48" x14ac:dyDescent="0.3">
      <c r="A382" t="s">
        <v>987</v>
      </c>
      <c r="B382" t="s">
        <v>988</v>
      </c>
      <c r="C382" t="s">
        <v>3066</v>
      </c>
      <c r="D382" t="s">
        <v>116</v>
      </c>
      <c r="E382">
        <v>14160.061004319999</v>
      </c>
      <c r="F382">
        <v>2225.3000000000002</v>
      </c>
      <c r="G382">
        <v>18.663902123664599</v>
      </c>
      <c r="H382">
        <f>(Table2[[#This Row],[1Y Return vs Nifty]]-AVERAGE(Table2[1Y Return vs Nifty]))/_xlfn.STDEV.P(Table2[1Y Return vs Nifty])</f>
        <v>-0.20442473448829765</v>
      </c>
      <c r="I382">
        <v>3.99224829002479</v>
      </c>
      <c r="J382">
        <f>(Table2[[#This Row],[1M Return vs Nifty]]-AVERAGE(Table2[1M Return vs Nifty]))/_xlfn.STDEV.P(Table2[1M Return vs Nifty])</f>
        <v>0.62797814252150042</v>
      </c>
      <c r="K382">
        <v>28.019639669003499</v>
      </c>
      <c r="L382">
        <f>(Table2[[#This Row],[6M Return vs Nifty]]-AVERAGE(Table2[6M Return vs Nifty]))/_xlfn.STDEV.P(Table2[6M Return vs Nifty])</f>
        <v>0.74528658860558306</v>
      </c>
      <c r="M382">
        <v>-4.8129557384448596</v>
      </c>
      <c r="N382">
        <f>(Table2[[#This Row],[1W Return vs Nifty]]-AVERAGE(Table2[1W Return vs Nifty]))/_xlfn.STDEV.P(Table2[1W Return vs Nifty])</f>
        <v>-0.49147336322572593</v>
      </c>
      <c r="O382">
        <v>2251.7399999999998</v>
      </c>
      <c r="P382">
        <v>2115.0455545173299</v>
      </c>
      <c r="Q382">
        <v>1804.1202790043901</v>
      </c>
      <c r="R382">
        <v>39.784434500055397</v>
      </c>
      <c r="S382" s="1">
        <f>(Table2[[#This Row],[Close Price]]-Table2[[#This Row],[20D EMA]])/Table2[[#This Row],[20D EMA]]</f>
        <v>-1.1742030607441179E-2</v>
      </c>
      <c r="T382" s="1">
        <f>(Table2[[#This Row],[Close Price]]-Table2[[#This Row],[50D EMA]])/Table2[[#This Row],[50D EMA]]</f>
        <v>5.2128638670305691E-2</v>
      </c>
      <c r="U382" s="1">
        <f>(Table2[[#This Row],[Close Price]]-Table2[[#This Row],[200D EMA]])/Table2[[#This Row],[200D EMA]]</f>
        <v>0.23345434664036896</v>
      </c>
      <c r="V382">
        <v>1.0419759929989401</v>
      </c>
      <c r="W382">
        <v>2205</v>
      </c>
      <c r="X382">
        <v>2244.35</v>
      </c>
      <c r="Y382">
        <v>2205</v>
      </c>
      <c r="Z382">
        <v>2335.0500000000002</v>
      </c>
      <c r="AA382">
        <v>2189.1</v>
      </c>
      <c r="AB382">
        <v>2425</v>
      </c>
      <c r="AC382" s="1">
        <f>(Table2[[#This Row],[Close Price]]/Table2[[#This Row],[Day Low]])-1</f>
        <v>9.2063492063492181E-3</v>
      </c>
      <c r="AD382" s="1">
        <f>(Table2[[#This Row],[Day High]]/Table2[[#This Row],[Close Price]])-1</f>
        <v>8.5606435087401955E-3</v>
      </c>
      <c r="AE382" s="1">
        <f>(Table2[[#This Row],[Close Price]]/Table2[[#This Row],[Current Week Low]])-1</f>
        <v>9.2063492063492181E-3</v>
      </c>
      <c r="AF382" s="1">
        <f>(Table2[[#This Row],[Current Week High]]/Table2[[#This Row],[Close Price]])-1</f>
        <v>4.931919291780873E-2</v>
      </c>
      <c r="AG382" s="1">
        <f>(Table2[[#This Row],[Close Price]]/Table2[[#This Row],[Current Month Low]])-1</f>
        <v>1.6536476177424708E-2</v>
      </c>
      <c r="AH382" s="1">
        <f>(Table2[[#This Row],[Current Month High]]/Table2[[#This Row],[Close Price]])-1</f>
        <v>8.9740709117871686E-2</v>
      </c>
      <c r="AI382">
        <v>11.625398822630601</v>
      </c>
      <c r="AJ382">
        <v>54.518626531958397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0.13</v>
      </c>
      <c r="AM382" t="s">
        <v>3109</v>
      </c>
      <c r="AN382">
        <v>-6.65</v>
      </c>
      <c r="AO382" t="s">
        <v>3108</v>
      </c>
      <c r="AP382">
        <v>-5.4768404875102997E-2</v>
      </c>
      <c r="AQ382">
        <f>(Table2[[#This Row],[Sharpe Ratio]]-AVERAGE(Table2[Sharpe Ratio]))/_xlfn.STDEV.P(Table2[Sharpe Ratio])</f>
        <v>-1.3405722613235773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-0.6632056279105174</v>
      </c>
      <c r="AS382">
        <f>_xlfn.RANK.AVG(Table2[[#This Row],[1Y Return vs Nifty Z-Score]],Table2[1Y Return vs Nifty Z-Score])</f>
        <v>347</v>
      </c>
      <c r="AT382">
        <f>_xlfn.RANK.AVG(Table2[[#This Row],[6M Return vs Nifty Z-Score]],Table2[6M Return vs Nifty Z-Score])</f>
        <v>143</v>
      </c>
      <c r="AU382">
        <f>_xlfn.RANK.AVG(Table2[[#This Row],[Sharpe Ratio Z-Score]],Table2[Sharpe Ratio Z-Score])</f>
        <v>662</v>
      </c>
      <c r="AV382">
        <f>(Table2[[#This Row],[Rank 1Y]]+Table2[[#This Row],[Rank 6M]]+Table2[[#This Row],[Rank Sharpe]])/3</f>
        <v>384</v>
      </c>
    </row>
    <row r="383" spans="1:48" x14ac:dyDescent="0.3">
      <c r="A383" t="s">
        <v>305</v>
      </c>
      <c r="B383" t="s">
        <v>306</v>
      </c>
      <c r="C383" t="s">
        <v>3064</v>
      </c>
      <c r="D383" t="s">
        <v>251</v>
      </c>
      <c r="E383">
        <v>90064.684922190005</v>
      </c>
      <c r="F383">
        <v>4216.3</v>
      </c>
      <c r="G383">
        <v>39.059520458332798</v>
      </c>
      <c r="H383">
        <f>(Table2[[#This Row],[1Y Return vs Nifty]]-AVERAGE(Table2[1Y Return vs Nifty]))/_xlfn.STDEV.P(Table2[1Y Return vs Nifty])</f>
        <v>0.11027004185048056</v>
      </c>
      <c r="I383">
        <v>-2.0090453313935401</v>
      </c>
      <c r="J383">
        <f>(Table2[[#This Row],[1M Return vs Nifty]]-AVERAGE(Table2[1M Return vs Nifty]))/_xlfn.STDEV.P(Table2[1M Return vs Nifty])</f>
        <v>5.4229558487311938E-2</v>
      </c>
      <c r="K383">
        <v>-2.54818280617092</v>
      </c>
      <c r="L383">
        <f>(Table2[[#This Row],[6M Return vs Nifty]]-AVERAGE(Table2[6M Return vs Nifty]))/_xlfn.STDEV.P(Table2[6M Return vs Nifty])</f>
        <v>-0.28223257851638112</v>
      </c>
      <c r="M383">
        <v>-0.53253210520710603</v>
      </c>
      <c r="N383">
        <f>(Table2[[#This Row],[1W Return vs Nifty]]-AVERAGE(Table2[1W Return vs Nifty]))/_xlfn.STDEV.P(Table2[1W Return vs Nifty])</f>
        <v>0.45858141211696568</v>
      </c>
      <c r="O383">
        <v>4118.72</v>
      </c>
      <c r="P383">
        <v>4049.3760490669201</v>
      </c>
      <c r="Q383">
        <v>3606.0419525351599</v>
      </c>
      <c r="R383">
        <v>62.699429408216197</v>
      </c>
      <c r="S383" s="1">
        <f>(Table2[[#This Row],[Close Price]]-Table2[[#This Row],[20D EMA]])/Table2[[#This Row],[20D EMA]]</f>
        <v>2.3691826586900767E-2</v>
      </c>
      <c r="T383" s="1">
        <f>(Table2[[#This Row],[Close Price]]-Table2[[#This Row],[50D EMA]])/Table2[[#This Row],[50D EMA]]</f>
        <v>4.1222141117652829E-2</v>
      </c>
      <c r="U383" s="1">
        <f>(Table2[[#This Row],[Close Price]]-Table2[[#This Row],[200D EMA]])/Table2[[#This Row],[200D EMA]]</f>
        <v>0.16923209865481734</v>
      </c>
      <c r="V383">
        <v>0.99700425741680099</v>
      </c>
      <c r="W383">
        <v>4162.05</v>
      </c>
      <c r="X383">
        <v>4244.8500000000004</v>
      </c>
      <c r="Y383">
        <v>4070</v>
      </c>
      <c r="Z383">
        <v>4255.2</v>
      </c>
      <c r="AA383">
        <v>3955.55</v>
      </c>
      <c r="AB383">
        <v>4255.2</v>
      </c>
      <c r="AC383" s="1">
        <f>(Table2[[#This Row],[Close Price]]/Table2[[#This Row],[Day Low]])-1</f>
        <v>1.3034442161915294E-2</v>
      </c>
      <c r="AD383" s="1">
        <f>(Table2[[#This Row],[Day High]]/Table2[[#This Row],[Close Price]])-1</f>
        <v>6.7713398002988701E-3</v>
      </c>
      <c r="AE383" s="1">
        <f>(Table2[[#This Row],[Close Price]]/Table2[[#This Row],[Current Week Low]])-1</f>
        <v>3.5945945945945912E-2</v>
      </c>
      <c r="AF383" s="1">
        <f>(Table2[[#This Row],[Current Week High]]/Table2[[#This Row],[Close Price]])-1</f>
        <v>9.2260987121408622E-3</v>
      </c>
      <c r="AG383" s="1">
        <f>(Table2[[#This Row],[Close Price]]/Table2[[#This Row],[Current Month Low]])-1</f>
        <v>6.5920036404545579E-2</v>
      </c>
      <c r="AH383" s="1">
        <f>(Table2[[#This Row],[Current Month High]]/Table2[[#This Row],[Close Price]])-1</f>
        <v>9.2260987121408622E-3</v>
      </c>
      <c r="AI383">
        <v>1.89976994046912</v>
      </c>
      <c r="AJ383">
        <v>74.512116884998207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0.01</v>
      </c>
      <c r="AM383" t="s">
        <v>3109</v>
      </c>
      <c r="AN383">
        <v>2.69</v>
      </c>
      <c r="AO383" t="s">
        <v>3109</v>
      </c>
      <c r="AP383">
        <v>1.4850809001441E-2</v>
      </c>
      <c r="AQ383">
        <f>(Table2[[#This Row],[Sharpe Ratio]]-AVERAGE(Table2[Sharpe Ratio]))/_xlfn.STDEV.P(Table2[Sharpe Ratio])</f>
        <v>-0.54938500508185872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-0.20853657114348167</v>
      </c>
      <c r="AS383">
        <f>_xlfn.RANK.AVG(Table2[[#This Row],[1Y Return vs Nifty Z-Score]],Table2[1Y Return vs Nifty Z-Score])</f>
        <v>264</v>
      </c>
      <c r="AT383">
        <f>_xlfn.RANK.AVG(Table2[[#This Row],[6M Return vs Nifty Z-Score]],Table2[6M Return vs Nifty Z-Score])</f>
        <v>405</v>
      </c>
      <c r="AU383">
        <f>_xlfn.RANK.AVG(Table2[[#This Row],[Sharpe Ratio Z-Score]],Table2[Sharpe Ratio Z-Score])</f>
        <v>485</v>
      </c>
      <c r="AV383">
        <f>(Table2[[#This Row],[Rank 1Y]]+Table2[[#This Row],[Rank 6M]]+Table2[[#This Row],[Rank Sharpe]])/3</f>
        <v>384.66666666666669</v>
      </c>
    </row>
    <row r="384" spans="1:48" x14ac:dyDescent="0.3">
      <c r="A384" t="s">
        <v>546</v>
      </c>
      <c r="B384" t="s">
        <v>547</v>
      </c>
      <c r="C384" t="s">
        <v>3064</v>
      </c>
      <c r="D384" t="s">
        <v>548</v>
      </c>
      <c r="E384">
        <v>36207.896975000003</v>
      </c>
      <c r="F384">
        <v>658.25</v>
      </c>
      <c r="G384">
        <v>29.8496419333236</v>
      </c>
      <c r="H384">
        <f>(Table2[[#This Row],[1Y Return vs Nifty]]-AVERAGE(Table2[1Y Return vs Nifty]))/_xlfn.STDEV.P(Table2[1Y Return vs Nifty])</f>
        <v>-3.1834042221763205E-2</v>
      </c>
      <c r="I384">
        <v>-19.729208293516798</v>
      </c>
      <c r="J384">
        <f>(Table2[[#This Row],[1M Return vs Nifty]]-AVERAGE(Table2[1M Return vs Nifty]))/_xlfn.STDEV.P(Table2[1M Return vs Nifty])</f>
        <v>-1.6398915843423016</v>
      </c>
      <c r="K384">
        <v>-8.7735994710030791</v>
      </c>
      <c r="L384">
        <f>(Table2[[#This Row],[6M Return vs Nifty]]-AVERAGE(Table2[6M Return vs Nifty]))/_xlfn.STDEV.P(Table2[6M Return vs Nifty])</f>
        <v>-0.49149625608551872</v>
      </c>
      <c r="M384">
        <v>-0.75146146241762402</v>
      </c>
      <c r="N384">
        <f>(Table2[[#This Row],[1W Return vs Nifty]]-AVERAGE(Table2[1W Return vs Nifty]))/_xlfn.STDEV.P(Table2[1W Return vs Nifty])</f>
        <v>0.40998928687369168</v>
      </c>
      <c r="O384">
        <v>698.69</v>
      </c>
      <c r="P384">
        <v>715.13910555000598</v>
      </c>
      <c r="Q384">
        <v>632.13463095954796</v>
      </c>
      <c r="R384">
        <v>34.849048968582203</v>
      </c>
      <c r="S384" s="1">
        <f>(Table2[[#This Row],[Close Price]]-Table2[[#This Row],[20D EMA]])/Table2[[#This Row],[20D EMA]]</f>
        <v>-5.7879746382515924E-2</v>
      </c>
      <c r="T384" s="1">
        <f>(Table2[[#This Row],[Close Price]]-Table2[[#This Row],[50D EMA]])/Table2[[#This Row],[50D EMA]]</f>
        <v>-7.9549705936236226E-2</v>
      </c>
      <c r="U384" s="1">
        <f>(Table2[[#This Row],[Close Price]]-Table2[[#This Row],[200D EMA]])/Table2[[#This Row],[200D EMA]]</f>
        <v>4.1312985812547949E-2</v>
      </c>
      <c r="V384">
        <v>1.30228698630859</v>
      </c>
      <c r="W384">
        <v>646.20000000000005</v>
      </c>
      <c r="X384">
        <v>660.3</v>
      </c>
      <c r="Y384">
        <v>626.35</v>
      </c>
      <c r="Z384">
        <v>660.3</v>
      </c>
      <c r="AA384">
        <v>626.35</v>
      </c>
      <c r="AB384">
        <v>778.85</v>
      </c>
      <c r="AC384" s="1">
        <f>(Table2[[#This Row],[Close Price]]/Table2[[#This Row],[Day Low]])-1</f>
        <v>1.8647477561126502E-2</v>
      </c>
      <c r="AD384" s="1">
        <f>(Table2[[#This Row],[Day High]]/Table2[[#This Row],[Close Price]])-1</f>
        <v>3.114318268135241E-3</v>
      </c>
      <c r="AE384" s="1">
        <f>(Table2[[#This Row],[Close Price]]/Table2[[#This Row],[Current Week Low]])-1</f>
        <v>5.0929991218966908E-2</v>
      </c>
      <c r="AF384" s="1">
        <f>(Table2[[#This Row],[Current Week High]]/Table2[[#This Row],[Close Price]])-1</f>
        <v>3.114318268135241E-3</v>
      </c>
      <c r="AG384" s="1">
        <f>(Table2[[#This Row],[Close Price]]/Table2[[#This Row],[Current Month Low]])-1</f>
        <v>5.0929991218966908E-2</v>
      </c>
      <c r="AH384" s="1">
        <f>(Table2[[#This Row],[Current Month High]]/Table2[[#This Row],[Close Price]])-1</f>
        <v>0.18321306494492973</v>
      </c>
      <c r="AI384">
        <v>25.598176984428399</v>
      </c>
      <c r="AJ384">
        <v>60.509631797122601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-0.02</v>
      </c>
      <c r="AM384" t="s">
        <v>3108</v>
      </c>
      <c r="AN384">
        <v>-14.95</v>
      </c>
      <c r="AO384" t="s">
        <v>3108</v>
      </c>
      <c r="AP384">
        <v>5.5106128468793002E-2</v>
      </c>
      <c r="AQ384">
        <f>(Table2[[#This Row],[Sharpe Ratio]]-AVERAGE(Table2[Sharpe Ratio]))/_xlfn.STDEV.P(Table2[Sharpe Ratio])</f>
        <v>-9.1903600379603823E-2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303</v>
      </c>
      <c r="AT384">
        <f>_xlfn.RANK.AVG(Table2[[#This Row],[6M Return vs Nifty Z-Score]],Table2[6M Return vs Nifty Z-Score])</f>
        <v>482</v>
      </c>
      <c r="AU384">
        <f>_xlfn.RANK.AVG(Table2[[#This Row],[Sharpe Ratio Z-Score]],Table2[Sharpe Ratio Z-Score])</f>
        <v>371</v>
      </c>
      <c r="AV384">
        <f>(Table2[[#This Row],[Rank 1Y]]+Table2[[#This Row],[Rank 6M]]+Table2[[#This Row],[Rank Sharpe]])/3</f>
        <v>385.33333333333331</v>
      </c>
    </row>
    <row r="385" spans="1:48" x14ac:dyDescent="0.3">
      <c r="A385" t="s">
        <v>1960</v>
      </c>
      <c r="B385" t="s">
        <v>1961</v>
      </c>
      <c r="C385" t="s">
        <v>3062</v>
      </c>
      <c r="D385" t="s">
        <v>54</v>
      </c>
      <c r="E385">
        <v>3324.5962854599902</v>
      </c>
      <c r="F385">
        <v>251.4</v>
      </c>
      <c r="G385">
        <v>-0.50392017435428105</v>
      </c>
      <c r="H385">
        <f>(Table2[[#This Row],[1Y Return vs Nifty]]-AVERAGE(Table2[1Y Return vs Nifty]))/_xlfn.STDEV.P(Table2[1Y Return vs Nifty])</f>
        <v>-0.50017519676888267</v>
      </c>
      <c r="I385">
        <v>8.6180806946610904</v>
      </c>
      <c r="J385">
        <f>(Table2[[#This Row],[1M Return vs Nifty]]-AVERAGE(Table2[1M Return vs Nifty]))/_xlfn.STDEV.P(Table2[1M Return vs Nifty])</f>
        <v>1.0702269241287379</v>
      </c>
      <c r="K385">
        <v>11.5292061592212</v>
      </c>
      <c r="L385">
        <f>(Table2[[#This Row],[6M Return vs Nifty]]-AVERAGE(Table2[6M Return vs Nifty]))/_xlfn.STDEV.P(Table2[6M Return vs Nifty])</f>
        <v>0.19097047664789107</v>
      </c>
      <c r="M385">
        <v>-7.67863100523057</v>
      </c>
      <c r="N385">
        <f>(Table2[[#This Row],[1W Return vs Nifty]]-AVERAGE(Table2[1W Return vs Nifty]))/_xlfn.STDEV.P(Table2[1W Return vs Nifty])</f>
        <v>-1.1275198635418275</v>
      </c>
      <c r="O385">
        <v>256.44</v>
      </c>
      <c r="P385">
        <v>236.36751560661</v>
      </c>
      <c r="Q385">
        <v>201.964711776153</v>
      </c>
      <c r="R385">
        <v>42.934209244287302</v>
      </c>
      <c r="S385" s="1">
        <f>(Table2[[#This Row],[Close Price]]-Table2[[#This Row],[20D EMA]])/Table2[[#This Row],[20D EMA]]</f>
        <v>-1.9653720168460429E-2</v>
      </c>
      <c r="T385" s="1">
        <f>(Table2[[#This Row],[Close Price]]-Table2[[#This Row],[50D EMA]])/Table2[[#This Row],[50D EMA]]</f>
        <v>6.3597928652805225E-2</v>
      </c>
      <c r="U385" s="1">
        <f>(Table2[[#This Row],[Close Price]]-Table2[[#This Row],[200D EMA]])/Table2[[#This Row],[200D EMA]]</f>
        <v>0.24477190985046174</v>
      </c>
      <c r="V385">
        <v>1.2644180091903401</v>
      </c>
      <c r="W385">
        <v>247.95</v>
      </c>
      <c r="X385">
        <v>254.8</v>
      </c>
      <c r="Y385">
        <v>240.55</v>
      </c>
      <c r="Z385">
        <v>289.5</v>
      </c>
      <c r="AA385">
        <v>240.55</v>
      </c>
      <c r="AB385">
        <v>293.55</v>
      </c>
      <c r="AC385" s="1">
        <f>(Table2[[#This Row],[Close Price]]/Table2[[#This Row],[Day Low]])-1</f>
        <v>1.3914095583787089E-2</v>
      </c>
      <c r="AD385" s="1">
        <f>(Table2[[#This Row],[Day High]]/Table2[[#This Row],[Close Price]])-1</f>
        <v>1.352426412092278E-2</v>
      </c>
      <c r="AE385" s="1">
        <f>(Table2[[#This Row],[Close Price]]/Table2[[#This Row],[Current Week Low]])-1</f>
        <v>4.5104967782165772E-2</v>
      </c>
      <c r="AF385" s="1">
        <f>(Table2[[#This Row],[Current Week High]]/Table2[[#This Row],[Close Price]])-1</f>
        <v>0.15155131264916455</v>
      </c>
      <c r="AG385" s="1">
        <f>(Table2[[#This Row],[Close Price]]/Table2[[#This Row],[Current Month Low]])-1</f>
        <v>4.5104967782165772E-2</v>
      </c>
      <c r="AH385" s="1">
        <f>(Table2[[#This Row],[Current Month High]]/Table2[[#This Row],[Close Price]])-1</f>
        <v>0.16766109785202876</v>
      </c>
      <c r="AI385">
        <v>16.766109785202801</v>
      </c>
      <c r="AJ385">
        <v>62.508080155138998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0.22</v>
      </c>
      <c r="AM385" t="s">
        <v>3109</v>
      </c>
      <c r="AN385">
        <v>-5.84</v>
      </c>
      <c r="AO385" t="s">
        <v>3108</v>
      </c>
      <c r="AP385">
        <v>4.1170465123768998E-2</v>
      </c>
      <c r="AQ385">
        <f>(Table2[[#This Row],[Sharpe Ratio]]-AVERAGE(Table2[Sharpe Ratio]))/_xlfn.STDEV.P(Table2[Sharpe Ratio])</f>
        <v>-0.25027538644156333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-0.61677304597564464</v>
      </c>
      <c r="AS385">
        <f>_xlfn.RANK.AVG(Table2[[#This Row],[1Y Return vs Nifty Z-Score]],Table2[1Y Return vs Nifty Z-Score])</f>
        <v>484</v>
      </c>
      <c r="AT385">
        <f>_xlfn.RANK.AVG(Table2[[#This Row],[6M Return vs Nifty Z-Score]],Table2[6M Return vs Nifty Z-Score])</f>
        <v>262</v>
      </c>
      <c r="AU385">
        <f>_xlfn.RANK.AVG(Table2[[#This Row],[Sharpe Ratio Z-Score]],Table2[Sharpe Ratio Z-Score])</f>
        <v>410</v>
      </c>
      <c r="AV385">
        <f>(Table2[[#This Row],[Rank 1Y]]+Table2[[#This Row],[Rank 6M]]+Table2[[#This Row],[Rank Sharpe]])/3</f>
        <v>385.33333333333331</v>
      </c>
    </row>
    <row r="386" spans="1:48" x14ac:dyDescent="0.3">
      <c r="A386" t="s">
        <v>1288</v>
      </c>
      <c r="B386" t="s">
        <v>1289</v>
      </c>
      <c r="C386" t="s">
        <v>3070</v>
      </c>
      <c r="D386" t="s">
        <v>196</v>
      </c>
      <c r="E386">
        <v>8624.6629856179898</v>
      </c>
      <c r="F386">
        <v>217.97</v>
      </c>
      <c r="G386">
        <v>9.0627585456986601</v>
      </c>
      <c r="H386">
        <f>(Table2[[#This Row],[1Y Return vs Nifty]]-AVERAGE(Table2[1Y Return vs Nifty]))/_xlfn.STDEV.P(Table2[1Y Return vs Nifty])</f>
        <v>-0.35256585388396222</v>
      </c>
      <c r="I386">
        <v>14.072910640181</v>
      </c>
      <c r="J386">
        <f>(Table2[[#This Row],[1M Return vs Nifty]]-AVERAGE(Table2[1M Return vs Nifty]))/_xlfn.STDEV.P(Table2[1M Return vs Nifty])</f>
        <v>1.5917313121526107</v>
      </c>
      <c r="K386">
        <v>-14.5766586179406</v>
      </c>
      <c r="L386">
        <f>(Table2[[#This Row],[6M Return vs Nifty]]-AVERAGE(Table2[6M Return vs Nifty]))/_xlfn.STDEV.P(Table2[6M Return vs Nifty])</f>
        <v>-0.68656263695917674</v>
      </c>
      <c r="M386">
        <v>3.35502295087977</v>
      </c>
      <c r="N386">
        <f>(Table2[[#This Row],[1W Return vs Nifty]]-AVERAGE(Table2[1W Return vs Nifty]))/_xlfn.STDEV.P(Table2[1W Return vs Nifty])</f>
        <v>1.3214376529720899</v>
      </c>
      <c r="O386">
        <v>208.25</v>
      </c>
      <c r="P386">
        <v>200.38587007413901</v>
      </c>
      <c r="Q386">
        <v>196.445120451836</v>
      </c>
      <c r="R386">
        <v>56.773873570872098</v>
      </c>
      <c r="S386" s="1">
        <f>(Table2[[#This Row],[Close Price]]-Table2[[#This Row],[20D EMA]])/Table2[[#This Row],[20D EMA]]</f>
        <v>4.6674669867947174E-2</v>
      </c>
      <c r="T386" s="1">
        <f>(Table2[[#This Row],[Close Price]]-Table2[[#This Row],[50D EMA]])/Table2[[#This Row],[50D EMA]]</f>
        <v>8.7751346536336094E-2</v>
      </c>
      <c r="U386" s="1">
        <f>(Table2[[#This Row],[Close Price]]-Table2[[#This Row],[200D EMA]])/Table2[[#This Row],[200D EMA]]</f>
        <v>0.10957197358048615</v>
      </c>
      <c r="V386">
        <v>1.8016545194481399</v>
      </c>
      <c r="W386">
        <v>214.7</v>
      </c>
      <c r="X386">
        <v>226</v>
      </c>
      <c r="Y386">
        <v>213.2</v>
      </c>
      <c r="Z386">
        <v>237.66</v>
      </c>
      <c r="AA386">
        <v>190.1</v>
      </c>
      <c r="AB386">
        <v>237.66</v>
      </c>
      <c r="AC386" s="1">
        <f>(Table2[[#This Row],[Close Price]]/Table2[[#This Row],[Day Low]])-1</f>
        <v>1.5230554261760565E-2</v>
      </c>
      <c r="AD386" s="1">
        <f>(Table2[[#This Row],[Day High]]/Table2[[#This Row],[Close Price]])-1</f>
        <v>3.6839932100747763E-2</v>
      </c>
      <c r="AE386" s="1">
        <f>(Table2[[#This Row],[Close Price]]/Table2[[#This Row],[Current Week Low]])-1</f>
        <v>2.2373358348968253E-2</v>
      </c>
      <c r="AF386" s="1">
        <f>(Table2[[#This Row],[Current Week High]]/Table2[[#This Row],[Close Price]])-1</f>
        <v>9.0333532137450101E-2</v>
      </c>
      <c r="AG386" s="1">
        <f>(Table2[[#This Row],[Close Price]]/Table2[[#This Row],[Current Month Low]])-1</f>
        <v>0.14660704892162024</v>
      </c>
      <c r="AH386" s="1">
        <f>(Table2[[#This Row],[Current Month High]]/Table2[[#This Row],[Close Price]])-1</f>
        <v>9.0333532137450101E-2</v>
      </c>
      <c r="AI386">
        <v>41.303849153553202</v>
      </c>
      <c r="AJ386">
        <v>50.896503980616103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0.23</v>
      </c>
      <c r="AM386" t="s">
        <v>3109</v>
      </c>
      <c r="AN386">
        <v>8.3000000000000007</v>
      </c>
      <c r="AO386" t="s">
        <v>3109</v>
      </c>
      <c r="AP386">
        <v>0.110657158659646</v>
      </c>
      <c r="AQ386">
        <f>(Table2[[#This Row],[Sharpe Ratio]]-AVERAGE(Table2[Sharpe Ratio]))/_xlfn.STDEV.P(Table2[Sharpe Ratio])</f>
        <v>0.53940584295942595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2.4134463172409877</v>
      </c>
      <c r="AS386">
        <f>_xlfn.RANK.AVG(Table2[[#This Row],[1Y Return vs Nifty Z-Score]],Table2[1Y Return vs Nifty Z-Score])</f>
        <v>399</v>
      </c>
      <c r="AT386">
        <f>_xlfn.RANK.AVG(Table2[[#This Row],[6M Return vs Nifty Z-Score]],Table2[6M Return vs Nifty Z-Score])</f>
        <v>552</v>
      </c>
      <c r="AU386">
        <f>_xlfn.RANK.AVG(Table2[[#This Row],[Sharpe Ratio Z-Score]],Table2[Sharpe Ratio Z-Score])</f>
        <v>207</v>
      </c>
      <c r="AV386">
        <f>(Table2[[#This Row],[Rank 1Y]]+Table2[[#This Row],[Rank 6M]]+Table2[[#This Row],[Rank Sharpe]])/3</f>
        <v>386</v>
      </c>
    </row>
    <row r="387" spans="1:48" x14ac:dyDescent="0.3">
      <c r="A387" t="s">
        <v>1072</v>
      </c>
      <c r="B387" t="s">
        <v>1073</v>
      </c>
      <c r="C387" t="s">
        <v>3068</v>
      </c>
      <c r="D387" t="s">
        <v>51</v>
      </c>
      <c r="E387">
        <v>12051.6544008</v>
      </c>
      <c r="F387">
        <v>1585.5</v>
      </c>
      <c r="G387">
        <v>23.215439561954501</v>
      </c>
      <c r="H387">
        <f>(Table2[[#This Row],[1Y Return vs Nifty]]-AVERAGE(Table2[1Y Return vs Nifty]))/_xlfn.STDEV.P(Table2[1Y Return vs Nifty])</f>
        <v>-0.13419665742600356</v>
      </c>
      <c r="I387">
        <v>2.75241626018411</v>
      </c>
      <c r="J387">
        <f>(Table2[[#This Row],[1M Return vs Nifty]]-AVERAGE(Table2[1M Return vs Nifty]))/_xlfn.STDEV.P(Table2[1M Return vs Nifty])</f>
        <v>0.5094450534184205</v>
      </c>
      <c r="K387">
        <v>-10.5083663444195</v>
      </c>
      <c r="L387">
        <f>(Table2[[#This Row],[6M Return vs Nifty]]-AVERAGE(Table2[6M Return vs Nifty]))/_xlfn.STDEV.P(Table2[6M Return vs Nifty])</f>
        <v>-0.549809412489488</v>
      </c>
      <c r="M387">
        <v>3.1709302917776401</v>
      </c>
      <c r="N387">
        <f>(Table2[[#This Row],[1W Return vs Nifty]]-AVERAGE(Table2[1W Return vs Nifty]))/_xlfn.STDEV.P(Table2[1W Return vs Nifty])</f>
        <v>1.2805776529180257</v>
      </c>
      <c r="O387">
        <v>1540.21</v>
      </c>
      <c r="P387">
        <v>1487.6366596134501</v>
      </c>
      <c r="Q387">
        <v>1336.86846619469</v>
      </c>
      <c r="R387">
        <v>58.554532014772597</v>
      </c>
      <c r="S387" s="1">
        <f>(Table2[[#This Row],[Close Price]]-Table2[[#This Row],[20D EMA]])/Table2[[#This Row],[20D EMA]]</f>
        <v>2.9405081125301071E-2</v>
      </c>
      <c r="T387" s="1">
        <f>(Table2[[#This Row],[Close Price]]-Table2[[#This Row],[50D EMA]])/Table2[[#This Row],[50D EMA]]</f>
        <v>6.5784437183726618E-2</v>
      </c>
      <c r="U387" s="1">
        <f>(Table2[[#This Row],[Close Price]]-Table2[[#This Row],[200D EMA]])/Table2[[#This Row],[200D EMA]]</f>
        <v>0.1859805508862242</v>
      </c>
      <c r="V387">
        <v>1.25228039010107</v>
      </c>
      <c r="W387">
        <v>1563.05</v>
      </c>
      <c r="X387">
        <v>1598</v>
      </c>
      <c r="Y387">
        <v>1514.3</v>
      </c>
      <c r="Z387">
        <v>1598</v>
      </c>
      <c r="AA387">
        <v>1452</v>
      </c>
      <c r="AB387">
        <v>1655</v>
      </c>
      <c r="AC387" s="1">
        <f>(Table2[[#This Row],[Close Price]]/Table2[[#This Row],[Day Low]])-1</f>
        <v>1.4362944243626163E-2</v>
      </c>
      <c r="AD387" s="1">
        <f>(Table2[[#This Row],[Day High]]/Table2[[#This Row],[Close Price]])-1</f>
        <v>7.8839482812993467E-3</v>
      </c>
      <c r="AE387" s="1">
        <f>(Table2[[#This Row],[Close Price]]/Table2[[#This Row],[Current Week Low]])-1</f>
        <v>4.7018424354487331E-2</v>
      </c>
      <c r="AF387" s="1">
        <f>(Table2[[#This Row],[Current Week High]]/Table2[[#This Row],[Close Price]])-1</f>
        <v>7.8839482812993467E-3</v>
      </c>
      <c r="AG387" s="1">
        <f>(Table2[[#This Row],[Close Price]]/Table2[[#This Row],[Current Month Low]])-1</f>
        <v>9.1942148760330689E-2</v>
      </c>
      <c r="AH387" s="1">
        <f>(Table2[[#This Row],[Current Month High]]/Table2[[#This Row],[Close Price]])-1</f>
        <v>4.3834752444023906E-2</v>
      </c>
      <c r="AI387">
        <v>4.3834752444023897</v>
      </c>
      <c r="AJ387">
        <v>66.194968553459105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7.0000000000000007E-2</v>
      </c>
      <c r="AM387" t="s">
        <v>3109</v>
      </c>
      <c r="AN387">
        <v>2</v>
      </c>
      <c r="AO387" t="s">
        <v>3109</v>
      </c>
      <c r="AP387">
        <v>6.9855752639922997E-2</v>
      </c>
      <c r="AQ387">
        <f>(Table2[[#This Row],[Sharpe Ratio]]-AVERAGE(Table2[Sharpe Ratio]))/_xlfn.STDEV.P(Table2[Sharpe Ratio])</f>
        <v>7.5718439984810787E-2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1.1817350764057655</v>
      </c>
      <c r="AS387">
        <f>_xlfn.RANK.AVG(Table2[[#This Row],[1Y Return vs Nifty Z-Score]],Table2[1Y Return vs Nifty Z-Score])</f>
        <v>329</v>
      </c>
      <c r="AT387">
        <f>_xlfn.RANK.AVG(Table2[[#This Row],[6M Return vs Nifty Z-Score]],Table2[6M Return vs Nifty Z-Score])</f>
        <v>503</v>
      </c>
      <c r="AU387">
        <f>_xlfn.RANK.AVG(Table2[[#This Row],[Sharpe Ratio Z-Score]],Table2[Sharpe Ratio Z-Score])</f>
        <v>326</v>
      </c>
      <c r="AV387">
        <f>(Table2[[#This Row],[Rank 1Y]]+Table2[[#This Row],[Rank 6M]]+Table2[[#This Row],[Rank Sharpe]])/3</f>
        <v>386</v>
      </c>
    </row>
    <row r="388" spans="1:48" x14ac:dyDescent="0.3">
      <c r="A388" t="s">
        <v>1094</v>
      </c>
      <c r="B388" t="s">
        <v>1095</v>
      </c>
      <c r="C388" t="s">
        <v>3074</v>
      </c>
      <c r="D388" t="s">
        <v>764</v>
      </c>
      <c r="E388">
        <v>11678.130884885</v>
      </c>
      <c r="F388">
        <v>2487.35</v>
      </c>
      <c r="G388">
        <v>25.330833700940101</v>
      </c>
      <c r="H388">
        <f>(Table2[[#This Row],[1Y Return vs Nifty]]-AVERAGE(Table2[1Y Return vs Nifty]))/_xlfn.STDEV.P(Table2[1Y Return vs Nifty])</f>
        <v>-0.10155712306558254</v>
      </c>
      <c r="I388">
        <v>-4.6882041150748703</v>
      </c>
      <c r="J388">
        <f>(Table2[[#This Row],[1M Return vs Nifty]]-AVERAGE(Table2[1M Return vs Nifty]))/_xlfn.STDEV.P(Table2[1M Return vs Nifty])</f>
        <v>-0.20190914351751227</v>
      </c>
      <c r="K388">
        <v>-4.1382635153238603</v>
      </c>
      <c r="L388">
        <f>(Table2[[#This Row],[6M Return vs Nifty]]-AVERAGE(Table2[6M Return vs Nifty]))/_xlfn.STDEV.P(Table2[6M Return vs Nifty])</f>
        <v>-0.33568219558519419</v>
      </c>
      <c r="M388">
        <v>-6.4700150658938602</v>
      </c>
      <c r="N388">
        <f>(Table2[[#This Row],[1W Return vs Nifty]]-AVERAGE(Table2[1W Return vs Nifty]))/_xlfn.STDEV.P(Table2[1W Return vs Nifty])</f>
        <v>-0.85926339102684302</v>
      </c>
      <c r="O388">
        <v>2460.0500000000002</v>
      </c>
      <c r="P388">
        <v>2433.77849653666</v>
      </c>
      <c r="Q388">
        <v>2322.9778113221701</v>
      </c>
      <c r="R388">
        <v>53.2197158697021</v>
      </c>
      <c r="S388" s="1">
        <f>(Table2[[#This Row],[Close Price]]-Table2[[#This Row],[20D EMA]])/Table2[[#This Row],[20D EMA]]</f>
        <v>1.1097335420011676E-2</v>
      </c>
      <c r="T388" s="1">
        <f>(Table2[[#This Row],[Close Price]]-Table2[[#This Row],[50D EMA]])/Table2[[#This Row],[50D EMA]]</f>
        <v>2.201165945856362E-2</v>
      </c>
      <c r="U388" s="1">
        <f>(Table2[[#This Row],[Close Price]]-Table2[[#This Row],[200D EMA]])/Table2[[#This Row],[200D EMA]]</f>
        <v>7.075925903238571E-2</v>
      </c>
      <c r="V388">
        <v>0.93830237752442802</v>
      </c>
      <c r="W388">
        <v>2402.15</v>
      </c>
      <c r="X388">
        <v>2509.8000000000002</v>
      </c>
      <c r="Y388">
        <v>2371</v>
      </c>
      <c r="Z388">
        <v>2585.6999999999998</v>
      </c>
      <c r="AA388">
        <v>2325.85</v>
      </c>
      <c r="AB388">
        <v>2585.6999999999998</v>
      </c>
      <c r="AC388" s="1">
        <f>(Table2[[#This Row],[Close Price]]/Table2[[#This Row],[Day Low]])-1</f>
        <v>3.5468226380533929E-2</v>
      </c>
      <c r="AD388" s="1">
        <f>(Table2[[#This Row],[Day High]]/Table2[[#This Row],[Close Price]])-1</f>
        <v>9.0256698896415966E-3</v>
      </c>
      <c r="AE388" s="1">
        <f>(Table2[[#This Row],[Close Price]]/Table2[[#This Row],[Current Week Low]])-1</f>
        <v>4.9072121467734986E-2</v>
      </c>
      <c r="AF388" s="1">
        <f>(Table2[[#This Row],[Current Week High]]/Table2[[#This Row],[Close Price]])-1</f>
        <v>3.9540072768207146E-2</v>
      </c>
      <c r="AG388" s="1">
        <f>(Table2[[#This Row],[Close Price]]/Table2[[#This Row],[Current Month Low]])-1</f>
        <v>6.9436980028806605E-2</v>
      </c>
      <c r="AH388" s="1">
        <f>(Table2[[#This Row],[Current Month High]]/Table2[[#This Row],[Close Price]])-1</f>
        <v>3.9540072768207146E-2</v>
      </c>
      <c r="AI388">
        <v>13.695298208937199</v>
      </c>
      <c r="AJ388">
        <v>57.228192161820402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-0.05</v>
      </c>
      <c r="AM388" t="s">
        <v>3108</v>
      </c>
      <c r="AN388">
        <v>3.65</v>
      </c>
      <c r="AO388" t="s">
        <v>3109</v>
      </c>
      <c r="AP388">
        <v>4.0442607093139002E-2</v>
      </c>
      <c r="AQ388">
        <f>(Table2[[#This Row],[Sharpe Ratio]]-AVERAGE(Table2[Sharpe Ratio]))/_xlfn.STDEV.P(Table2[Sharpe Ratio])</f>
        <v>-0.25854712589568651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-1.7569589790908187</v>
      </c>
      <c r="AS388">
        <f>_xlfn.RANK.AVG(Table2[[#This Row],[1Y Return vs Nifty Z-Score]],Table2[1Y Return vs Nifty Z-Score])</f>
        <v>319</v>
      </c>
      <c r="AT388">
        <f>_xlfn.RANK.AVG(Table2[[#This Row],[6M Return vs Nifty Z-Score]],Table2[6M Return vs Nifty Z-Score])</f>
        <v>427</v>
      </c>
      <c r="AU388">
        <f>_xlfn.RANK.AVG(Table2[[#This Row],[Sharpe Ratio Z-Score]],Table2[Sharpe Ratio Z-Score])</f>
        <v>414</v>
      </c>
      <c r="AV388">
        <f>(Table2[[#This Row],[Rank 1Y]]+Table2[[#This Row],[Rank 6M]]+Table2[[#This Row],[Rank Sharpe]])/3</f>
        <v>386.66666666666669</v>
      </c>
    </row>
    <row r="389" spans="1:48" x14ac:dyDescent="0.3">
      <c r="A389" t="s">
        <v>1893</v>
      </c>
      <c r="B389" t="s">
        <v>1894</v>
      </c>
      <c r="C389" t="s">
        <v>630</v>
      </c>
      <c r="D389" t="s">
        <v>465</v>
      </c>
      <c r="E389">
        <v>3580.0689821699998</v>
      </c>
      <c r="F389">
        <v>565.45000000000005</v>
      </c>
      <c r="G389">
        <v>3.41896330881776</v>
      </c>
      <c r="H389">
        <f>(Table2[[#This Row],[1Y Return vs Nifty]]-AVERAGE(Table2[1Y Return vs Nifty]))/_xlfn.STDEV.P(Table2[1Y Return vs Nifty])</f>
        <v>-0.43964695388440461</v>
      </c>
      <c r="I389">
        <v>0.96535063896121998</v>
      </c>
      <c r="J389">
        <f>(Table2[[#This Row],[1M Return vs Nifty]]-AVERAGE(Table2[1M Return vs Nifty]))/_xlfn.STDEV.P(Table2[1M Return vs Nifty])</f>
        <v>0.33859416118854035</v>
      </c>
      <c r="K389">
        <v>33.271674152411101</v>
      </c>
      <c r="L389">
        <f>(Table2[[#This Row],[6M Return vs Nifty]]-AVERAGE(Table2[6M Return vs Nifty]))/_xlfn.STDEV.P(Table2[6M Return vs Nifty])</f>
        <v>0.92183060322977239</v>
      </c>
      <c r="M389">
        <v>-3.9661756263247399</v>
      </c>
      <c r="N389">
        <f>(Table2[[#This Row],[1W Return vs Nifty]]-AVERAGE(Table2[1W Return vs Nifty]))/_xlfn.STDEV.P(Table2[1W Return vs Nifty])</f>
        <v>-0.30352759941439555</v>
      </c>
      <c r="O389">
        <v>566.45000000000005</v>
      </c>
      <c r="P389">
        <v>545.61165457106597</v>
      </c>
      <c r="Q389">
        <v>471.26696123070099</v>
      </c>
      <c r="R389">
        <v>48.606469997391798</v>
      </c>
      <c r="S389" s="1">
        <f>(Table2[[#This Row],[Close Price]]-Table2[[#This Row],[20D EMA]])/Table2[[#This Row],[20D EMA]]</f>
        <v>-1.7653808809250594E-3</v>
      </c>
      <c r="T389" s="1">
        <f>(Table2[[#This Row],[Close Price]]-Table2[[#This Row],[50D EMA]])/Table2[[#This Row],[50D EMA]]</f>
        <v>3.6359827109136891E-2</v>
      </c>
      <c r="U389" s="1">
        <f>(Table2[[#This Row],[Close Price]]-Table2[[#This Row],[200D EMA]])/Table2[[#This Row],[200D EMA]]</f>
        <v>0.19985071417555475</v>
      </c>
      <c r="V389">
        <v>1.3065884177931699</v>
      </c>
      <c r="W389">
        <v>545.65</v>
      </c>
      <c r="X389">
        <v>568.5</v>
      </c>
      <c r="Y389">
        <v>534.79999999999995</v>
      </c>
      <c r="Z389">
        <v>580</v>
      </c>
      <c r="AA389">
        <v>534.79999999999995</v>
      </c>
      <c r="AB389">
        <v>614.15</v>
      </c>
      <c r="AC389" s="1">
        <f>(Table2[[#This Row],[Close Price]]/Table2[[#This Row],[Day Low]])-1</f>
        <v>3.6286997159351353E-2</v>
      </c>
      <c r="AD389" s="1">
        <f>(Table2[[#This Row],[Day High]]/Table2[[#This Row],[Close Price]])-1</f>
        <v>5.3939340348394538E-3</v>
      </c>
      <c r="AE389" s="1">
        <f>(Table2[[#This Row],[Close Price]]/Table2[[#This Row],[Current Week Low]])-1</f>
        <v>5.731114435302942E-2</v>
      </c>
      <c r="AF389" s="1">
        <f>(Table2[[#This Row],[Current Week High]]/Table2[[#This Row],[Close Price]])-1</f>
        <v>2.5731718100627798E-2</v>
      </c>
      <c r="AG389" s="1">
        <f>(Table2[[#This Row],[Close Price]]/Table2[[#This Row],[Current Month Low]])-1</f>
        <v>5.731114435302942E-2</v>
      </c>
      <c r="AH389" s="1">
        <f>(Table2[[#This Row],[Current Month High]]/Table2[[#This Row],[Close Price]])-1</f>
        <v>8.6126094261207653E-2</v>
      </c>
      <c r="AI389">
        <v>9.4526483331859499</v>
      </c>
      <c r="AJ389">
        <v>71.869300911854097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0.05</v>
      </c>
      <c r="AM389" t="s">
        <v>3109</v>
      </c>
      <c r="AN389">
        <v>-6.44</v>
      </c>
      <c r="AO389" t="s">
        <v>3108</v>
      </c>
      <c r="AP389">
        <v>-1.7018653561475999E-2</v>
      </c>
      <c r="AQ389">
        <f>(Table2[[#This Row],[Sharpe Ratio]]-AVERAGE(Table2[Sharpe Ratio]))/_xlfn.STDEV.P(Table2[Sharpe Ratio])</f>
        <v>-0.91156537511254898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-0.39431516399303634</v>
      </c>
      <c r="AS389">
        <f>_xlfn.RANK.AVG(Table2[[#This Row],[1Y Return vs Nifty Z-Score]],Table2[1Y Return vs Nifty Z-Score])</f>
        <v>445</v>
      </c>
      <c r="AT389">
        <f>_xlfn.RANK.AVG(Table2[[#This Row],[6M Return vs Nifty Z-Score]],Table2[6M Return vs Nifty Z-Score])</f>
        <v>113</v>
      </c>
      <c r="AU389">
        <f>_xlfn.RANK.AVG(Table2[[#This Row],[Sharpe Ratio Z-Score]],Table2[Sharpe Ratio Z-Score])</f>
        <v>602</v>
      </c>
      <c r="AV389">
        <f>(Table2[[#This Row],[Rank 1Y]]+Table2[[#This Row],[Rank 6M]]+Table2[[#This Row],[Rank Sharpe]])/3</f>
        <v>386.66666666666669</v>
      </c>
    </row>
    <row r="390" spans="1:48" x14ac:dyDescent="0.3">
      <c r="A390" t="s">
        <v>411</v>
      </c>
      <c r="B390" t="s">
        <v>412</v>
      </c>
      <c r="C390" t="s">
        <v>3064</v>
      </c>
      <c r="D390" t="s">
        <v>413</v>
      </c>
      <c r="E390">
        <v>56274.442260876</v>
      </c>
      <c r="F390">
        <v>216.09</v>
      </c>
      <c r="G390">
        <v>-7.2823039675813996</v>
      </c>
      <c r="H390">
        <f>(Table2[[#This Row],[1Y Return vs Nifty]]-AVERAGE(Table2[1Y Return vs Nifty]))/_xlfn.STDEV.P(Table2[1Y Return vs Nifty])</f>
        <v>-0.60476246334477046</v>
      </c>
      <c r="I390">
        <v>-10.203836165078499</v>
      </c>
      <c r="J390">
        <f>(Table2[[#This Row],[1M Return vs Nifty]]-AVERAGE(Table2[1M Return vs Nifty]))/_xlfn.STDEV.P(Table2[1M Return vs Nifty])</f>
        <v>-0.7292264651444551</v>
      </c>
      <c r="K390">
        <v>4.8015031247675299</v>
      </c>
      <c r="L390">
        <f>(Table2[[#This Row],[6M Return vs Nifty]]-AVERAGE(Table2[6M Return vs Nifty]))/_xlfn.STDEV.P(Table2[6M Return vs Nifty])</f>
        <v>-3.5177258416325387E-2</v>
      </c>
      <c r="M390">
        <v>-5.18680793078983</v>
      </c>
      <c r="N390">
        <f>(Table2[[#This Row],[1W Return vs Nifty]]-AVERAGE(Table2[1W Return vs Nifty]))/_xlfn.STDEV.P(Table2[1W Return vs Nifty])</f>
        <v>-0.57445114557691157</v>
      </c>
      <c r="O390">
        <v>215.13</v>
      </c>
      <c r="P390">
        <v>219.681094471086</v>
      </c>
      <c r="Q390">
        <v>202.98839491984799</v>
      </c>
      <c r="R390">
        <v>55.035117994788997</v>
      </c>
      <c r="S390" s="1">
        <f>(Table2[[#This Row],[Close Price]]-Table2[[#This Row],[20D EMA]])/Table2[[#This Row],[20D EMA]]</f>
        <v>4.4624180727932316E-3</v>
      </c>
      <c r="T390" s="1">
        <f>(Table2[[#This Row],[Close Price]]-Table2[[#This Row],[50D EMA]])/Table2[[#This Row],[50D EMA]]</f>
        <v>-1.6346852603461734E-2</v>
      </c>
      <c r="U390" s="1">
        <f>(Table2[[#This Row],[Close Price]]-Table2[[#This Row],[200D EMA]])/Table2[[#This Row],[200D EMA]]</f>
        <v>6.4543616325087511E-2</v>
      </c>
      <c r="V390">
        <v>0.97354640433294504</v>
      </c>
      <c r="W390">
        <v>205</v>
      </c>
      <c r="X390">
        <v>216.98</v>
      </c>
      <c r="Y390">
        <v>201.6</v>
      </c>
      <c r="Z390">
        <v>216.98</v>
      </c>
      <c r="AA390">
        <v>200.05</v>
      </c>
      <c r="AB390">
        <v>229.4</v>
      </c>
      <c r="AC390" s="1">
        <f>(Table2[[#This Row],[Close Price]]/Table2[[#This Row],[Day Low]])-1</f>
        <v>5.4097560975609804E-2</v>
      </c>
      <c r="AD390" s="1">
        <f>(Table2[[#This Row],[Day High]]/Table2[[#This Row],[Close Price]])-1</f>
        <v>4.1186542644267021E-3</v>
      </c>
      <c r="AE390" s="1">
        <f>(Table2[[#This Row],[Close Price]]/Table2[[#This Row],[Current Week Low]])-1</f>
        <v>7.1875000000000133E-2</v>
      </c>
      <c r="AF390" s="1">
        <f>(Table2[[#This Row],[Current Week High]]/Table2[[#This Row],[Close Price]])-1</f>
        <v>4.1186542644267021E-3</v>
      </c>
      <c r="AG390" s="1">
        <f>(Table2[[#This Row],[Close Price]]/Table2[[#This Row],[Current Month Low]])-1</f>
        <v>8.0179955011247195E-2</v>
      </c>
      <c r="AH390" s="1">
        <f>(Table2[[#This Row],[Current Month High]]/Table2[[#This Row],[Close Price]])-1</f>
        <v>6.1594705909574721E-2</v>
      </c>
      <c r="AI390">
        <v>14.257948077189999</v>
      </c>
      <c r="AJ390">
        <v>39.412903225806403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-0.09</v>
      </c>
      <c r="AM390" t="s">
        <v>3108</v>
      </c>
      <c r="AN390">
        <v>-3.1</v>
      </c>
      <c r="AO390" t="s">
        <v>3108</v>
      </c>
      <c r="AP390">
        <v>7.2904562174575999E-2</v>
      </c>
      <c r="AQ390">
        <f>(Table2[[#This Row],[Sharpe Ratio]]-AVERAGE(Table2[Sharpe Ratio]))/_xlfn.STDEV.P(Table2[Sharpe Ratio])</f>
        <v>0.11036662280978818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530</v>
      </c>
      <c r="AT390">
        <f>_xlfn.RANK.AVG(Table2[[#This Row],[6M Return vs Nifty Z-Score]],Table2[6M Return vs Nifty Z-Score])</f>
        <v>321</v>
      </c>
      <c r="AU390">
        <f>_xlfn.RANK.AVG(Table2[[#This Row],[Sharpe Ratio Z-Score]],Table2[Sharpe Ratio Z-Score])</f>
        <v>315</v>
      </c>
      <c r="AV390">
        <f>(Table2[[#This Row],[Rank 1Y]]+Table2[[#This Row],[Rank 6M]]+Table2[[#This Row],[Rank Sharpe]])/3</f>
        <v>388.66666666666669</v>
      </c>
    </row>
    <row r="391" spans="1:48" x14ac:dyDescent="0.3">
      <c r="A391" t="s">
        <v>1177</v>
      </c>
      <c r="B391" t="s">
        <v>1178</v>
      </c>
      <c r="C391" t="s">
        <v>3075</v>
      </c>
      <c r="D391" t="s">
        <v>133</v>
      </c>
      <c r="E391">
        <v>9962.0163068999991</v>
      </c>
      <c r="F391">
        <v>326.89999999999998</v>
      </c>
      <c r="G391">
        <v>-22.768616684740401</v>
      </c>
      <c r="H391">
        <f>(Table2[[#This Row],[1Y Return vs Nifty]]-AVERAGE(Table2[1Y Return vs Nifty]))/_xlfn.STDEV.P(Table2[1Y Return vs Nifty])</f>
        <v>-0.84370896826906017</v>
      </c>
      <c r="I391">
        <v>-13.4040687496771</v>
      </c>
      <c r="J391">
        <f>(Table2[[#This Row],[1M Return vs Nifty]]-AVERAGE(Table2[1M Return vs Nifty]))/_xlfn.STDEV.P(Table2[1M Return vs Nifty])</f>
        <v>-1.0351819857076321</v>
      </c>
      <c r="K391">
        <v>-7.8625795408081496</v>
      </c>
      <c r="L391">
        <f>(Table2[[#This Row],[6M Return vs Nifty]]-AVERAGE(Table2[6M Return vs Nifty]))/_xlfn.STDEV.P(Table2[6M Return vs Nifty])</f>
        <v>-0.46087286311516079</v>
      </c>
      <c r="M391">
        <v>-6.0314782854989604</v>
      </c>
      <c r="N391">
        <f>(Table2[[#This Row],[1W Return vs Nifty]]-AVERAGE(Table2[1W Return vs Nifty]))/_xlfn.STDEV.P(Table2[1W Return vs Nifty])</f>
        <v>-0.76192864146084316</v>
      </c>
      <c r="O391">
        <v>355.22</v>
      </c>
      <c r="P391">
        <v>364.040665715552</v>
      </c>
      <c r="Q391">
        <v>339.51342201758803</v>
      </c>
      <c r="R391">
        <v>23.261665558803202</v>
      </c>
      <c r="S391" s="1">
        <f>(Table2[[#This Row],[Close Price]]-Table2[[#This Row],[20D EMA]])/Table2[[#This Row],[20D EMA]]</f>
        <v>-7.972524069590689E-2</v>
      </c>
      <c r="T391" s="1">
        <f>(Table2[[#This Row],[Close Price]]-Table2[[#This Row],[50D EMA]])/Table2[[#This Row],[50D EMA]]</f>
        <v>-0.10202339796997396</v>
      </c>
      <c r="U391" s="1">
        <f>(Table2[[#This Row],[Close Price]]-Table2[[#This Row],[200D EMA]])/Table2[[#This Row],[200D EMA]]</f>
        <v>-3.7151467952670894E-2</v>
      </c>
      <c r="V391">
        <v>0.91345287835455002</v>
      </c>
      <c r="W391">
        <v>325.60000000000002</v>
      </c>
      <c r="X391">
        <v>340.7</v>
      </c>
      <c r="Y391">
        <v>314.95</v>
      </c>
      <c r="Z391">
        <v>349.3</v>
      </c>
      <c r="AA391">
        <v>314.95</v>
      </c>
      <c r="AB391">
        <v>387</v>
      </c>
      <c r="AC391" s="1">
        <f>(Table2[[#This Row],[Close Price]]/Table2[[#This Row],[Day Low]])-1</f>
        <v>3.9926289926288661E-3</v>
      </c>
      <c r="AD391" s="1">
        <f>(Table2[[#This Row],[Day High]]/Table2[[#This Row],[Close Price]])-1</f>
        <v>4.2214744570205021E-2</v>
      </c>
      <c r="AE391" s="1">
        <f>(Table2[[#This Row],[Close Price]]/Table2[[#This Row],[Current Week Low]])-1</f>
        <v>3.7942530560406418E-2</v>
      </c>
      <c r="AF391" s="1">
        <f>(Table2[[#This Row],[Current Week High]]/Table2[[#This Row],[Close Price]])-1</f>
        <v>6.85224839400429E-2</v>
      </c>
      <c r="AG391" s="1">
        <f>(Table2[[#This Row],[Close Price]]/Table2[[#This Row],[Current Month Low]])-1</f>
        <v>3.7942530560406418E-2</v>
      </c>
      <c r="AH391" s="1">
        <f>(Table2[[#This Row],[Current Month High]]/Table2[[#This Row],[Close Price]])-1</f>
        <v>0.18384827164270434</v>
      </c>
      <c r="AI391">
        <v>30.865708167635301</v>
      </c>
      <c r="AJ391">
        <v>29.311708860759399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0.01</v>
      </c>
      <c r="AM391" t="s">
        <v>3109</v>
      </c>
      <c r="AN391">
        <v>-13.14</v>
      </c>
      <c r="AO391" t="s">
        <v>3108</v>
      </c>
      <c r="AP391">
        <v>0.17118015536717901</v>
      </c>
      <c r="AQ391">
        <f>(Table2[[#This Row],[Sharpe Ratio]]-AVERAGE(Table2[Sharpe Ratio]))/_xlfn.STDEV.P(Table2[Sharpe Ratio])</f>
        <v>1.2272191783624125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621</v>
      </c>
      <c r="AT391">
        <f>_xlfn.RANK.AVG(Table2[[#This Row],[6M Return vs Nifty Z-Score]],Table2[6M Return vs Nifty Z-Score])</f>
        <v>464</v>
      </c>
      <c r="AU391">
        <f>_xlfn.RANK.AVG(Table2[[#This Row],[Sharpe Ratio Z-Score]],Table2[Sharpe Ratio Z-Score])</f>
        <v>87</v>
      </c>
      <c r="AV391">
        <f>(Table2[[#This Row],[Rank 1Y]]+Table2[[#This Row],[Rank 6M]]+Table2[[#This Row],[Rank Sharpe]])/3</f>
        <v>390.66666666666669</v>
      </c>
    </row>
    <row r="392" spans="1:48" x14ac:dyDescent="0.3">
      <c r="A392" t="s">
        <v>1080</v>
      </c>
      <c r="B392" t="s">
        <v>1081</v>
      </c>
      <c r="C392" t="s">
        <v>3068</v>
      </c>
      <c r="D392" t="s">
        <v>51</v>
      </c>
      <c r="E392">
        <v>11955.735170399999</v>
      </c>
      <c r="F392">
        <v>975.75</v>
      </c>
      <c r="G392">
        <v>34.1828023172462</v>
      </c>
      <c r="H392">
        <f>(Table2[[#This Row],[1Y Return vs Nifty]]-AVERAGE(Table2[1Y Return vs Nifty]))/_xlfn.STDEV.P(Table2[1Y Return vs Nifty])</f>
        <v>3.5024579835343482E-2</v>
      </c>
      <c r="I392">
        <v>15.7436763946179</v>
      </c>
      <c r="J392">
        <f>(Table2[[#This Row],[1M Return vs Nifty]]-AVERAGE(Table2[1M Return vs Nifty]))/_xlfn.STDEV.P(Table2[1M Return vs Nifty])</f>
        <v>1.751463454309393</v>
      </c>
      <c r="K392">
        <v>-0.27468844251422198</v>
      </c>
      <c r="L392">
        <f>(Table2[[#This Row],[6M Return vs Nifty]]-AVERAGE(Table2[6M Return vs Nifty]))/_xlfn.STDEV.P(Table2[6M Return vs Nifty])</f>
        <v>-0.20581041802725125</v>
      </c>
      <c r="M392">
        <v>5.2181064037019604</v>
      </c>
      <c r="N392">
        <f>(Table2[[#This Row],[1W Return vs Nifty]]-AVERAGE(Table2[1W Return vs Nifty]))/_xlfn.STDEV.P(Table2[1W Return vs Nifty])</f>
        <v>1.7349554453399458</v>
      </c>
      <c r="O392">
        <v>921.53</v>
      </c>
      <c r="P392">
        <v>886.206255451929</v>
      </c>
      <c r="Q392">
        <v>792.43619329150999</v>
      </c>
      <c r="R392">
        <v>67.877929150299394</v>
      </c>
      <c r="S392" s="1">
        <f>(Table2[[#This Row],[Close Price]]-Table2[[#This Row],[20D EMA]])/Table2[[#This Row],[20D EMA]]</f>
        <v>5.883693422894537E-2</v>
      </c>
      <c r="T392" s="1">
        <f>(Table2[[#This Row],[Close Price]]-Table2[[#This Row],[50D EMA]])/Table2[[#This Row],[50D EMA]]</f>
        <v>0.10104165254668322</v>
      </c>
      <c r="U392" s="1">
        <f>(Table2[[#This Row],[Close Price]]-Table2[[#This Row],[200D EMA]])/Table2[[#This Row],[200D EMA]]</f>
        <v>0.23132942217980593</v>
      </c>
      <c r="V392">
        <v>1.9728802122220701</v>
      </c>
      <c r="W392">
        <v>973.35</v>
      </c>
      <c r="X392">
        <v>993</v>
      </c>
      <c r="Y392">
        <v>911.3</v>
      </c>
      <c r="Z392">
        <v>1037.05</v>
      </c>
      <c r="AA392">
        <v>851.25</v>
      </c>
      <c r="AB392">
        <v>1037.05</v>
      </c>
      <c r="AC392" s="1">
        <f>(Table2[[#This Row],[Close Price]]/Table2[[#This Row],[Day Low]])-1</f>
        <v>2.4657112035753048E-3</v>
      </c>
      <c r="AD392" s="1">
        <f>(Table2[[#This Row],[Day High]]/Table2[[#This Row],[Close Price]])-1</f>
        <v>1.7678708685626487E-2</v>
      </c>
      <c r="AE392" s="1">
        <f>(Table2[[#This Row],[Close Price]]/Table2[[#This Row],[Current Week Low]])-1</f>
        <v>7.0723142763085667E-2</v>
      </c>
      <c r="AF392" s="1">
        <f>(Table2[[#This Row],[Current Week High]]/Table2[[#This Row],[Close Price]])-1</f>
        <v>6.2823469126312981E-2</v>
      </c>
      <c r="AG392" s="1">
        <f>(Table2[[#This Row],[Close Price]]/Table2[[#This Row],[Current Month Low]])-1</f>
        <v>0.14625550660792941</v>
      </c>
      <c r="AH392" s="1">
        <f>(Table2[[#This Row],[Current Month High]]/Table2[[#This Row],[Close Price]])-1</f>
        <v>6.2823469126312981E-2</v>
      </c>
      <c r="AI392">
        <v>6.2823469126312901</v>
      </c>
      <c r="AJ392">
        <v>63.716442953020099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0.03</v>
      </c>
      <c r="AM392" t="s">
        <v>3109</v>
      </c>
      <c r="AN392">
        <v>9.76</v>
      </c>
      <c r="AO392" t="s">
        <v>3109</v>
      </c>
      <c r="AP392">
        <v>3.6335117180419998E-3</v>
      </c>
      <c r="AQ392">
        <f>(Table2[[#This Row],[Sharpe Ratio]]-AVERAGE(Table2[Sharpe Ratio]))/_xlfn.STDEV.P(Table2[Sharpe Ratio])</f>
        <v>-0.67686393174480808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2.6387691297126228</v>
      </c>
      <c r="AS392">
        <f>_xlfn.RANK.AVG(Table2[[#This Row],[1Y Return vs Nifty Z-Score]],Table2[1Y Return vs Nifty Z-Score])</f>
        <v>288</v>
      </c>
      <c r="AT392">
        <f>_xlfn.RANK.AVG(Table2[[#This Row],[6M Return vs Nifty Z-Score]],Table2[6M Return vs Nifty Z-Score])</f>
        <v>376</v>
      </c>
      <c r="AU392">
        <f>_xlfn.RANK.AVG(Table2[[#This Row],[Sharpe Ratio Z-Score]],Table2[Sharpe Ratio Z-Score])</f>
        <v>514</v>
      </c>
      <c r="AV392">
        <f>(Table2[[#This Row],[Rank 1Y]]+Table2[[#This Row],[Rank 6M]]+Table2[[#This Row],[Rank Sharpe]])/3</f>
        <v>392.66666666666669</v>
      </c>
    </row>
    <row r="393" spans="1:48" x14ac:dyDescent="0.3">
      <c r="A393" t="s">
        <v>1090</v>
      </c>
      <c r="B393" t="s">
        <v>1091</v>
      </c>
      <c r="C393" t="s">
        <v>3067</v>
      </c>
      <c r="D393" t="s">
        <v>46</v>
      </c>
      <c r="E393">
        <v>11795.6708067</v>
      </c>
      <c r="F393">
        <v>459.8</v>
      </c>
      <c r="G393">
        <v>13.2338796716109</v>
      </c>
      <c r="H393">
        <f>(Table2[[#This Row],[1Y Return vs Nifty]]-AVERAGE(Table2[1Y Return vs Nifty]))/_xlfn.STDEV.P(Table2[1Y Return vs Nifty])</f>
        <v>-0.2882074211920877</v>
      </c>
      <c r="I393">
        <v>-13.4131407029783</v>
      </c>
      <c r="J393">
        <f>(Table2[[#This Row],[1M Return vs Nifty]]-AVERAGE(Table2[1M Return vs Nifty]))/_xlfn.STDEV.P(Table2[1M Return vs Nifty])</f>
        <v>-1.0360493021046189</v>
      </c>
      <c r="K393">
        <v>-0.161040404134208</v>
      </c>
      <c r="L393">
        <f>(Table2[[#This Row],[6M Return vs Nifty]]-AVERAGE(Table2[6M Return vs Nifty]))/_xlfn.STDEV.P(Table2[6M Return vs Nifty])</f>
        <v>-0.20199020682849425</v>
      </c>
      <c r="M393">
        <v>-2.1281791248891899</v>
      </c>
      <c r="N393">
        <f>(Table2[[#This Row],[1W Return vs Nifty]]-AVERAGE(Table2[1W Return vs Nifty]))/_xlfn.STDEV.P(Table2[1W Return vs Nifty])</f>
        <v>0.10442205764587166</v>
      </c>
      <c r="O393">
        <v>483.8</v>
      </c>
      <c r="P393">
        <v>486.99296867314303</v>
      </c>
      <c r="Q393">
        <v>438.03979798235201</v>
      </c>
      <c r="R393">
        <v>30.147994332422201</v>
      </c>
      <c r="S393" s="1">
        <f>(Table2[[#This Row],[Close Price]]-Table2[[#This Row],[20D EMA]])/Table2[[#This Row],[20D EMA]]</f>
        <v>-4.9607275733774284E-2</v>
      </c>
      <c r="T393" s="1">
        <f>(Table2[[#This Row],[Close Price]]-Table2[[#This Row],[50D EMA]])/Table2[[#This Row],[50D EMA]]</f>
        <v>-5.5838524213671401E-2</v>
      </c>
      <c r="U393" s="1">
        <f>(Table2[[#This Row],[Close Price]]-Table2[[#This Row],[200D EMA]])/Table2[[#This Row],[200D EMA]]</f>
        <v>4.9676312786822822E-2</v>
      </c>
      <c r="V393">
        <v>0.474207165745476</v>
      </c>
      <c r="W393">
        <v>457</v>
      </c>
      <c r="X393">
        <v>478.7</v>
      </c>
      <c r="Y393">
        <v>457</v>
      </c>
      <c r="Z393">
        <v>520</v>
      </c>
      <c r="AA393">
        <v>457</v>
      </c>
      <c r="AB393">
        <v>520</v>
      </c>
      <c r="AC393" s="1">
        <f>(Table2[[#This Row],[Close Price]]/Table2[[#This Row],[Day Low]])-1</f>
        <v>6.126914660831595E-3</v>
      </c>
      <c r="AD393" s="1">
        <f>(Table2[[#This Row],[Day High]]/Table2[[#This Row],[Close Price]])-1</f>
        <v>4.1104828186167897E-2</v>
      </c>
      <c r="AE393" s="1">
        <f>(Table2[[#This Row],[Close Price]]/Table2[[#This Row],[Current Week Low]])-1</f>
        <v>6.126914660831595E-3</v>
      </c>
      <c r="AF393" s="1">
        <f>(Table2[[#This Row],[Current Week High]]/Table2[[#This Row],[Close Price]])-1</f>
        <v>0.13092648977816435</v>
      </c>
      <c r="AG393" s="1">
        <f>(Table2[[#This Row],[Close Price]]/Table2[[#This Row],[Current Month Low]])-1</f>
        <v>6.126914660831595E-3</v>
      </c>
      <c r="AH393" s="1">
        <f>(Table2[[#This Row],[Current Month High]]/Table2[[#This Row],[Close Price]])-1</f>
        <v>0.13092648977816435</v>
      </c>
      <c r="AI393">
        <v>25.0108742931709</v>
      </c>
      <c r="AJ393">
        <v>48.2747500806191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-0.14000000000000001</v>
      </c>
      <c r="AM393" t="s">
        <v>3108</v>
      </c>
      <c r="AN393">
        <v>-10.119999999999999</v>
      </c>
      <c r="AO393" t="s">
        <v>3108</v>
      </c>
      <c r="AP393">
        <v>3.5626452995186998E-2</v>
      </c>
      <c r="AQ393">
        <f>(Table2[[#This Row],[Sharpe Ratio]]-AVERAGE(Table2[Sharpe Ratio]))/_xlfn.STDEV.P(Table2[Sharpe Ratio])</f>
        <v>-0.3132802883981114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378</v>
      </c>
      <c r="AT393">
        <f>_xlfn.RANK.AVG(Table2[[#This Row],[6M Return vs Nifty Z-Score]],Table2[6M Return vs Nifty Z-Score])</f>
        <v>373</v>
      </c>
      <c r="AU393">
        <f>_xlfn.RANK.AVG(Table2[[#This Row],[Sharpe Ratio Z-Score]],Table2[Sharpe Ratio Z-Score])</f>
        <v>427</v>
      </c>
      <c r="AV393">
        <f>(Table2[[#This Row],[Rank 1Y]]+Table2[[#This Row],[Rank 6M]]+Table2[[#This Row],[Rank Sharpe]])/3</f>
        <v>392.66666666666669</v>
      </c>
    </row>
    <row r="394" spans="1:48" x14ac:dyDescent="0.3">
      <c r="A394" t="s">
        <v>1727</v>
      </c>
      <c r="B394" t="s">
        <v>1728</v>
      </c>
      <c r="C394" t="s">
        <v>3075</v>
      </c>
      <c r="D394" t="s">
        <v>1729</v>
      </c>
      <c r="E394">
        <v>4520.8861319400003</v>
      </c>
      <c r="F394">
        <v>66.87</v>
      </c>
      <c r="G394">
        <v>-6.2396360713604997</v>
      </c>
      <c r="H394">
        <f>(Table2[[#This Row],[1Y Return vs Nifty]]-AVERAGE(Table2[1Y Return vs Nifty]))/_xlfn.STDEV.P(Table2[1Y Return vs Nifty])</f>
        <v>-0.58867458922334104</v>
      </c>
      <c r="I394">
        <v>-6.74374129086761</v>
      </c>
      <c r="J394">
        <f>(Table2[[#This Row],[1M Return vs Nifty]]-AVERAGE(Table2[1M Return vs Nifty]))/_xlfn.STDEV.P(Table2[1M Return vs Nifty])</f>
        <v>-0.39842703089959841</v>
      </c>
      <c r="K394">
        <v>-0.63277360423252305</v>
      </c>
      <c r="L394">
        <f>(Table2[[#This Row],[6M Return vs Nifty]]-AVERAGE(Table2[6M Return vs Nifty]))/_xlfn.STDEV.P(Table2[6M Return vs Nifty])</f>
        <v>-0.21784723770671463</v>
      </c>
      <c r="M394">
        <v>-1.7967197702217801</v>
      </c>
      <c r="N394">
        <f>(Table2[[#This Row],[1W Return vs Nifty]]-AVERAGE(Table2[1W Return vs Nifty]))/_xlfn.STDEV.P(Table2[1W Return vs Nifty])</f>
        <v>0.17799060359270888</v>
      </c>
      <c r="O394">
        <v>69.44</v>
      </c>
      <c r="P394">
        <v>69.987721746099893</v>
      </c>
      <c r="Q394">
        <v>63.649236332165799</v>
      </c>
      <c r="R394">
        <v>40.277147582147897</v>
      </c>
      <c r="S394" s="1">
        <f>(Table2[[#This Row],[Close Price]]-Table2[[#This Row],[20D EMA]])/Table2[[#This Row],[20D EMA]]</f>
        <v>-3.7010368663594376E-2</v>
      </c>
      <c r="T394" s="1">
        <f>(Table2[[#This Row],[Close Price]]-Table2[[#This Row],[50D EMA]])/Table2[[#This Row],[50D EMA]]</f>
        <v>-4.4546695739151217E-2</v>
      </c>
      <c r="U394" s="1">
        <f>(Table2[[#This Row],[Close Price]]-Table2[[#This Row],[200D EMA]])/Table2[[#This Row],[200D EMA]]</f>
        <v>5.0601764505484877E-2</v>
      </c>
      <c r="V394">
        <v>0.44929649238319103</v>
      </c>
      <c r="W394">
        <v>66.349999999999994</v>
      </c>
      <c r="X394">
        <v>68</v>
      </c>
      <c r="Y394">
        <v>64.760000000000005</v>
      </c>
      <c r="Z394">
        <v>69.45</v>
      </c>
      <c r="AA394">
        <v>63.95</v>
      </c>
      <c r="AB394">
        <v>73.260000000000005</v>
      </c>
      <c r="AC394" s="1">
        <f>(Table2[[#This Row],[Close Price]]/Table2[[#This Row],[Day Low]])-1</f>
        <v>7.8372268274304879E-3</v>
      </c>
      <c r="AD394" s="1">
        <f>(Table2[[#This Row],[Day High]]/Table2[[#This Row],[Close Price]])-1</f>
        <v>1.6898459697921364E-2</v>
      </c>
      <c r="AE394" s="1">
        <f>(Table2[[#This Row],[Close Price]]/Table2[[#This Row],[Current Week Low]])-1</f>
        <v>3.2581840642371906E-2</v>
      </c>
      <c r="AF394" s="1">
        <f>(Table2[[#This Row],[Current Week High]]/Table2[[#This Row],[Close Price]])-1</f>
        <v>3.8582323912068173E-2</v>
      </c>
      <c r="AG394" s="1">
        <f>(Table2[[#This Row],[Close Price]]/Table2[[#This Row],[Current Month Low]])-1</f>
        <v>4.5660672400312796E-2</v>
      </c>
      <c r="AH394" s="1">
        <f>(Table2[[#This Row],[Current Month High]]/Table2[[#This Row],[Close Price]])-1</f>
        <v>9.5558546433378133E-2</v>
      </c>
      <c r="AI394">
        <v>25.901001944070501</v>
      </c>
      <c r="AJ394">
        <v>53.371559633027502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-0.01</v>
      </c>
      <c r="AM394" t="s">
        <v>3108</v>
      </c>
      <c r="AN394">
        <v>-9.4600000000000009</v>
      </c>
      <c r="AO394" t="s">
        <v>3108</v>
      </c>
      <c r="AP394">
        <v>8.4061235382444005E-2</v>
      </c>
      <c r="AQ394">
        <f>(Table2[[#This Row],[Sharpe Ratio]]-AVERAGE(Table2[Sharpe Ratio]))/_xlfn.STDEV.P(Table2[Sharpe Ratio])</f>
        <v>0.23715658742748069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520</v>
      </c>
      <c r="AT394">
        <f>_xlfn.RANK.AVG(Table2[[#This Row],[6M Return vs Nifty Z-Score]],Table2[6M Return vs Nifty Z-Score])</f>
        <v>381</v>
      </c>
      <c r="AU394">
        <f>_xlfn.RANK.AVG(Table2[[#This Row],[Sharpe Ratio Z-Score]],Table2[Sharpe Ratio Z-Score])</f>
        <v>280</v>
      </c>
      <c r="AV394">
        <f>(Table2[[#This Row],[Rank 1Y]]+Table2[[#This Row],[Rank 6M]]+Table2[[#This Row],[Rank Sharpe]])/3</f>
        <v>393.66666666666669</v>
      </c>
    </row>
    <row r="395" spans="1:48" x14ac:dyDescent="0.3">
      <c r="A395" t="s">
        <v>983</v>
      </c>
      <c r="B395" t="s">
        <v>984</v>
      </c>
      <c r="C395" t="s">
        <v>630</v>
      </c>
      <c r="D395" t="s">
        <v>630</v>
      </c>
      <c r="E395">
        <v>14262.101135999999</v>
      </c>
      <c r="F395">
        <v>493.2</v>
      </c>
      <c r="G395">
        <v>18.639964110375001</v>
      </c>
      <c r="H395">
        <f>(Table2[[#This Row],[1Y Return vs Nifty]]-AVERAGE(Table2[1Y Return vs Nifty]))/_xlfn.STDEV.P(Table2[1Y Return vs Nifty])</f>
        <v>-0.20479408674889374</v>
      </c>
      <c r="I395">
        <v>-10.378146645246799</v>
      </c>
      <c r="J395">
        <f>(Table2[[#This Row],[1M Return vs Nifty]]-AVERAGE(Table2[1M Return vs Nifty]))/_xlfn.STDEV.P(Table2[1M Return vs Nifty])</f>
        <v>-0.745891270682706</v>
      </c>
      <c r="K395">
        <v>-0.28862568098275199</v>
      </c>
      <c r="L395">
        <f>(Table2[[#This Row],[6M Return vs Nifty]]-AVERAGE(Table2[6M Return vs Nifty]))/_xlfn.STDEV.P(Table2[6M Return vs Nifty])</f>
        <v>-0.2062789100068417</v>
      </c>
      <c r="M395">
        <v>-5.4504936047038601</v>
      </c>
      <c r="N395">
        <f>(Table2[[#This Row],[1W Return vs Nifty]]-AVERAGE(Table2[1W Return vs Nifty]))/_xlfn.STDEV.P(Table2[1W Return vs Nifty])</f>
        <v>-0.63297708953867493</v>
      </c>
      <c r="O395">
        <v>515.73</v>
      </c>
      <c r="P395">
        <v>505.47272663860701</v>
      </c>
      <c r="Q395">
        <v>450.36578359825899</v>
      </c>
      <c r="R395">
        <v>35.166863024766002</v>
      </c>
      <c r="S395" s="1">
        <f>(Table2[[#This Row],[Close Price]]-Table2[[#This Row],[20D EMA]])/Table2[[#This Row],[20D EMA]]</f>
        <v>-4.3685649467744808E-2</v>
      </c>
      <c r="T395" s="1">
        <f>(Table2[[#This Row],[Close Price]]-Table2[[#This Row],[50D EMA]])/Table2[[#This Row],[50D EMA]]</f>
        <v>-2.4279700944936519E-2</v>
      </c>
      <c r="U395" s="1">
        <f>(Table2[[#This Row],[Close Price]]-Table2[[#This Row],[200D EMA]])/Table2[[#This Row],[200D EMA]]</f>
        <v>9.5109837296055613E-2</v>
      </c>
      <c r="V395">
        <v>1.4564364612188301</v>
      </c>
      <c r="W395">
        <v>485.65</v>
      </c>
      <c r="X395">
        <v>498.55</v>
      </c>
      <c r="Y395">
        <v>485</v>
      </c>
      <c r="Z395">
        <v>518.95000000000005</v>
      </c>
      <c r="AA395">
        <v>485</v>
      </c>
      <c r="AB395">
        <v>569.75</v>
      </c>
      <c r="AC395" s="1">
        <f>(Table2[[#This Row],[Close Price]]/Table2[[#This Row],[Day Low]])-1</f>
        <v>1.5546175229074422E-2</v>
      </c>
      <c r="AD395" s="1">
        <f>(Table2[[#This Row],[Day High]]/Table2[[#This Row],[Close Price]])-1</f>
        <v>1.0847526358475301E-2</v>
      </c>
      <c r="AE395" s="1">
        <f>(Table2[[#This Row],[Close Price]]/Table2[[#This Row],[Current Week Low]])-1</f>
        <v>1.690721649484539E-2</v>
      </c>
      <c r="AF395" s="1">
        <f>(Table2[[#This Row],[Current Week High]]/Table2[[#This Row],[Close Price]])-1</f>
        <v>5.2210056772100666E-2</v>
      </c>
      <c r="AG395" s="1">
        <f>(Table2[[#This Row],[Close Price]]/Table2[[#This Row],[Current Month Low]])-1</f>
        <v>1.690721649484539E-2</v>
      </c>
      <c r="AH395" s="1">
        <f>(Table2[[#This Row],[Current Month High]]/Table2[[#This Row],[Close Price]])-1</f>
        <v>0.15521086780210869</v>
      </c>
      <c r="AI395">
        <v>20.032441200324399</v>
      </c>
      <c r="AJ395">
        <v>47.179946284691098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-0.03</v>
      </c>
      <c r="AM395" t="s">
        <v>3108</v>
      </c>
      <c r="AN395">
        <v>-11.4</v>
      </c>
      <c r="AO395" t="s">
        <v>3108</v>
      </c>
      <c r="AP395">
        <v>2.2805032473024001E-2</v>
      </c>
      <c r="AQ395">
        <f>(Table2[[#This Row],[Sharpe Ratio]]-AVERAGE(Table2[Sharpe Ratio]))/_xlfn.STDEV.P(Table2[Sharpe Ratio])</f>
        <v>-0.45898926669884393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-2.2489306236759603</v>
      </c>
      <c r="AS395">
        <f>_xlfn.RANK.AVG(Table2[[#This Row],[1Y Return vs Nifty Z-Score]],Table2[1Y Return vs Nifty Z-Score])</f>
        <v>348</v>
      </c>
      <c r="AT395">
        <f>_xlfn.RANK.AVG(Table2[[#This Row],[6M Return vs Nifty Z-Score]],Table2[6M Return vs Nifty Z-Score])</f>
        <v>377</v>
      </c>
      <c r="AU395">
        <f>_xlfn.RANK.AVG(Table2[[#This Row],[Sharpe Ratio Z-Score]],Table2[Sharpe Ratio Z-Score])</f>
        <v>462</v>
      </c>
      <c r="AV395">
        <f>(Table2[[#This Row],[Rank 1Y]]+Table2[[#This Row],[Rank 6M]]+Table2[[#This Row],[Rank Sharpe]])/3</f>
        <v>395.66666666666669</v>
      </c>
    </row>
    <row r="396" spans="1:48" x14ac:dyDescent="0.3">
      <c r="A396" t="s">
        <v>1756</v>
      </c>
      <c r="B396" t="s">
        <v>1757</v>
      </c>
      <c r="C396" t="s">
        <v>3069</v>
      </c>
      <c r="D396" t="s">
        <v>205</v>
      </c>
      <c r="E396">
        <v>4387.3554536820002</v>
      </c>
      <c r="F396">
        <v>172.54</v>
      </c>
      <c r="G396">
        <v>2.49095380412624</v>
      </c>
      <c r="H396">
        <f>(Table2[[#This Row],[1Y Return vs Nifty]]-AVERAGE(Table2[1Y Return vs Nifty]))/_xlfn.STDEV.P(Table2[1Y Return vs Nifty])</f>
        <v>-0.45396570307489875</v>
      </c>
      <c r="I396">
        <v>-19.135841795285099</v>
      </c>
      <c r="J396">
        <f>(Table2[[#This Row],[1M Return vs Nifty]]-AVERAGE(Table2[1M Return vs Nifty]))/_xlfn.STDEV.P(Table2[1M Return vs Nifty])</f>
        <v>-1.5831632838041079</v>
      </c>
      <c r="K396">
        <v>3.9895304648966201</v>
      </c>
      <c r="L396">
        <f>(Table2[[#This Row],[6M Return vs Nifty]]-AVERAGE(Table2[6M Return vs Nifty]))/_xlfn.STDEV.P(Table2[6M Return vs Nifty])</f>
        <v>-6.2471236319852928E-2</v>
      </c>
      <c r="M396">
        <v>-6.4136313535685199</v>
      </c>
      <c r="N396">
        <f>(Table2[[#This Row],[1W Return vs Nifty]]-AVERAGE(Table2[1W Return vs Nifty]))/_xlfn.STDEV.P(Table2[1W Return vs Nifty])</f>
        <v>-0.84674883178315452</v>
      </c>
      <c r="O396">
        <v>189.56</v>
      </c>
      <c r="P396">
        <v>192.32963713201201</v>
      </c>
      <c r="Q396">
        <v>171.52482297569401</v>
      </c>
      <c r="R396">
        <v>21.987504673005802</v>
      </c>
      <c r="S396" s="1">
        <f>(Table2[[#This Row],[Close Price]]-Table2[[#This Row],[20D EMA]])/Table2[[#This Row],[20D EMA]]</f>
        <v>-8.9786874868115693E-2</v>
      </c>
      <c r="T396" s="1">
        <f>(Table2[[#This Row],[Close Price]]-Table2[[#This Row],[50D EMA]])/Table2[[#This Row],[50D EMA]]</f>
        <v>-0.10289437149215191</v>
      </c>
      <c r="U396" s="1">
        <f>(Table2[[#This Row],[Close Price]]-Table2[[#This Row],[200D EMA]])/Table2[[#This Row],[200D EMA]]</f>
        <v>5.9185429064680653E-3</v>
      </c>
      <c r="V396">
        <v>0.56659433279173299</v>
      </c>
      <c r="W396">
        <v>171.16</v>
      </c>
      <c r="X396">
        <v>174.53</v>
      </c>
      <c r="Y396">
        <v>169.2</v>
      </c>
      <c r="Z396">
        <v>181.8</v>
      </c>
      <c r="AA396">
        <v>169.2</v>
      </c>
      <c r="AB396">
        <v>220</v>
      </c>
      <c r="AC396" s="1">
        <f>(Table2[[#This Row],[Close Price]]/Table2[[#This Row],[Day Low]])-1</f>
        <v>8.0626314559475443E-3</v>
      </c>
      <c r="AD396" s="1">
        <f>(Table2[[#This Row],[Day High]]/Table2[[#This Row],[Close Price]])-1</f>
        <v>1.1533557435956965E-2</v>
      </c>
      <c r="AE396" s="1">
        <f>(Table2[[#This Row],[Close Price]]/Table2[[#This Row],[Current Week Low]])-1</f>
        <v>1.9739952718676124E-2</v>
      </c>
      <c r="AF396" s="1">
        <f>(Table2[[#This Row],[Current Week High]]/Table2[[#This Row],[Close Price]])-1</f>
        <v>5.3668714500985315E-2</v>
      </c>
      <c r="AG396" s="1">
        <f>(Table2[[#This Row],[Close Price]]/Table2[[#This Row],[Current Month Low]])-1</f>
        <v>1.9739952718676124E-2</v>
      </c>
      <c r="AH396" s="1">
        <f>(Table2[[#This Row],[Current Month High]]/Table2[[#This Row],[Close Price]])-1</f>
        <v>0.27506665121131335</v>
      </c>
      <c r="AI396">
        <v>30.8102468992697</v>
      </c>
      <c r="AJ396">
        <v>36.882189607298699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-0.04</v>
      </c>
      <c r="AM396" t="s">
        <v>3108</v>
      </c>
      <c r="AN396">
        <v>-19.29</v>
      </c>
      <c r="AO396" t="s">
        <v>3108</v>
      </c>
      <c r="AP396">
        <v>4.2986712411105001E-2</v>
      </c>
      <c r="AQ396">
        <f>(Table2[[#This Row],[Sharpe Ratio]]-AVERAGE(Table2[Sharpe Ratio]))/_xlfn.STDEV.P(Table2[Sharpe Ratio])</f>
        <v>-0.22963465196742727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452</v>
      </c>
      <c r="AT396">
        <f>_xlfn.RANK.AVG(Table2[[#This Row],[6M Return vs Nifty Z-Score]],Table2[6M Return vs Nifty Z-Score])</f>
        <v>332</v>
      </c>
      <c r="AU396">
        <f>_xlfn.RANK.AVG(Table2[[#This Row],[Sharpe Ratio Z-Score]],Table2[Sharpe Ratio Z-Score])</f>
        <v>403</v>
      </c>
      <c r="AV396">
        <f>(Table2[[#This Row],[Rank 1Y]]+Table2[[#This Row],[Rank 6M]]+Table2[[#This Row],[Rank Sharpe]])/3</f>
        <v>395.66666666666669</v>
      </c>
    </row>
    <row r="397" spans="1:48" x14ac:dyDescent="0.3">
      <c r="A397" t="s">
        <v>651</v>
      </c>
      <c r="B397" t="s">
        <v>652</v>
      </c>
      <c r="C397" t="s">
        <v>3068</v>
      </c>
      <c r="D397" t="s">
        <v>282</v>
      </c>
      <c r="E397">
        <v>27471.729656250001</v>
      </c>
      <c r="F397">
        <v>3300.75</v>
      </c>
      <c r="G397">
        <v>18.5550043815796</v>
      </c>
      <c r="H397">
        <f>(Table2[[#This Row],[1Y Return vs Nifty]]-AVERAGE(Table2[1Y Return vs Nifty]))/_xlfn.STDEV.P(Table2[1Y Return vs Nifty])</f>
        <v>-0.20610497531389621</v>
      </c>
      <c r="I397">
        <v>7.1384506724846704</v>
      </c>
      <c r="J397">
        <f>(Table2[[#This Row],[1M Return vs Nifty]]-AVERAGE(Table2[1M Return vs Nifty]))/_xlfn.STDEV.P(Table2[1M Return vs Nifty])</f>
        <v>0.92876815145872815</v>
      </c>
      <c r="K397">
        <v>22.2024008651569</v>
      </c>
      <c r="L397">
        <f>(Table2[[#This Row],[6M Return vs Nifty]]-AVERAGE(Table2[6M Return vs Nifty]))/_xlfn.STDEV.P(Table2[6M Return vs Nifty])</f>
        <v>0.54974356700067495</v>
      </c>
      <c r="M397">
        <v>-0.61589660351537101</v>
      </c>
      <c r="N397">
        <f>(Table2[[#This Row],[1W Return vs Nifty]]-AVERAGE(Table2[1W Return vs Nifty]))/_xlfn.STDEV.P(Table2[1W Return vs Nifty])</f>
        <v>0.44007837445106374</v>
      </c>
      <c r="O397">
        <v>3138.49</v>
      </c>
      <c r="P397">
        <v>2962.0050339311301</v>
      </c>
      <c r="Q397">
        <v>2619.0889007353699</v>
      </c>
      <c r="R397">
        <v>71.399318656551799</v>
      </c>
      <c r="S397" s="1">
        <f>(Table2[[#This Row],[Close Price]]-Table2[[#This Row],[20D EMA]])/Table2[[#This Row],[20D EMA]]</f>
        <v>5.1700021347845695E-2</v>
      </c>
      <c r="T397" s="1">
        <f>(Table2[[#This Row],[Close Price]]-Table2[[#This Row],[50D EMA]])/Table2[[#This Row],[50D EMA]]</f>
        <v>0.1143633998552975</v>
      </c>
      <c r="U397" s="1">
        <f>(Table2[[#This Row],[Close Price]]-Table2[[#This Row],[200D EMA]])/Table2[[#This Row],[200D EMA]]</f>
        <v>0.26026649919108819</v>
      </c>
      <c r="V397">
        <v>1.2735497164739</v>
      </c>
      <c r="W397">
        <v>3210.2</v>
      </c>
      <c r="X397">
        <v>3318.7</v>
      </c>
      <c r="Y397">
        <v>3103.5</v>
      </c>
      <c r="Z397">
        <v>3318.7</v>
      </c>
      <c r="AA397">
        <v>3050.15</v>
      </c>
      <c r="AB397">
        <v>3360</v>
      </c>
      <c r="AC397" s="1">
        <f>(Table2[[#This Row],[Close Price]]/Table2[[#This Row],[Day Low]])-1</f>
        <v>2.8206965298112285E-2</v>
      </c>
      <c r="AD397" s="1">
        <f>(Table2[[#This Row],[Day High]]/Table2[[#This Row],[Close Price]])-1</f>
        <v>5.4381579943951763E-3</v>
      </c>
      <c r="AE397" s="1">
        <f>(Table2[[#This Row],[Close Price]]/Table2[[#This Row],[Current Week Low]])-1</f>
        <v>6.3557274045432655E-2</v>
      </c>
      <c r="AF397" s="1">
        <f>(Table2[[#This Row],[Current Week High]]/Table2[[#This Row],[Close Price]])-1</f>
        <v>5.4381579943951763E-3</v>
      </c>
      <c r="AG397" s="1">
        <f>(Table2[[#This Row],[Close Price]]/Table2[[#This Row],[Current Month Low]])-1</f>
        <v>8.2159893775715975E-2</v>
      </c>
      <c r="AH397" s="1">
        <f>(Table2[[#This Row],[Current Month High]]/Table2[[#This Row],[Close Price]])-1</f>
        <v>1.7950465803226567E-2</v>
      </c>
      <c r="AI397">
        <v>1.7950465803226501</v>
      </c>
      <c r="AJ397">
        <v>69.817873128569204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</v>
      </c>
      <c r="AM397" t="s">
        <v>3109</v>
      </c>
      <c r="AN397">
        <v>6.77</v>
      </c>
      <c r="AO397" t="s">
        <v>3109</v>
      </c>
      <c r="AP397">
        <v>-5.0245911680892E-2</v>
      </c>
      <c r="AQ397">
        <f>(Table2[[#This Row],[Sharpe Ratio]]-AVERAGE(Table2[Sharpe Ratio]))/_xlfn.STDEV.P(Table2[Sharpe Ratio])</f>
        <v>-1.2891764068968845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0.42330871069968617</v>
      </c>
      <c r="AS397">
        <f>_xlfn.RANK.AVG(Table2[[#This Row],[1Y Return vs Nifty Z-Score]],Table2[1Y Return vs Nifty Z-Score])</f>
        <v>349</v>
      </c>
      <c r="AT397">
        <f>_xlfn.RANK.AVG(Table2[[#This Row],[6M Return vs Nifty Z-Score]],Table2[6M Return vs Nifty Z-Score])</f>
        <v>184</v>
      </c>
      <c r="AU397">
        <f>_xlfn.RANK.AVG(Table2[[#This Row],[Sharpe Ratio Z-Score]],Table2[Sharpe Ratio Z-Score])</f>
        <v>655</v>
      </c>
      <c r="AV397">
        <f>(Table2[[#This Row],[Rank 1Y]]+Table2[[#This Row],[Rank 6M]]+Table2[[#This Row],[Rank Sharpe]])/3</f>
        <v>396</v>
      </c>
    </row>
    <row r="398" spans="1:48" x14ac:dyDescent="0.3">
      <c r="A398" t="s">
        <v>472</v>
      </c>
      <c r="B398" t="s">
        <v>473</v>
      </c>
      <c r="C398" t="s">
        <v>3064</v>
      </c>
      <c r="D398" t="s">
        <v>57</v>
      </c>
      <c r="E398">
        <v>44259.416141875001</v>
      </c>
      <c r="F398">
        <v>4016.65</v>
      </c>
      <c r="G398">
        <v>27.879474570546499</v>
      </c>
      <c r="H398">
        <f>(Table2[[#This Row],[1Y Return vs Nifty]]-AVERAGE(Table2[1Y Return vs Nifty]))/_xlfn.STDEV.P(Table2[1Y Return vs Nifty])</f>
        <v>-6.2232795885692589E-2</v>
      </c>
      <c r="I398">
        <v>-8.7833171242073504</v>
      </c>
      <c r="J398">
        <f>(Table2[[#This Row],[1M Return vs Nifty]]-AVERAGE(Table2[1M Return vs Nifty]))/_xlfn.STDEV.P(Table2[1M Return vs Nifty])</f>
        <v>-0.59341894768111114</v>
      </c>
      <c r="K398">
        <v>-7.6129172142347796</v>
      </c>
      <c r="L398">
        <f>(Table2[[#This Row],[6M Return vs Nifty]]-AVERAGE(Table2[6M Return vs Nifty]))/_xlfn.STDEV.P(Table2[6M Return vs Nifty])</f>
        <v>-0.45248061253628025</v>
      </c>
      <c r="M398">
        <v>1.3556731745300901</v>
      </c>
      <c r="N398">
        <f>(Table2[[#This Row],[1W Return vs Nifty]]-AVERAGE(Table2[1W Return vs Nifty]))/_xlfn.STDEV.P(Table2[1W Return vs Nifty])</f>
        <v>0.87767508053610843</v>
      </c>
      <c r="O398">
        <v>4099.83</v>
      </c>
      <c r="P398">
        <v>4286.8904182489296</v>
      </c>
      <c r="Q398">
        <v>4005.6949415474901</v>
      </c>
      <c r="R398">
        <v>49.152050867018197</v>
      </c>
      <c r="S398" s="1">
        <f>(Table2[[#This Row],[Close Price]]-Table2[[#This Row],[20D EMA]])/Table2[[#This Row],[20D EMA]]</f>
        <v>-2.0288646114594956E-2</v>
      </c>
      <c r="T398" s="1">
        <f>(Table2[[#This Row],[Close Price]]-Table2[[#This Row],[50D EMA]])/Table2[[#This Row],[50D EMA]]</f>
        <v>-6.3038797795842622E-2</v>
      </c>
      <c r="U398" s="1">
        <f>(Table2[[#This Row],[Close Price]]-Table2[[#This Row],[200D EMA]])/Table2[[#This Row],[200D EMA]]</f>
        <v>2.7348708806761548E-3</v>
      </c>
      <c r="V398">
        <v>0.53595123659031096</v>
      </c>
      <c r="W398">
        <v>3813.25</v>
      </c>
      <c r="X398">
        <v>4034.95</v>
      </c>
      <c r="Y398">
        <v>3732.9</v>
      </c>
      <c r="Z398">
        <v>4034.95</v>
      </c>
      <c r="AA398">
        <v>3732.9</v>
      </c>
      <c r="AB398">
        <v>4405.1000000000004</v>
      </c>
      <c r="AC398" s="1">
        <f>(Table2[[#This Row],[Close Price]]/Table2[[#This Row],[Day Low]])-1</f>
        <v>5.3340326493148904E-2</v>
      </c>
      <c r="AD398" s="1">
        <f>(Table2[[#This Row],[Day High]]/Table2[[#This Row],[Close Price]])-1</f>
        <v>4.5560355022218335E-3</v>
      </c>
      <c r="AE398" s="1">
        <f>(Table2[[#This Row],[Close Price]]/Table2[[#This Row],[Current Week Low]])-1</f>
        <v>7.601328725655665E-2</v>
      </c>
      <c r="AF398" s="1">
        <f>(Table2[[#This Row],[Current Week High]]/Table2[[#This Row],[Close Price]])-1</f>
        <v>4.5560355022218335E-3</v>
      </c>
      <c r="AG398" s="1">
        <f>(Table2[[#This Row],[Close Price]]/Table2[[#This Row],[Current Month Low]])-1</f>
        <v>7.601328725655665E-2</v>
      </c>
      <c r="AH398" s="1">
        <f>(Table2[[#This Row],[Current Month High]]/Table2[[#This Row],[Close Price]])-1</f>
        <v>9.6709944854542984E-2</v>
      </c>
      <c r="AI398">
        <v>24.432051585276199</v>
      </c>
      <c r="AJ398">
        <v>61.110665436604997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</v>
      </c>
      <c r="AM398" t="s">
        <v>3108</v>
      </c>
      <c r="AN398">
        <v>-7.52</v>
      </c>
      <c r="AO398" t="s">
        <v>3108</v>
      </c>
      <c r="AP398">
        <v>3.8827437424124998E-2</v>
      </c>
      <c r="AQ398">
        <f>(Table2[[#This Row],[Sharpe Ratio]]-AVERAGE(Table2[Sharpe Ratio]))/_xlfn.STDEV.P(Table2[Sharpe Ratio])</f>
        <v>-0.27690271464246757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308</v>
      </c>
      <c r="AT398">
        <f>_xlfn.RANK.AVG(Table2[[#This Row],[6M Return vs Nifty Z-Score]],Table2[6M Return vs Nifty Z-Score])</f>
        <v>463</v>
      </c>
      <c r="AU398">
        <f>_xlfn.RANK.AVG(Table2[[#This Row],[Sharpe Ratio Z-Score]],Table2[Sharpe Ratio Z-Score])</f>
        <v>418</v>
      </c>
      <c r="AV398">
        <f>(Table2[[#This Row],[Rank 1Y]]+Table2[[#This Row],[Rank 6M]]+Table2[[#This Row],[Rank Sharpe]])/3</f>
        <v>396.33333333333331</v>
      </c>
    </row>
    <row r="399" spans="1:48" x14ac:dyDescent="0.3">
      <c r="A399" t="s">
        <v>201</v>
      </c>
      <c r="B399" t="s">
        <v>202</v>
      </c>
      <c r="C399" t="s">
        <v>3064</v>
      </c>
      <c r="D399" t="s">
        <v>34</v>
      </c>
      <c r="E399">
        <v>125896.81224775501</v>
      </c>
      <c r="F399">
        <v>243.45</v>
      </c>
      <c r="G399">
        <v>4.2831000343526497</v>
      </c>
      <c r="H399">
        <f>(Table2[[#This Row],[1Y Return vs Nifty]]-AVERAGE(Table2[1Y Return vs Nifty]))/_xlfn.STDEV.P(Table2[1Y Return vs Nifty])</f>
        <v>-0.42631373156644781</v>
      </c>
      <c r="I399">
        <v>-7.8768251030262997</v>
      </c>
      <c r="J399">
        <f>(Table2[[#This Row],[1M Return vs Nifty]]-AVERAGE(Table2[1M Return vs Nifty]))/_xlfn.STDEV.P(Table2[1M Return vs Nifty])</f>
        <v>-0.50675454723672841</v>
      </c>
      <c r="K399">
        <v>-23.026174271889801</v>
      </c>
      <c r="L399">
        <f>(Table2[[#This Row],[6M Return vs Nifty]]-AVERAGE(Table2[6M Return vs Nifty]))/_xlfn.STDEV.P(Table2[6M Return vs Nifty])</f>
        <v>-0.97058807888854459</v>
      </c>
      <c r="M399">
        <v>-2.1532551701704099</v>
      </c>
      <c r="N399">
        <f>(Table2[[#This Row],[1W Return vs Nifty]]-AVERAGE(Table2[1W Return vs Nifty]))/_xlfn.STDEV.P(Table2[1W Return vs Nifty])</f>
        <v>9.8856342985962589E-2</v>
      </c>
      <c r="O399">
        <v>247.63</v>
      </c>
      <c r="P399">
        <v>255.683210696847</v>
      </c>
      <c r="Q399">
        <v>246.266565068669</v>
      </c>
      <c r="R399">
        <v>45.421542602642297</v>
      </c>
      <c r="S399" s="1">
        <f>(Table2[[#This Row],[Close Price]]-Table2[[#This Row],[20D EMA]])/Table2[[#This Row],[20D EMA]]</f>
        <v>-1.6880022614384392E-2</v>
      </c>
      <c r="T399" s="1">
        <f>(Table2[[#This Row],[Close Price]]-Table2[[#This Row],[50D EMA]])/Table2[[#This Row],[50D EMA]]</f>
        <v>-4.7845185702675729E-2</v>
      </c>
      <c r="U399" s="1">
        <f>(Table2[[#This Row],[Close Price]]-Table2[[#This Row],[200D EMA]])/Table2[[#This Row],[200D EMA]]</f>
        <v>-1.1437058326954111E-2</v>
      </c>
      <c r="V399">
        <v>0.85296121236782096</v>
      </c>
      <c r="W399">
        <v>240.5</v>
      </c>
      <c r="X399">
        <v>243.75</v>
      </c>
      <c r="Y399">
        <v>238.75</v>
      </c>
      <c r="Z399">
        <v>246.95</v>
      </c>
      <c r="AA399">
        <v>231.25</v>
      </c>
      <c r="AB399">
        <v>258.45</v>
      </c>
      <c r="AC399" s="1">
        <f>(Table2[[#This Row],[Close Price]]/Table2[[#This Row],[Day Low]])-1</f>
        <v>1.2266112266112295E-2</v>
      </c>
      <c r="AD399" s="1">
        <f>(Table2[[#This Row],[Day High]]/Table2[[#This Row],[Close Price]])-1</f>
        <v>1.2322858903266454E-3</v>
      </c>
      <c r="AE399" s="1">
        <f>(Table2[[#This Row],[Close Price]]/Table2[[#This Row],[Current Week Low]])-1</f>
        <v>1.9685863874345566E-2</v>
      </c>
      <c r="AF399" s="1">
        <f>(Table2[[#This Row],[Current Week High]]/Table2[[#This Row],[Close Price]])-1</f>
        <v>1.4376668720476493E-2</v>
      </c>
      <c r="AG399" s="1">
        <f>(Table2[[#This Row],[Close Price]]/Table2[[#This Row],[Current Month Low]])-1</f>
        <v>5.2756756756756618E-2</v>
      </c>
      <c r="AH399" s="1">
        <f>(Table2[[#This Row],[Current Month High]]/Table2[[#This Row],[Close Price]])-1</f>
        <v>6.1614294516327828E-2</v>
      </c>
      <c r="AI399">
        <v>23.105360443622899</v>
      </c>
      <c r="AJ399">
        <v>31.0632570659488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</v>
      </c>
      <c r="AM399" t="s">
        <v>3108</v>
      </c>
      <c r="AN399">
        <v>-5</v>
      </c>
      <c r="AO399" t="s">
        <v>3108</v>
      </c>
      <c r="AP399">
        <v>0.15021172591662299</v>
      </c>
      <c r="AQ399">
        <f>(Table2[[#This Row],[Sharpe Ratio]]-AVERAGE(Table2[Sharpe Ratio]))/_xlfn.STDEV.P(Table2[Sharpe Ratio])</f>
        <v>0.98892355218509753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437</v>
      </c>
      <c r="AT399">
        <f>_xlfn.RANK.AVG(Table2[[#This Row],[6M Return vs Nifty Z-Score]],Table2[6M Return vs Nifty Z-Score])</f>
        <v>638</v>
      </c>
      <c r="AU399">
        <f>_xlfn.RANK.AVG(Table2[[#This Row],[Sharpe Ratio Z-Score]],Table2[Sharpe Ratio Z-Score])</f>
        <v>116</v>
      </c>
      <c r="AV399">
        <f>(Table2[[#This Row],[Rank 1Y]]+Table2[[#This Row],[Rank 6M]]+Table2[[#This Row],[Rank Sharpe]])/3</f>
        <v>397</v>
      </c>
    </row>
    <row r="400" spans="1:48" x14ac:dyDescent="0.3">
      <c r="A400" t="s">
        <v>257</v>
      </c>
      <c r="B400" t="s">
        <v>258</v>
      </c>
      <c r="C400" t="s">
        <v>3064</v>
      </c>
      <c r="D400" t="s">
        <v>37</v>
      </c>
      <c r="E400">
        <v>103917.91251659</v>
      </c>
      <c r="F400">
        <v>720.05</v>
      </c>
      <c r="G400">
        <v>5.8231014027130703</v>
      </c>
      <c r="H400">
        <f>(Table2[[#This Row],[1Y Return vs Nifty]]-AVERAGE(Table2[1Y Return vs Nifty]))/_xlfn.STDEV.P(Table2[1Y Return vs Nifty])</f>
        <v>-0.40255223641462751</v>
      </c>
      <c r="I400">
        <v>11.082508954778801</v>
      </c>
      <c r="J400">
        <f>(Table2[[#This Row],[1M Return vs Nifty]]-AVERAGE(Table2[1M Return vs Nifty]))/_xlfn.STDEV.P(Table2[1M Return vs Nifty])</f>
        <v>1.3058364966465716</v>
      </c>
      <c r="K400">
        <v>29.2763389682022</v>
      </c>
      <c r="L400">
        <f>(Table2[[#This Row],[6M Return vs Nifty]]-AVERAGE(Table2[6M Return vs Nifty]))/_xlfn.STDEV.P(Table2[6M Return vs Nifty])</f>
        <v>0.78752978791374828</v>
      </c>
      <c r="M400">
        <v>-4.29700326847576</v>
      </c>
      <c r="N400">
        <f>(Table2[[#This Row],[1W Return vs Nifty]]-AVERAGE(Table2[1W Return vs Nifty]))/_xlfn.STDEV.P(Table2[1W Return vs Nifty])</f>
        <v>-0.37695593459139692</v>
      </c>
      <c r="O400">
        <v>707.18</v>
      </c>
      <c r="P400">
        <v>666.74189486294199</v>
      </c>
      <c r="Q400">
        <v>593.93778760793998</v>
      </c>
      <c r="R400">
        <v>53.198760882037902</v>
      </c>
      <c r="S400" s="1">
        <f>(Table2[[#This Row],[Close Price]]-Table2[[#This Row],[20D EMA]])/Table2[[#This Row],[20D EMA]]</f>
        <v>1.8199044090613431E-2</v>
      </c>
      <c r="T400" s="1">
        <f>(Table2[[#This Row],[Close Price]]-Table2[[#This Row],[50D EMA]])/Table2[[#This Row],[50D EMA]]</f>
        <v>7.9953135610319165E-2</v>
      </c>
      <c r="U400" s="1">
        <f>(Table2[[#This Row],[Close Price]]-Table2[[#This Row],[200D EMA]])/Table2[[#This Row],[200D EMA]]</f>
        <v>0.2123323604311686</v>
      </c>
      <c r="V400">
        <v>0.76638618454056395</v>
      </c>
      <c r="W400">
        <v>702.65</v>
      </c>
      <c r="X400">
        <v>722.5</v>
      </c>
      <c r="Y400">
        <v>702.65</v>
      </c>
      <c r="Z400">
        <v>741</v>
      </c>
      <c r="AA400">
        <v>697.35</v>
      </c>
      <c r="AB400">
        <v>746.65</v>
      </c>
      <c r="AC400" s="1">
        <f>(Table2[[#This Row],[Close Price]]/Table2[[#This Row],[Day Low]])-1</f>
        <v>2.4763395716217218E-2</v>
      </c>
      <c r="AD400" s="1">
        <f>(Table2[[#This Row],[Day High]]/Table2[[#This Row],[Close Price]])-1</f>
        <v>3.4025414901743822E-3</v>
      </c>
      <c r="AE400" s="1">
        <f>(Table2[[#This Row],[Close Price]]/Table2[[#This Row],[Current Week Low]])-1</f>
        <v>2.4763395716217218E-2</v>
      </c>
      <c r="AF400" s="1">
        <f>(Table2[[#This Row],[Current Week High]]/Table2[[#This Row],[Close Price]])-1</f>
        <v>2.909520172210267E-2</v>
      </c>
      <c r="AG400" s="1">
        <f>(Table2[[#This Row],[Close Price]]/Table2[[#This Row],[Current Month Low]])-1</f>
        <v>3.2551803255180145E-2</v>
      </c>
      <c r="AH400" s="1">
        <f>(Table2[[#This Row],[Current Month High]]/Table2[[#This Row],[Close Price]])-1</f>
        <v>3.6941879036178182E-2</v>
      </c>
      <c r="AI400">
        <v>3.6941879036178098</v>
      </c>
      <c r="AJ400">
        <v>55.367353544071598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0.18</v>
      </c>
      <c r="AM400" t="s">
        <v>3109</v>
      </c>
      <c r="AN400">
        <v>-0.52</v>
      </c>
      <c r="AO400" t="s">
        <v>3108</v>
      </c>
      <c r="AP400">
        <v>-3.7265305076843003E-2</v>
      </c>
      <c r="AQ400">
        <f>(Table2[[#This Row],[Sharpe Ratio]]-AVERAGE(Table2[Sharpe Ratio]))/_xlfn.STDEV.P(Table2[Sharpe Ratio])</f>
        <v>-1.141658359054192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0.17219975450010355</v>
      </c>
      <c r="AS400">
        <f>_xlfn.RANK.AVG(Table2[[#This Row],[1Y Return vs Nifty Z-Score]],Table2[1Y Return vs Nifty Z-Score])</f>
        <v>424</v>
      </c>
      <c r="AT400">
        <f>_xlfn.RANK.AVG(Table2[[#This Row],[6M Return vs Nifty Z-Score]],Table2[6M Return vs Nifty Z-Score])</f>
        <v>137</v>
      </c>
      <c r="AU400">
        <f>_xlfn.RANK.AVG(Table2[[#This Row],[Sharpe Ratio Z-Score]],Table2[Sharpe Ratio Z-Score])</f>
        <v>637</v>
      </c>
      <c r="AV400">
        <f>(Table2[[#This Row],[Rank 1Y]]+Table2[[#This Row],[Rank 6M]]+Table2[[#This Row],[Rank Sharpe]])/3</f>
        <v>399.33333333333331</v>
      </c>
    </row>
    <row r="401" spans="1:48" x14ac:dyDescent="0.3">
      <c r="A401" t="s">
        <v>1618</v>
      </c>
      <c r="B401" t="s">
        <v>1619</v>
      </c>
      <c r="C401" t="s">
        <v>3068</v>
      </c>
      <c r="D401" t="s">
        <v>212</v>
      </c>
      <c r="E401">
        <v>5308.4184186000002</v>
      </c>
      <c r="F401">
        <v>585.75</v>
      </c>
      <c r="G401">
        <v>41.9027268064251</v>
      </c>
      <c r="H401">
        <f>(Table2[[#This Row],[1Y Return vs Nifty]]-AVERAGE(Table2[1Y Return vs Nifty]))/_xlfn.STDEV.P(Table2[1Y Return vs Nifty])</f>
        <v>0.1541393755042208</v>
      </c>
      <c r="I401">
        <v>-4.4785877050942</v>
      </c>
      <c r="J401">
        <f>(Table2[[#This Row],[1M Return vs Nifty]]-AVERAGE(Table2[1M Return vs Nifty]))/_xlfn.STDEV.P(Table2[1M Return vs Nifty])</f>
        <v>-0.18186894451983085</v>
      </c>
      <c r="K401">
        <v>-2.1444704203873202</v>
      </c>
      <c r="L401">
        <f>(Table2[[#This Row],[6M Return vs Nifty]]-AVERAGE(Table2[6M Return vs Nifty]))/_xlfn.STDEV.P(Table2[6M Return vs Nifty])</f>
        <v>-0.26866202684446922</v>
      </c>
      <c r="M401">
        <v>-5.3343400533497496</v>
      </c>
      <c r="N401">
        <f>(Table2[[#This Row],[1W Return vs Nifty]]-AVERAGE(Table2[1W Return vs Nifty]))/_xlfn.STDEV.P(Table2[1W Return vs Nifty])</f>
        <v>-0.60719640856119095</v>
      </c>
      <c r="O401">
        <v>598.55999999999995</v>
      </c>
      <c r="P401">
        <v>595.40872993718699</v>
      </c>
      <c r="Q401">
        <v>524.62981456565205</v>
      </c>
      <c r="R401">
        <v>44.137072668454501</v>
      </c>
      <c r="S401" s="1">
        <f>(Table2[[#This Row],[Close Price]]-Table2[[#This Row],[20D EMA]])/Table2[[#This Row],[20D EMA]]</f>
        <v>-2.1401363271852356E-2</v>
      </c>
      <c r="T401" s="1">
        <f>(Table2[[#This Row],[Close Price]]-Table2[[#This Row],[50D EMA]])/Table2[[#This Row],[50D EMA]]</f>
        <v>-1.6222015989261603E-2</v>
      </c>
      <c r="U401" s="1">
        <f>(Table2[[#This Row],[Close Price]]-Table2[[#This Row],[200D EMA]])/Table2[[#This Row],[200D EMA]]</f>
        <v>0.11650154782939691</v>
      </c>
      <c r="V401">
        <v>0.94691255140839203</v>
      </c>
      <c r="W401">
        <v>569.85</v>
      </c>
      <c r="X401">
        <v>587.5</v>
      </c>
      <c r="Y401">
        <v>558.5</v>
      </c>
      <c r="Z401">
        <v>611.95000000000005</v>
      </c>
      <c r="AA401">
        <v>558.5</v>
      </c>
      <c r="AB401">
        <v>669.95</v>
      </c>
      <c r="AC401" s="1">
        <f>(Table2[[#This Row],[Close Price]]/Table2[[#This Row],[Day Low]])-1</f>
        <v>2.7902079494603882E-2</v>
      </c>
      <c r="AD401" s="1">
        <f>(Table2[[#This Row],[Day High]]/Table2[[#This Row],[Close Price]])-1</f>
        <v>2.9876227059326688E-3</v>
      </c>
      <c r="AE401" s="1">
        <f>(Table2[[#This Row],[Close Price]]/Table2[[#This Row],[Current Week Low]])-1</f>
        <v>4.8791405550581812E-2</v>
      </c>
      <c r="AF401" s="1">
        <f>(Table2[[#This Row],[Current Week High]]/Table2[[#This Row],[Close Price]])-1</f>
        <v>4.4728979940247715E-2</v>
      </c>
      <c r="AG401" s="1">
        <f>(Table2[[#This Row],[Close Price]]/Table2[[#This Row],[Current Month Low]])-1</f>
        <v>4.8791405550581812E-2</v>
      </c>
      <c r="AH401" s="1">
        <f>(Table2[[#This Row],[Current Month High]]/Table2[[#This Row],[Close Price]])-1</f>
        <v>0.14374733247972693</v>
      </c>
      <c r="AI401">
        <v>14.3747332479726</v>
      </c>
      <c r="AJ401">
        <v>71.271929824561397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-0.11</v>
      </c>
      <c r="AM401" t="s">
        <v>3108</v>
      </c>
      <c r="AN401">
        <v>-4.7699999999999996</v>
      </c>
      <c r="AO401" t="s">
        <v>3108</v>
      </c>
      <c r="AQ401">
        <f>(Table2[[#This Row],[Sharpe Ratio]]-AVERAGE(Table2[Sharpe Ratio]))/_xlfn.STDEV.P(Table2[Sharpe Ratio])</f>
        <v>-0.71815696001452767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-1.6217449644357977</v>
      </c>
      <c r="AS401">
        <f>_xlfn.RANK.AVG(Table2[[#This Row],[1Y Return vs Nifty Z-Score]],Table2[1Y Return vs Nifty Z-Score])</f>
        <v>255</v>
      </c>
      <c r="AT401">
        <f>_xlfn.RANK.AVG(Table2[[#This Row],[6M Return vs Nifty Z-Score]],Table2[6M Return vs Nifty Z-Score])</f>
        <v>400</v>
      </c>
      <c r="AU401">
        <f>_xlfn.RANK.AVG(Table2[[#This Row],[Sharpe Ratio Z-Score]],Table2[Sharpe Ratio Z-Score])</f>
        <v>544.5</v>
      </c>
      <c r="AV401">
        <f>(Table2[[#This Row],[Rank 1Y]]+Table2[[#This Row],[Rank 6M]]+Table2[[#This Row],[Rank Sharpe]])/3</f>
        <v>399.83333333333331</v>
      </c>
    </row>
    <row r="402" spans="1:48" x14ac:dyDescent="0.3">
      <c r="A402" t="s">
        <v>1203</v>
      </c>
      <c r="B402" t="s">
        <v>1204</v>
      </c>
      <c r="C402" t="s">
        <v>3067</v>
      </c>
      <c r="D402" t="s">
        <v>46</v>
      </c>
      <c r="E402">
        <v>9567.6010920000008</v>
      </c>
      <c r="F402">
        <v>340.2</v>
      </c>
      <c r="G402">
        <v>14.152486897551499</v>
      </c>
      <c r="H402">
        <f>(Table2[[#This Row],[1Y Return vs Nifty]]-AVERAGE(Table2[1Y Return vs Nifty]))/_xlfn.STDEV.P(Table2[1Y Return vs Nifty])</f>
        <v>-0.2740337447304535</v>
      </c>
      <c r="I402">
        <v>-5.5400324496955298</v>
      </c>
      <c r="J402">
        <f>(Table2[[#This Row],[1M Return vs Nifty]]-AVERAGE(Table2[1M Return vs Nifty]))/_xlfn.STDEV.P(Table2[1M Return vs Nifty])</f>
        <v>-0.28334746859538068</v>
      </c>
      <c r="K402">
        <v>14.585344733262</v>
      </c>
      <c r="L402">
        <f>(Table2[[#This Row],[6M Return vs Nifty]]-AVERAGE(Table2[6M Return vs Nifty]))/_xlfn.STDEV.P(Table2[6M Return vs Nifty])</f>
        <v>0.29370075665910378</v>
      </c>
      <c r="M402">
        <v>-7.6633327907237003</v>
      </c>
      <c r="N402">
        <f>(Table2[[#This Row],[1W Return vs Nifty]]-AVERAGE(Table2[1W Return vs Nifty]))/_xlfn.STDEV.P(Table2[1W Return vs Nifty])</f>
        <v>-1.1241243721157899</v>
      </c>
      <c r="O402">
        <v>362.17</v>
      </c>
      <c r="P402">
        <v>351.52143911411099</v>
      </c>
      <c r="Q402">
        <v>303.927829812916</v>
      </c>
      <c r="R402">
        <v>32.658544461502501</v>
      </c>
      <c r="S402" s="1">
        <f>(Table2[[#This Row],[Close Price]]-Table2[[#This Row],[20D EMA]])/Table2[[#This Row],[20D EMA]]</f>
        <v>-6.0662119998895619E-2</v>
      </c>
      <c r="T402" s="1">
        <f>(Table2[[#This Row],[Close Price]]-Table2[[#This Row],[50D EMA]])/Table2[[#This Row],[50D EMA]]</f>
        <v>-3.220696621703302E-2</v>
      </c>
      <c r="U402" s="1">
        <f>(Table2[[#This Row],[Close Price]]-Table2[[#This Row],[200D EMA]])/Table2[[#This Row],[200D EMA]]</f>
        <v>0.11934468195759325</v>
      </c>
      <c r="V402">
        <v>0.52745709072232305</v>
      </c>
      <c r="W402">
        <v>338.2</v>
      </c>
      <c r="X402">
        <v>356.4</v>
      </c>
      <c r="Y402">
        <v>338.2</v>
      </c>
      <c r="Z402">
        <v>368</v>
      </c>
      <c r="AA402">
        <v>338.2</v>
      </c>
      <c r="AB402">
        <v>409.05</v>
      </c>
      <c r="AC402" s="1">
        <f>(Table2[[#This Row],[Close Price]]/Table2[[#This Row],[Day Low]])-1</f>
        <v>5.9136605558840483E-3</v>
      </c>
      <c r="AD402" s="1">
        <f>(Table2[[#This Row],[Day High]]/Table2[[#This Row],[Close Price]])-1</f>
        <v>4.7619047619047672E-2</v>
      </c>
      <c r="AE402" s="1">
        <f>(Table2[[#This Row],[Close Price]]/Table2[[#This Row],[Current Week Low]])-1</f>
        <v>5.9136605558840483E-3</v>
      </c>
      <c r="AF402" s="1">
        <f>(Table2[[#This Row],[Current Week High]]/Table2[[#This Row],[Close Price]])-1</f>
        <v>8.1716637272192916E-2</v>
      </c>
      <c r="AG402" s="1">
        <f>(Table2[[#This Row],[Close Price]]/Table2[[#This Row],[Current Month Low]])-1</f>
        <v>5.9136605558840483E-3</v>
      </c>
      <c r="AH402" s="1">
        <f>(Table2[[#This Row],[Current Month High]]/Table2[[#This Row],[Close Price]])-1</f>
        <v>0.20238095238095255</v>
      </c>
      <c r="AI402">
        <v>22.104644326866499</v>
      </c>
      <c r="AJ402">
        <v>43.695881731784503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0.17</v>
      </c>
      <c r="AM402" t="s">
        <v>3109</v>
      </c>
      <c r="AN402">
        <v>-16.940000000000001</v>
      </c>
      <c r="AO402" t="s">
        <v>3108</v>
      </c>
      <c r="AP402">
        <v>-1.0973504767948001E-2</v>
      </c>
      <c r="AQ402">
        <f>(Table2[[#This Row],[Sharpe Ratio]]-AVERAGE(Table2[Sharpe Ratio]))/_xlfn.STDEV.P(Table2[Sharpe Ratio])</f>
        <v>-0.84286530768567769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-2.230670136468198</v>
      </c>
      <c r="AS402">
        <f>_xlfn.RANK.AVG(Table2[[#This Row],[1Y Return vs Nifty Z-Score]],Table2[1Y Return vs Nifty Z-Score])</f>
        <v>373</v>
      </c>
      <c r="AT402">
        <f>_xlfn.RANK.AVG(Table2[[#This Row],[6M Return vs Nifty Z-Score]],Table2[6M Return vs Nifty Z-Score])</f>
        <v>236</v>
      </c>
      <c r="AU402">
        <f>_xlfn.RANK.AVG(Table2[[#This Row],[Sharpe Ratio Z-Score]],Table2[Sharpe Ratio Z-Score])</f>
        <v>591</v>
      </c>
      <c r="AV402">
        <f>(Table2[[#This Row],[Rank 1Y]]+Table2[[#This Row],[Rank 6M]]+Table2[[#This Row],[Rank Sharpe]])/3</f>
        <v>400</v>
      </c>
    </row>
    <row r="403" spans="1:48" x14ac:dyDescent="0.3">
      <c r="A403" t="s">
        <v>991</v>
      </c>
      <c r="B403" t="s">
        <v>992</v>
      </c>
      <c r="C403" t="s">
        <v>3076</v>
      </c>
      <c r="D403" t="s">
        <v>341</v>
      </c>
      <c r="E403">
        <v>13979.89179985</v>
      </c>
      <c r="F403">
        <v>4143.5</v>
      </c>
      <c r="G403">
        <v>32.801233997764299</v>
      </c>
      <c r="H403">
        <f>(Table2[[#This Row],[1Y Return vs Nifty]]-AVERAGE(Table2[1Y Return vs Nifty]))/_xlfn.STDEV.P(Table2[1Y Return vs Nifty])</f>
        <v>1.3707631941830587E-2</v>
      </c>
      <c r="I403">
        <v>-12.881574764090701</v>
      </c>
      <c r="J403">
        <f>(Table2[[#This Row],[1M Return vs Nifty]]-AVERAGE(Table2[1M Return vs Nifty]))/_xlfn.STDEV.P(Table2[1M Return vs Nifty])</f>
        <v>-0.98522939159914269</v>
      </c>
      <c r="K403">
        <v>-6.83884902009512</v>
      </c>
      <c r="L403">
        <f>(Table2[[#This Row],[6M Return vs Nifty]]-AVERAGE(Table2[6M Return vs Nifty]))/_xlfn.STDEV.P(Table2[6M Return vs Nifty])</f>
        <v>-0.42646077069821858</v>
      </c>
      <c r="M403">
        <v>-7.0066965949617304</v>
      </c>
      <c r="N403">
        <f>(Table2[[#This Row],[1W Return vs Nifty]]-AVERAGE(Table2[1W Return vs Nifty]))/_xlfn.STDEV.P(Table2[1W Return vs Nifty])</f>
        <v>-0.97838170575857231</v>
      </c>
      <c r="O403">
        <v>4256.18</v>
      </c>
      <c r="P403">
        <v>4207.1847601361096</v>
      </c>
      <c r="Q403">
        <v>3733.6917609593802</v>
      </c>
      <c r="R403">
        <v>39.9147285153092</v>
      </c>
      <c r="S403" s="1">
        <f>(Table2[[#This Row],[Close Price]]-Table2[[#This Row],[20D EMA]])/Table2[[#This Row],[20D EMA]]</f>
        <v>-2.6474444219934373E-2</v>
      </c>
      <c r="T403" s="1">
        <f>(Table2[[#This Row],[Close Price]]-Table2[[#This Row],[50D EMA]])/Table2[[#This Row],[50D EMA]]</f>
        <v>-1.5137143664222939E-2</v>
      </c>
      <c r="U403" s="1">
        <f>(Table2[[#This Row],[Close Price]]-Table2[[#This Row],[200D EMA]])/Table2[[#This Row],[200D EMA]]</f>
        <v>0.10975952630201019</v>
      </c>
      <c r="V403">
        <v>0.91003362443187796</v>
      </c>
      <c r="W403">
        <v>4055</v>
      </c>
      <c r="X403">
        <v>4152.45</v>
      </c>
      <c r="Y403">
        <v>3964</v>
      </c>
      <c r="Z403">
        <v>4270</v>
      </c>
      <c r="AA403">
        <v>3964</v>
      </c>
      <c r="AB403">
        <v>4615</v>
      </c>
      <c r="AC403" s="1">
        <f>(Table2[[#This Row],[Close Price]]/Table2[[#This Row],[Day Low]])-1</f>
        <v>2.1824907521578396E-2</v>
      </c>
      <c r="AD403" s="1">
        <f>(Table2[[#This Row],[Day High]]/Table2[[#This Row],[Close Price]])-1</f>
        <v>2.1600096536744662E-3</v>
      </c>
      <c r="AE403" s="1">
        <f>(Table2[[#This Row],[Close Price]]/Table2[[#This Row],[Current Week Low]])-1</f>
        <v>4.5282542885973776E-2</v>
      </c>
      <c r="AF403" s="1">
        <f>(Table2[[#This Row],[Current Week High]]/Table2[[#This Row],[Close Price]])-1</f>
        <v>3.0529745384336948E-2</v>
      </c>
      <c r="AG403" s="1">
        <f>(Table2[[#This Row],[Close Price]]/Table2[[#This Row],[Current Month Low]])-1</f>
        <v>4.5282542885973776E-2</v>
      </c>
      <c r="AH403" s="1">
        <f>(Table2[[#This Row],[Current Month High]]/Table2[[#This Row],[Close Price]])-1</f>
        <v>0.11379268734161951</v>
      </c>
      <c r="AI403">
        <v>17.967901532520798</v>
      </c>
      <c r="AJ403">
        <v>60.132171359007501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0.05</v>
      </c>
      <c r="AM403" t="s">
        <v>3109</v>
      </c>
      <c r="AN403">
        <v>-4.6900000000000004</v>
      </c>
      <c r="AO403" t="s">
        <v>3108</v>
      </c>
      <c r="AP403">
        <v>2.5139264480298001E-2</v>
      </c>
      <c r="AQ403">
        <f>(Table2[[#This Row],[Sharpe Ratio]]-AVERAGE(Table2[Sharpe Ratio]))/_xlfn.STDEV.P(Table2[Sharpe Ratio])</f>
        <v>-0.43246189710599442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-2.8088261332200974</v>
      </c>
      <c r="AS403">
        <f>_xlfn.RANK.AVG(Table2[[#This Row],[1Y Return vs Nifty Z-Score]],Table2[1Y Return vs Nifty Z-Score])</f>
        <v>295</v>
      </c>
      <c r="AT403">
        <f>_xlfn.RANK.AVG(Table2[[#This Row],[6M Return vs Nifty Z-Score]],Table2[6M Return vs Nifty Z-Score])</f>
        <v>454</v>
      </c>
      <c r="AU403">
        <f>_xlfn.RANK.AVG(Table2[[#This Row],[Sharpe Ratio Z-Score]],Table2[Sharpe Ratio Z-Score])</f>
        <v>453</v>
      </c>
      <c r="AV403">
        <f>(Table2[[#This Row],[Rank 1Y]]+Table2[[#This Row],[Rank 6M]]+Table2[[#This Row],[Rank Sharpe]])/3</f>
        <v>400.66666666666669</v>
      </c>
    </row>
    <row r="404" spans="1:48" x14ac:dyDescent="0.3">
      <c r="A404" t="s">
        <v>908</v>
      </c>
      <c r="B404" t="s">
        <v>909</v>
      </c>
      <c r="C404" t="s">
        <v>3078</v>
      </c>
      <c r="D404" t="s">
        <v>537</v>
      </c>
      <c r="E404">
        <v>16157.1941524799</v>
      </c>
      <c r="F404">
        <v>5269.8</v>
      </c>
      <c r="G404">
        <v>-11.0059041333373</v>
      </c>
      <c r="H404">
        <f>(Table2[[#This Row],[1Y Return vs Nifty]]-AVERAGE(Table2[1Y Return vs Nifty]))/_xlfn.STDEV.P(Table2[1Y Return vs Nifty])</f>
        <v>-0.66221585858436394</v>
      </c>
      <c r="I404">
        <v>-2.49648852360597</v>
      </c>
      <c r="J404">
        <f>(Table2[[#This Row],[1M Return vs Nifty]]-AVERAGE(Table2[1M Return vs Nifty]))/_xlfn.STDEV.P(Table2[1M Return vs Nifty])</f>
        <v>7.6279657355661961E-3</v>
      </c>
      <c r="K404">
        <v>10.995410334915601</v>
      </c>
      <c r="L404">
        <f>(Table2[[#This Row],[6M Return vs Nifty]]-AVERAGE(Table2[6M Return vs Nifty]))/_xlfn.STDEV.P(Table2[6M Return vs Nifty])</f>
        <v>0.17302724757918253</v>
      </c>
      <c r="M404">
        <v>-2.1888652684788199</v>
      </c>
      <c r="N404">
        <f>(Table2[[#This Row],[1W Return vs Nifty]]-AVERAGE(Table2[1W Return vs Nifty]))/_xlfn.STDEV.P(Table2[1W Return vs Nifty])</f>
        <v>9.0952558957292248E-2</v>
      </c>
      <c r="O404">
        <v>5287.17</v>
      </c>
      <c r="P404">
        <v>5105.7054455289899</v>
      </c>
      <c r="Q404">
        <v>4740.1464076133498</v>
      </c>
      <c r="R404">
        <v>48.056202995425799</v>
      </c>
      <c r="S404" s="1">
        <f>(Table2[[#This Row],[Close Price]]-Table2[[#This Row],[20D EMA]])/Table2[[#This Row],[20D EMA]]</f>
        <v>-3.2853114236916707E-3</v>
      </c>
      <c r="T404" s="1">
        <f>(Table2[[#This Row],[Close Price]]-Table2[[#This Row],[50D EMA]])/Table2[[#This Row],[50D EMA]]</f>
        <v>3.2139447961046418E-2</v>
      </c>
      <c r="U404" s="1">
        <f>(Table2[[#This Row],[Close Price]]-Table2[[#This Row],[200D EMA]])/Table2[[#This Row],[200D EMA]]</f>
        <v>0.11173781289454507</v>
      </c>
      <c r="V404">
        <v>0.66378469033550203</v>
      </c>
      <c r="W404">
        <v>5184.3500000000004</v>
      </c>
      <c r="X404">
        <v>5360</v>
      </c>
      <c r="Y404">
        <v>5156.1499999999996</v>
      </c>
      <c r="Z404">
        <v>5456.1</v>
      </c>
      <c r="AA404">
        <v>5124.3500000000004</v>
      </c>
      <c r="AB404">
        <v>5769</v>
      </c>
      <c r="AC404" s="1">
        <f>(Table2[[#This Row],[Close Price]]/Table2[[#This Row],[Day Low]])-1</f>
        <v>1.6482297684377034E-2</v>
      </c>
      <c r="AD404" s="1">
        <f>(Table2[[#This Row],[Day High]]/Table2[[#This Row],[Close Price]])-1</f>
        <v>1.7116399104330382E-2</v>
      </c>
      <c r="AE404" s="1">
        <f>(Table2[[#This Row],[Close Price]]/Table2[[#This Row],[Current Week Low]])-1</f>
        <v>2.2041639595434592E-2</v>
      </c>
      <c r="AF404" s="1">
        <f>(Table2[[#This Row],[Current Week High]]/Table2[[#This Row],[Close Price]])-1</f>
        <v>3.5352385289764365E-2</v>
      </c>
      <c r="AG404" s="1">
        <f>(Table2[[#This Row],[Close Price]]/Table2[[#This Row],[Current Month Low]])-1</f>
        <v>2.8384087737956865E-2</v>
      </c>
      <c r="AH404" s="1">
        <f>(Table2[[#This Row],[Current Month High]]/Table2[[#This Row],[Close Price]])-1</f>
        <v>9.4728452692701692E-2</v>
      </c>
      <c r="AI404">
        <v>13.075448783635</v>
      </c>
      <c r="AJ404">
        <v>31.056951007212099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0.17</v>
      </c>
      <c r="AM404" t="s">
        <v>3109</v>
      </c>
      <c r="AN404">
        <v>-10.27</v>
      </c>
      <c r="AO404" t="s">
        <v>3108</v>
      </c>
      <c r="AP404">
        <v>5.3252842255795997E-2</v>
      </c>
      <c r="AQ404">
        <f>(Table2[[#This Row],[Sharpe Ratio]]-AVERAGE(Table2[Sharpe Ratio]))/_xlfn.STDEV.P(Table2[Sharpe Ratio])</f>
        <v>-0.1129652635648833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-0.50357334987720626</v>
      </c>
      <c r="AS404">
        <f>_xlfn.RANK.AVG(Table2[[#This Row],[1Y Return vs Nifty Z-Score]],Table2[1Y Return vs Nifty Z-Score])</f>
        <v>555</v>
      </c>
      <c r="AT404">
        <f>_xlfn.RANK.AVG(Table2[[#This Row],[6M Return vs Nifty Z-Score]],Table2[6M Return vs Nifty Z-Score])</f>
        <v>271</v>
      </c>
      <c r="AU404">
        <f>_xlfn.RANK.AVG(Table2[[#This Row],[Sharpe Ratio Z-Score]],Table2[Sharpe Ratio Z-Score])</f>
        <v>380</v>
      </c>
      <c r="AV404">
        <f>(Table2[[#This Row],[Rank 1Y]]+Table2[[#This Row],[Rank 6M]]+Table2[[#This Row],[Rank Sharpe]])/3</f>
        <v>402</v>
      </c>
    </row>
    <row r="405" spans="1:48" x14ac:dyDescent="0.3">
      <c r="A405" t="s">
        <v>1354</v>
      </c>
      <c r="B405" t="s">
        <v>1355</v>
      </c>
      <c r="C405" t="s">
        <v>3069</v>
      </c>
      <c r="D405" t="s">
        <v>205</v>
      </c>
      <c r="E405">
        <v>8125.1807520000002</v>
      </c>
      <c r="F405">
        <v>531.79999999999995</v>
      </c>
      <c r="G405">
        <v>17.5931387845174</v>
      </c>
      <c r="H405">
        <f>(Table2[[#This Row],[1Y Return vs Nifty]]-AVERAGE(Table2[1Y Return vs Nifty]))/_xlfn.STDEV.P(Table2[1Y Return vs Nifty])</f>
        <v>-0.22094610804979073</v>
      </c>
      <c r="I405">
        <v>-20.006950851860701</v>
      </c>
      <c r="J405">
        <f>(Table2[[#This Row],[1M Return vs Nifty]]-AVERAGE(Table2[1M Return vs Nifty]))/_xlfn.STDEV.P(Table2[1M Return vs Nifty])</f>
        <v>-1.6664449259430389</v>
      </c>
      <c r="K405">
        <v>-10.1650898722378</v>
      </c>
      <c r="L405">
        <f>(Table2[[#This Row],[6M Return vs Nifty]]-AVERAGE(Table2[6M Return vs Nifty]))/_xlfn.STDEV.P(Table2[6M Return vs Nifty])</f>
        <v>-0.53827037809882539</v>
      </c>
      <c r="M405">
        <v>-8.5297904324559592</v>
      </c>
      <c r="N405">
        <f>(Table2[[#This Row],[1W Return vs Nifty]]-AVERAGE(Table2[1W Return vs Nifty]))/_xlfn.STDEV.P(Table2[1W Return vs Nifty])</f>
        <v>-1.3164376314314892</v>
      </c>
      <c r="O405">
        <v>590.23</v>
      </c>
      <c r="P405">
        <v>604.68516088116905</v>
      </c>
      <c r="Q405">
        <v>545.10163656809596</v>
      </c>
      <c r="R405">
        <v>18.675065758170302</v>
      </c>
      <c r="S405" s="1">
        <f>(Table2[[#This Row],[Close Price]]-Table2[[#This Row],[20D EMA]])/Table2[[#This Row],[20D EMA]]</f>
        <v>-9.8995306914253872E-2</v>
      </c>
      <c r="T405" s="1">
        <f>(Table2[[#This Row],[Close Price]]-Table2[[#This Row],[50D EMA]])/Table2[[#This Row],[50D EMA]]</f>
        <v>-0.12053406565320407</v>
      </c>
      <c r="U405" s="1">
        <f>(Table2[[#This Row],[Close Price]]-Table2[[#This Row],[200D EMA]])/Table2[[#This Row],[200D EMA]]</f>
        <v>-2.4402121871880154E-2</v>
      </c>
      <c r="V405">
        <v>0.60822339549085103</v>
      </c>
      <c r="W405">
        <v>522.1</v>
      </c>
      <c r="X405">
        <v>537.9</v>
      </c>
      <c r="Y405">
        <v>518</v>
      </c>
      <c r="Z405">
        <v>558.45000000000005</v>
      </c>
      <c r="AA405">
        <v>518</v>
      </c>
      <c r="AB405">
        <v>644</v>
      </c>
      <c r="AC405" s="1">
        <f>(Table2[[#This Row],[Close Price]]/Table2[[#This Row],[Day Low]])-1</f>
        <v>1.8578816318712832E-2</v>
      </c>
      <c r="AD405" s="1">
        <f>(Table2[[#This Row],[Day High]]/Table2[[#This Row],[Close Price]])-1</f>
        <v>1.1470477623166664E-2</v>
      </c>
      <c r="AE405" s="1">
        <f>(Table2[[#This Row],[Close Price]]/Table2[[#This Row],[Current Week Low]])-1</f>
        <v>2.6640926640926654E-2</v>
      </c>
      <c r="AF405" s="1">
        <f>(Table2[[#This Row],[Current Week High]]/Table2[[#This Row],[Close Price]])-1</f>
        <v>5.0112824370064146E-2</v>
      </c>
      <c r="AG405" s="1">
        <f>(Table2[[#This Row],[Close Price]]/Table2[[#This Row],[Current Month Low]])-1</f>
        <v>2.6640926640926654E-2</v>
      </c>
      <c r="AH405" s="1">
        <f>(Table2[[#This Row],[Current Month High]]/Table2[[#This Row],[Close Price]])-1</f>
        <v>0.21098157201955625</v>
      </c>
      <c r="AI405">
        <v>33.095148552087203</v>
      </c>
      <c r="AJ405">
        <v>44.510869565217298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</v>
      </c>
      <c r="AM405" t="s">
        <v>3108</v>
      </c>
      <c r="AN405">
        <v>-17.899999999999999</v>
      </c>
      <c r="AO405" t="s">
        <v>3108</v>
      </c>
      <c r="AP405">
        <v>6.2224799810845999E-2</v>
      </c>
      <c r="AQ405">
        <f>(Table2[[#This Row],[Sharpe Ratio]]-AVERAGE(Table2[Sharpe Ratio]))/_xlfn.STDEV.P(Table2[Sharpe Ratio])</f>
        <v>-1.1003490573809884E-2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356</v>
      </c>
      <c r="AT405">
        <f>_xlfn.RANK.AVG(Table2[[#This Row],[6M Return vs Nifty Z-Score]],Table2[6M Return vs Nifty Z-Score])</f>
        <v>501</v>
      </c>
      <c r="AU405">
        <f>_xlfn.RANK.AVG(Table2[[#This Row],[Sharpe Ratio Z-Score]],Table2[Sharpe Ratio Z-Score])</f>
        <v>349</v>
      </c>
      <c r="AV405">
        <f>(Table2[[#This Row],[Rank 1Y]]+Table2[[#This Row],[Rank 6M]]+Table2[[#This Row],[Rank Sharpe]])/3</f>
        <v>402</v>
      </c>
    </row>
    <row r="406" spans="1:48" x14ac:dyDescent="0.3">
      <c r="A406" t="s">
        <v>78</v>
      </c>
      <c r="B406" t="s">
        <v>79</v>
      </c>
      <c r="C406" t="s">
        <v>3073</v>
      </c>
      <c r="D406" t="s">
        <v>80</v>
      </c>
      <c r="E406">
        <v>325541.61991285998</v>
      </c>
      <c r="F406">
        <v>11295.7</v>
      </c>
      <c r="G406">
        <v>7.25579547930095</v>
      </c>
      <c r="H406">
        <f>(Table2[[#This Row],[1Y Return vs Nifty]]-AVERAGE(Table2[1Y Return vs Nifty]))/_xlfn.STDEV.P(Table2[1Y Return vs Nifty])</f>
        <v>-0.38044644218982843</v>
      </c>
      <c r="I406">
        <v>-7.2492575659443501</v>
      </c>
      <c r="J406">
        <f>(Table2[[#This Row],[1M Return vs Nifty]]-AVERAGE(Table2[1M Return vs Nifty]))/_xlfn.STDEV.P(Table2[1M Return vs Nifty])</f>
        <v>-0.4467564854019378</v>
      </c>
      <c r="K406">
        <v>2.5668848982567298</v>
      </c>
      <c r="L406">
        <f>(Table2[[#This Row],[6M Return vs Nifty]]-AVERAGE(Table2[6M Return vs Nifty]))/_xlfn.STDEV.P(Table2[6M Return vs Nifty])</f>
        <v>-0.11029262068345189</v>
      </c>
      <c r="M406">
        <v>-3.8114145848747198</v>
      </c>
      <c r="N406">
        <f>(Table2[[#This Row],[1W Return vs Nifty]]-AVERAGE(Table2[1W Return vs Nifty]))/_xlfn.STDEV.P(Table2[1W Return vs Nifty])</f>
        <v>-0.2691778529722697</v>
      </c>
      <c r="O406">
        <v>11422.45</v>
      </c>
      <c r="P406">
        <v>11212.870634803099</v>
      </c>
      <c r="Q406">
        <v>10116.051860638499</v>
      </c>
      <c r="R406">
        <v>45.563334388993802</v>
      </c>
      <c r="S406" s="1">
        <f>(Table2[[#This Row],[Close Price]]-Table2[[#This Row],[20D EMA]])/Table2[[#This Row],[20D EMA]]</f>
        <v>-1.1096568599556137E-2</v>
      </c>
      <c r="T406" s="1">
        <f>(Table2[[#This Row],[Close Price]]-Table2[[#This Row],[50D EMA]])/Table2[[#This Row],[50D EMA]]</f>
        <v>7.3869901735788704E-3</v>
      </c>
      <c r="U406" s="1">
        <f>(Table2[[#This Row],[Close Price]]-Table2[[#This Row],[200D EMA]])/Table2[[#This Row],[200D EMA]]</f>
        <v>0.11661151560041971</v>
      </c>
      <c r="V406">
        <v>0.65619627353560395</v>
      </c>
      <c r="W406">
        <v>10950.2</v>
      </c>
      <c r="X406">
        <v>11325</v>
      </c>
      <c r="Y406">
        <v>10950.2</v>
      </c>
      <c r="Z406">
        <v>11379.8</v>
      </c>
      <c r="AA406">
        <v>10950.2</v>
      </c>
      <c r="AB406">
        <v>12032.3</v>
      </c>
      <c r="AC406" s="1">
        <f>(Table2[[#This Row],[Close Price]]/Table2[[#This Row],[Day Low]])-1</f>
        <v>3.155193512447263E-2</v>
      </c>
      <c r="AD406" s="1">
        <f>(Table2[[#This Row],[Day High]]/Table2[[#This Row],[Close Price]])-1</f>
        <v>2.5939074160963305E-3</v>
      </c>
      <c r="AE406" s="1">
        <f>(Table2[[#This Row],[Close Price]]/Table2[[#This Row],[Current Week Low]])-1</f>
        <v>3.155193512447263E-2</v>
      </c>
      <c r="AF406" s="1">
        <f>(Table2[[#This Row],[Current Week High]]/Table2[[#This Row],[Close Price]])-1</f>
        <v>7.4453110475667383E-3</v>
      </c>
      <c r="AG406" s="1">
        <f>(Table2[[#This Row],[Close Price]]/Table2[[#This Row],[Current Month Low]])-1</f>
        <v>3.155193512447263E-2</v>
      </c>
      <c r="AH406" s="1">
        <f>(Table2[[#This Row],[Current Month High]]/Table2[[#This Row],[Close Price]])-1</f>
        <v>6.5210655382136329E-2</v>
      </c>
      <c r="AI406">
        <v>6.9256442717139999</v>
      </c>
      <c r="AJ406">
        <v>41.414558725031704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0.06</v>
      </c>
      <c r="AM406" t="s">
        <v>3109</v>
      </c>
      <c r="AN406">
        <v>-4.33</v>
      </c>
      <c r="AO406" t="s">
        <v>3108</v>
      </c>
      <c r="AP406">
        <v>2.3569493693901E-2</v>
      </c>
      <c r="AQ406">
        <f>(Table2[[#This Row],[Sharpe Ratio]]-AVERAGE(Table2[Sharpe Ratio]))/_xlfn.STDEV.P(Table2[Sharpe Ratio])</f>
        <v>-0.45030155044681291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-1.6569749516943006</v>
      </c>
      <c r="AS406">
        <f>_xlfn.RANK.AVG(Table2[[#This Row],[1Y Return vs Nifty Z-Score]],Table2[1Y Return vs Nifty Z-Score])</f>
        <v>413</v>
      </c>
      <c r="AT406">
        <f>_xlfn.RANK.AVG(Table2[[#This Row],[6M Return vs Nifty Z-Score]],Table2[6M Return vs Nifty Z-Score])</f>
        <v>347</v>
      </c>
      <c r="AU406">
        <f>_xlfn.RANK.AVG(Table2[[#This Row],[Sharpe Ratio Z-Score]],Table2[Sharpe Ratio Z-Score])</f>
        <v>460</v>
      </c>
      <c r="AV406">
        <f>(Table2[[#This Row],[Rank 1Y]]+Table2[[#This Row],[Rank 6M]]+Table2[[#This Row],[Rank Sharpe]])/3</f>
        <v>406.66666666666669</v>
      </c>
    </row>
    <row r="407" spans="1:48" x14ac:dyDescent="0.3">
      <c r="A407" t="s">
        <v>641</v>
      </c>
      <c r="B407" t="s">
        <v>642</v>
      </c>
      <c r="C407" t="s">
        <v>3069</v>
      </c>
      <c r="D407" t="s">
        <v>205</v>
      </c>
      <c r="E407">
        <v>28159.302863699999</v>
      </c>
      <c r="F407">
        <v>1340.1</v>
      </c>
      <c r="G407">
        <v>-12.0047363803147</v>
      </c>
      <c r="H407">
        <f>(Table2[[#This Row],[1Y Return vs Nifty]]-AVERAGE(Table2[1Y Return vs Nifty]))/_xlfn.STDEV.P(Table2[1Y Return vs Nifty])</f>
        <v>-0.6776273693022431</v>
      </c>
      <c r="I407">
        <v>-1.4870432473961599</v>
      </c>
      <c r="J407">
        <f>(Table2[[#This Row],[1M Return vs Nifty]]-AVERAGE(Table2[1M Return vs Nifty]))/_xlfn.STDEV.P(Table2[1M Return vs Nifty])</f>
        <v>0.10413512476180624</v>
      </c>
      <c r="K407">
        <v>10.416163579940299</v>
      </c>
      <c r="L407">
        <f>(Table2[[#This Row],[6M Return vs Nifty]]-AVERAGE(Table2[6M Return vs Nifty]))/_xlfn.STDEV.P(Table2[6M Return vs Nifty])</f>
        <v>0.15355621251563814</v>
      </c>
      <c r="M407">
        <v>-0.91752506689711999</v>
      </c>
      <c r="N407">
        <f>(Table2[[#This Row],[1W Return vs Nifty]]-AVERAGE(Table2[1W Return vs Nifty]))/_xlfn.STDEV.P(Table2[1W Return vs Nifty])</f>
        <v>0.37313089761958257</v>
      </c>
      <c r="O407">
        <v>1368.88</v>
      </c>
      <c r="P407">
        <v>1338.3814728173099</v>
      </c>
      <c r="Q407">
        <v>1233.06271226593</v>
      </c>
      <c r="R407">
        <v>37.391610597930502</v>
      </c>
      <c r="S407" s="1">
        <f>(Table2[[#This Row],[Close Price]]-Table2[[#This Row],[20D EMA]])/Table2[[#This Row],[20D EMA]]</f>
        <v>-2.1024487171994767E-2</v>
      </c>
      <c r="T407" s="1">
        <f>(Table2[[#This Row],[Close Price]]-Table2[[#This Row],[50D EMA]])/Table2[[#This Row],[50D EMA]]</f>
        <v>1.284033900344157E-3</v>
      </c>
      <c r="U407" s="1">
        <f>(Table2[[#This Row],[Close Price]]-Table2[[#This Row],[200D EMA]])/Table2[[#This Row],[200D EMA]]</f>
        <v>8.680603725123881E-2</v>
      </c>
      <c r="V407">
        <v>0.36087509743423801</v>
      </c>
      <c r="W407">
        <v>1333.15</v>
      </c>
      <c r="X407">
        <v>1376.95</v>
      </c>
      <c r="Y407">
        <v>1325.2</v>
      </c>
      <c r="Z407">
        <v>1376.95</v>
      </c>
      <c r="AA407">
        <v>1325.2</v>
      </c>
      <c r="AB407">
        <v>1450</v>
      </c>
      <c r="AC407" s="1">
        <f>(Table2[[#This Row],[Close Price]]/Table2[[#This Row],[Day Low]])-1</f>
        <v>5.2132168173122384E-3</v>
      </c>
      <c r="AD407" s="1">
        <f>(Table2[[#This Row],[Day High]]/Table2[[#This Row],[Close Price]])-1</f>
        <v>2.7497947914334908E-2</v>
      </c>
      <c r="AE407" s="1">
        <f>(Table2[[#This Row],[Close Price]]/Table2[[#This Row],[Current Week Low]])-1</f>
        <v>1.1243585873830231E-2</v>
      </c>
      <c r="AF407" s="1">
        <f>(Table2[[#This Row],[Current Week High]]/Table2[[#This Row],[Close Price]])-1</f>
        <v>2.7497947914334908E-2</v>
      </c>
      <c r="AG407" s="1">
        <f>(Table2[[#This Row],[Close Price]]/Table2[[#This Row],[Current Month Low]])-1</f>
        <v>1.1243585873830231E-2</v>
      </c>
      <c r="AH407" s="1">
        <f>(Table2[[#This Row],[Current Month High]]/Table2[[#This Row],[Close Price]])-1</f>
        <v>8.2008805313036337E-2</v>
      </c>
      <c r="AI407">
        <v>12.375942093873601</v>
      </c>
      <c r="AJ407">
        <v>33.602512337371003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0.08</v>
      </c>
      <c r="AM407" t="s">
        <v>3109</v>
      </c>
      <c r="AN407">
        <v>-5.99</v>
      </c>
      <c r="AO407" t="s">
        <v>3108</v>
      </c>
      <c r="AP407">
        <v>5.3900933653486999E-2</v>
      </c>
      <c r="AQ407">
        <f>(Table2[[#This Row],[Sharpe Ratio]]-AVERAGE(Table2[Sharpe Ratio]))/_xlfn.STDEV.P(Table2[Sharpe Ratio])</f>
        <v>-0.10560003166723095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-0.1524051660724472</v>
      </c>
      <c r="AS407">
        <f>_xlfn.RANK.AVG(Table2[[#This Row],[1Y Return vs Nifty Z-Score]],Table2[1Y Return vs Nifty Z-Score])</f>
        <v>568</v>
      </c>
      <c r="AT407">
        <f>_xlfn.RANK.AVG(Table2[[#This Row],[6M Return vs Nifty Z-Score]],Table2[6M Return vs Nifty Z-Score])</f>
        <v>274</v>
      </c>
      <c r="AU407">
        <f>_xlfn.RANK.AVG(Table2[[#This Row],[Sharpe Ratio Z-Score]],Table2[Sharpe Ratio Z-Score])</f>
        <v>379</v>
      </c>
      <c r="AV407">
        <f>(Table2[[#This Row],[Rank 1Y]]+Table2[[#This Row],[Rank 6M]]+Table2[[#This Row],[Rank Sharpe]])/3</f>
        <v>407</v>
      </c>
    </row>
    <row r="408" spans="1:48" x14ac:dyDescent="0.3">
      <c r="A408" t="s">
        <v>821</v>
      </c>
      <c r="B408" t="s">
        <v>822</v>
      </c>
      <c r="C408" t="s">
        <v>3074</v>
      </c>
      <c r="D408" t="s">
        <v>393</v>
      </c>
      <c r="E408">
        <v>19105.3765377899</v>
      </c>
      <c r="F408">
        <v>8051.85</v>
      </c>
      <c r="G408">
        <v>-1.1020159491616801</v>
      </c>
      <c r="H408">
        <f>(Table2[[#This Row],[1Y Return vs Nifty]]-AVERAGE(Table2[1Y Return vs Nifty]))/_xlfn.STDEV.P(Table2[1Y Return vs Nifty])</f>
        <v>-0.50940353262974036</v>
      </c>
      <c r="I408">
        <v>-8.0162682298590404</v>
      </c>
      <c r="J408">
        <f>(Table2[[#This Row],[1M Return vs Nifty]]-AVERAGE(Table2[1M Return vs Nifty]))/_xlfn.STDEV.P(Table2[1M Return vs Nifty])</f>
        <v>-0.52008588904744235</v>
      </c>
      <c r="K408">
        <v>15.646079464262799</v>
      </c>
      <c r="L408">
        <f>(Table2[[#This Row],[6M Return vs Nifty]]-AVERAGE(Table2[6M Return vs Nifty]))/_xlfn.STDEV.P(Table2[6M Return vs Nifty])</f>
        <v>0.32935672359035845</v>
      </c>
      <c r="M408">
        <v>-4.0717883197091496</v>
      </c>
      <c r="N408">
        <f>(Table2[[#This Row],[1W Return vs Nifty]]-AVERAGE(Table2[1W Return vs Nifty]))/_xlfn.STDEV.P(Table2[1W Return vs Nifty])</f>
        <v>-0.32696870064267874</v>
      </c>
      <c r="O408">
        <v>8035.05</v>
      </c>
      <c r="P408">
        <v>7875.5862508046903</v>
      </c>
      <c r="Q408">
        <v>7185.6516557129899</v>
      </c>
      <c r="R408">
        <v>51.168683198242199</v>
      </c>
      <c r="S408" s="1">
        <f>(Table2[[#This Row],[Close Price]]-Table2[[#This Row],[20D EMA]])/Table2[[#This Row],[20D EMA]]</f>
        <v>2.0908395093994663E-3</v>
      </c>
      <c r="T408" s="1">
        <f>(Table2[[#This Row],[Close Price]]-Table2[[#This Row],[50D EMA]])/Table2[[#This Row],[50D EMA]]</f>
        <v>2.2381032164723012E-2</v>
      </c>
      <c r="U408" s="1">
        <f>(Table2[[#This Row],[Close Price]]-Table2[[#This Row],[200D EMA]])/Table2[[#This Row],[200D EMA]]</f>
        <v>0.1205455518565717</v>
      </c>
      <c r="V408">
        <v>0.41700890604941998</v>
      </c>
      <c r="W408">
        <v>7872</v>
      </c>
      <c r="X408">
        <v>8149.95</v>
      </c>
      <c r="Y408">
        <v>7810</v>
      </c>
      <c r="Z408">
        <v>8210</v>
      </c>
      <c r="AA408">
        <v>7810</v>
      </c>
      <c r="AB408">
        <v>8296.15</v>
      </c>
      <c r="AC408" s="1">
        <f>(Table2[[#This Row],[Close Price]]/Table2[[#This Row],[Day Low]])-1</f>
        <v>2.2846798780487898E-2</v>
      </c>
      <c r="AD408" s="1">
        <f>(Table2[[#This Row],[Day High]]/Table2[[#This Row],[Close Price]])-1</f>
        <v>1.2183535460794648E-2</v>
      </c>
      <c r="AE408" s="1">
        <f>(Table2[[#This Row],[Close Price]]/Table2[[#This Row],[Current Week Low]])-1</f>
        <v>3.0966709346991195E-2</v>
      </c>
      <c r="AF408" s="1">
        <f>(Table2[[#This Row],[Current Week High]]/Table2[[#This Row],[Close Price]])-1</f>
        <v>1.9641448859578858E-2</v>
      </c>
      <c r="AG408" s="1">
        <f>(Table2[[#This Row],[Close Price]]/Table2[[#This Row],[Current Month Low]])-1</f>
        <v>3.0966709346991195E-2</v>
      </c>
      <c r="AH408" s="1">
        <f>(Table2[[#This Row],[Current Month High]]/Table2[[#This Row],[Close Price]])-1</f>
        <v>3.0340853344262397E-2</v>
      </c>
      <c r="AI408">
        <v>11.527164564665201</v>
      </c>
      <c r="AJ408">
        <v>46.754820836219103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7.0000000000000007E-2</v>
      </c>
      <c r="AM408" t="s">
        <v>3109</v>
      </c>
      <c r="AN408">
        <v>2.62</v>
      </c>
      <c r="AO408" t="s">
        <v>3109</v>
      </c>
      <c r="AP408">
        <v>9.6798320551769994E-3</v>
      </c>
      <c r="AQ408">
        <f>(Table2[[#This Row],[Sharpe Ratio]]-AVERAGE(Table2[Sharpe Ratio]))/_xlfn.STDEV.P(Table2[Sharpe Ratio])</f>
        <v>-0.6081505503156609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-1.6352519490451638</v>
      </c>
      <c r="AS408">
        <f>_xlfn.RANK.AVG(Table2[[#This Row],[1Y Return vs Nifty Z-Score]],Table2[1Y Return vs Nifty Z-Score])</f>
        <v>491</v>
      </c>
      <c r="AT408">
        <f>_xlfn.RANK.AVG(Table2[[#This Row],[6M Return vs Nifty Z-Score]],Table2[6M Return vs Nifty Z-Score])</f>
        <v>229</v>
      </c>
      <c r="AU408">
        <f>_xlfn.RANK.AVG(Table2[[#This Row],[Sharpe Ratio Z-Score]],Table2[Sharpe Ratio Z-Score])</f>
        <v>502</v>
      </c>
      <c r="AV408">
        <f>(Table2[[#This Row],[Rank 1Y]]+Table2[[#This Row],[Rank 6M]]+Table2[[#This Row],[Rank Sharpe]])/3</f>
        <v>407.33333333333331</v>
      </c>
    </row>
    <row r="409" spans="1:48" x14ac:dyDescent="0.3">
      <c r="A409" t="s">
        <v>521</v>
      </c>
      <c r="B409" t="s">
        <v>522</v>
      </c>
      <c r="C409" t="s">
        <v>3064</v>
      </c>
      <c r="D409" t="s">
        <v>37</v>
      </c>
      <c r="E409">
        <v>39255.360000000001</v>
      </c>
      <c r="F409">
        <v>238.2</v>
      </c>
      <c r="G409">
        <v>67.109002183093594</v>
      </c>
      <c r="H409">
        <f>(Table2[[#This Row],[1Y Return vs Nifty]]-AVERAGE(Table2[1Y Return vs Nifty]))/_xlfn.STDEV.P(Table2[1Y Return vs Nifty])</f>
        <v>0.54306032224066536</v>
      </c>
      <c r="I409">
        <v>-17.0607145100753</v>
      </c>
      <c r="J409">
        <f>(Table2[[#This Row],[1M Return vs Nifty]]-AVERAGE(Table2[1M Return vs Nifty]))/_xlfn.STDEV.P(Table2[1M Return vs Nifty])</f>
        <v>-1.3847725006351872</v>
      </c>
      <c r="K409">
        <v>-28.014276082608198</v>
      </c>
      <c r="L409">
        <f>(Table2[[#This Row],[6M Return vs Nifty]]-AVERAGE(Table2[6M Return vs Nifty]))/_xlfn.STDEV.P(Table2[6M Return vs Nifty])</f>
        <v>-1.138260153738871</v>
      </c>
      <c r="M409">
        <v>-9.9619592857471098</v>
      </c>
      <c r="N409">
        <f>(Table2[[#This Row],[1W Return vs Nifty]]-AVERAGE(Table2[1W Return vs Nifty]))/_xlfn.STDEV.P(Table2[1W Return vs Nifty])</f>
        <v>-1.634312443541412</v>
      </c>
      <c r="O409">
        <v>258.10000000000002</v>
      </c>
      <c r="P409">
        <v>256.33171904191897</v>
      </c>
      <c r="Q409">
        <v>227.13583308847501</v>
      </c>
      <c r="R409">
        <v>30.179966681079001</v>
      </c>
      <c r="S409" s="1">
        <f>(Table2[[#This Row],[Close Price]]-Table2[[#This Row],[20D EMA]])/Table2[[#This Row],[20D EMA]]</f>
        <v>-7.710189848895789E-2</v>
      </c>
      <c r="T409" s="1">
        <f>(Table2[[#This Row],[Close Price]]-Table2[[#This Row],[50D EMA]])/Table2[[#This Row],[50D EMA]]</f>
        <v>-7.0735370205798953E-2</v>
      </c>
      <c r="U409" s="1">
        <f>(Table2[[#This Row],[Close Price]]-Table2[[#This Row],[200D EMA]])/Table2[[#This Row],[200D EMA]]</f>
        <v>4.8711675128843335E-2</v>
      </c>
      <c r="V409">
        <v>0.64368992757444998</v>
      </c>
      <c r="W409">
        <v>236.6</v>
      </c>
      <c r="X409">
        <v>241.45</v>
      </c>
      <c r="Y409">
        <v>230.2</v>
      </c>
      <c r="Z409">
        <v>253</v>
      </c>
      <c r="AA409">
        <v>230.2</v>
      </c>
      <c r="AB409">
        <v>301.95</v>
      </c>
      <c r="AC409" s="1">
        <f>(Table2[[#This Row],[Close Price]]/Table2[[#This Row],[Day Low]])-1</f>
        <v>6.762468300929747E-3</v>
      </c>
      <c r="AD409" s="1">
        <f>(Table2[[#This Row],[Day High]]/Table2[[#This Row],[Close Price]])-1</f>
        <v>1.364399664147764E-2</v>
      </c>
      <c r="AE409" s="1">
        <f>(Table2[[#This Row],[Close Price]]/Table2[[#This Row],[Current Week Low]])-1</f>
        <v>3.4752389226759384E-2</v>
      </c>
      <c r="AF409" s="1">
        <f>(Table2[[#This Row],[Current Week High]]/Table2[[#This Row],[Close Price]])-1</f>
        <v>6.2132661628883312E-2</v>
      </c>
      <c r="AG409" s="1">
        <f>(Table2[[#This Row],[Close Price]]/Table2[[#This Row],[Current Month Low]])-1</f>
        <v>3.4752389226759384E-2</v>
      </c>
      <c r="AH409" s="1">
        <f>(Table2[[#This Row],[Current Month High]]/Table2[[#This Row],[Close Price]])-1</f>
        <v>0.26763224181360212</v>
      </c>
      <c r="AI409">
        <v>36.314021830394601</v>
      </c>
      <c r="AJ409">
        <v>94.290375203915104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3108</v>
      </c>
      <c r="AN409">
        <v>-16.61</v>
      </c>
      <c r="AO409" t="s">
        <v>3108</v>
      </c>
      <c r="AP409">
        <v>4.8863003222994E-2</v>
      </c>
      <c r="AQ409">
        <f>(Table2[[#This Row],[Sharpe Ratio]]-AVERAGE(Table2[Sharpe Ratio]))/_xlfn.STDEV.P(Table2[Sharpe Ratio])</f>
        <v>-0.1628535703456008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-3.777138346020406</v>
      </c>
      <c r="AS409">
        <f>_xlfn.RANK.AVG(Table2[[#This Row],[1Y Return vs Nifty Z-Score]],Table2[1Y Return vs Nifty Z-Score])</f>
        <v>152</v>
      </c>
      <c r="AT409">
        <f>_xlfn.RANK.AVG(Table2[[#This Row],[6M Return vs Nifty Z-Score]],Table2[6M Return vs Nifty Z-Score])</f>
        <v>680</v>
      </c>
      <c r="AU409">
        <f>_xlfn.RANK.AVG(Table2[[#This Row],[Sharpe Ratio Z-Score]],Table2[Sharpe Ratio Z-Score])</f>
        <v>391</v>
      </c>
      <c r="AV409">
        <f>(Table2[[#This Row],[Rank 1Y]]+Table2[[#This Row],[Rank 6M]]+Table2[[#This Row],[Rank Sharpe]])/3</f>
        <v>407.66666666666669</v>
      </c>
    </row>
    <row r="410" spans="1:48" x14ac:dyDescent="0.3">
      <c r="A410" t="s">
        <v>1013</v>
      </c>
      <c r="B410" t="s">
        <v>1014</v>
      </c>
      <c r="C410" t="s">
        <v>3069</v>
      </c>
      <c r="D410" t="s">
        <v>219</v>
      </c>
      <c r="E410">
        <v>13201.86573908</v>
      </c>
      <c r="F410">
        <v>1608.4</v>
      </c>
      <c r="G410">
        <v>5.52579449587095</v>
      </c>
      <c r="H410">
        <f>(Table2[[#This Row],[1Y Return vs Nifty]]-AVERAGE(Table2[1Y Return vs Nifty]))/_xlfn.STDEV.P(Table2[1Y Return vs Nifty])</f>
        <v>-0.4071395418356954</v>
      </c>
      <c r="I410">
        <v>-9.3033041216899992</v>
      </c>
      <c r="J410">
        <f>(Table2[[#This Row],[1M Return vs Nifty]]-AVERAGE(Table2[1M Return vs Nifty]))/_xlfn.STDEV.P(Table2[1M Return vs Nifty])</f>
        <v>-0.64313186331934802</v>
      </c>
      <c r="K410">
        <v>-31.1812172600306</v>
      </c>
      <c r="L410">
        <f>(Table2[[#This Row],[6M Return vs Nifty]]-AVERAGE(Table2[6M Return vs Nifty]))/_xlfn.STDEV.P(Table2[6M Return vs Nifty])</f>
        <v>-1.2447149973441727</v>
      </c>
      <c r="M410">
        <v>3.7914737874262299</v>
      </c>
      <c r="N410">
        <f>(Table2[[#This Row],[1W Return vs Nifty]]-AVERAGE(Table2[1W Return vs Nifty]))/_xlfn.STDEV.P(Table2[1W Return vs Nifty])</f>
        <v>1.4183094201129582</v>
      </c>
      <c r="O410">
        <v>1653.99</v>
      </c>
      <c r="P410">
        <v>1708.6107180526701</v>
      </c>
      <c r="Q410">
        <v>1605.6717685272299</v>
      </c>
      <c r="R410">
        <v>44.129630132985199</v>
      </c>
      <c r="S410" s="1">
        <f>(Table2[[#This Row],[Close Price]]-Table2[[#This Row],[20D EMA]])/Table2[[#This Row],[20D EMA]]</f>
        <v>-2.7563649115169932E-2</v>
      </c>
      <c r="T410" s="1">
        <f>(Table2[[#This Row],[Close Price]]-Table2[[#This Row],[50D EMA]])/Table2[[#This Row],[50D EMA]]</f>
        <v>-5.8650409361169005E-2</v>
      </c>
      <c r="U410" s="1">
        <f>(Table2[[#This Row],[Close Price]]-Table2[[#This Row],[200D EMA]])/Table2[[#This Row],[200D EMA]]</f>
        <v>1.6991215304685784E-3</v>
      </c>
      <c r="V410">
        <v>1.3316158710508501</v>
      </c>
      <c r="W410">
        <v>1600</v>
      </c>
      <c r="X410">
        <v>1663.7</v>
      </c>
      <c r="Y410">
        <v>1527.55</v>
      </c>
      <c r="Z410">
        <v>1742</v>
      </c>
      <c r="AA410">
        <v>1527.55</v>
      </c>
      <c r="AB410">
        <v>1742</v>
      </c>
      <c r="AC410" s="1">
        <f>(Table2[[#This Row],[Close Price]]/Table2[[#This Row],[Day Low]])-1</f>
        <v>5.2499999999999769E-3</v>
      </c>
      <c r="AD410" s="1">
        <f>(Table2[[#This Row],[Day High]]/Table2[[#This Row],[Close Price]])-1</f>
        <v>3.4381994528724258E-2</v>
      </c>
      <c r="AE410" s="1">
        <f>(Table2[[#This Row],[Close Price]]/Table2[[#This Row],[Current Week Low]])-1</f>
        <v>5.2927891067395594E-2</v>
      </c>
      <c r="AF410" s="1">
        <f>(Table2[[#This Row],[Current Week High]]/Table2[[#This Row],[Close Price]])-1</f>
        <v>8.3063914449141851E-2</v>
      </c>
      <c r="AG410" s="1">
        <f>(Table2[[#This Row],[Close Price]]/Table2[[#This Row],[Current Month Low]])-1</f>
        <v>5.2927891067395594E-2</v>
      </c>
      <c r="AH410" s="1">
        <f>(Table2[[#This Row],[Current Month High]]/Table2[[#This Row],[Close Price]])-1</f>
        <v>8.3063914449141851E-2</v>
      </c>
      <c r="AI410">
        <v>38.146605322059102</v>
      </c>
      <c r="AJ410">
        <v>57.996070726915498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-0.16</v>
      </c>
      <c r="AM410" t="s">
        <v>3108</v>
      </c>
      <c r="AN410">
        <v>-6.19</v>
      </c>
      <c r="AO410" t="s">
        <v>3108</v>
      </c>
      <c r="AP410">
        <v>0.15753573940100599</v>
      </c>
      <c r="AQ410">
        <f>(Table2[[#This Row],[Sharpe Ratio]]-AVERAGE(Table2[Sharpe Ratio]))/_xlfn.STDEV.P(Table2[Sharpe Ratio])</f>
        <v>1.0721572718829677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428</v>
      </c>
      <c r="AT410">
        <f>_xlfn.RANK.AVG(Table2[[#This Row],[6M Return vs Nifty Z-Score]],Table2[6M Return vs Nifty Z-Score])</f>
        <v>692</v>
      </c>
      <c r="AU410">
        <f>_xlfn.RANK.AVG(Table2[[#This Row],[Sharpe Ratio Z-Score]],Table2[Sharpe Ratio Z-Score])</f>
        <v>103</v>
      </c>
      <c r="AV410">
        <f>(Table2[[#This Row],[Rank 1Y]]+Table2[[#This Row],[Rank 6M]]+Table2[[#This Row],[Rank Sharpe]])/3</f>
        <v>407.66666666666669</v>
      </c>
    </row>
    <row r="411" spans="1:48" x14ac:dyDescent="0.3">
      <c r="A411" t="s">
        <v>1986</v>
      </c>
      <c r="B411" t="s">
        <v>1987</v>
      </c>
      <c r="C411" t="s">
        <v>3076</v>
      </c>
      <c r="D411" t="s">
        <v>46</v>
      </c>
      <c r="E411">
        <v>3238.8590063000001</v>
      </c>
      <c r="F411">
        <v>1911.05</v>
      </c>
      <c r="G411">
        <v>-7.3832741671519599</v>
      </c>
      <c r="H411">
        <f>(Table2[[#This Row],[1Y Return vs Nifty]]-AVERAGE(Table2[1Y Return vs Nifty]))/_xlfn.STDEV.P(Table2[1Y Return vs Nifty])</f>
        <v>-0.60632038592644233</v>
      </c>
      <c r="I411">
        <v>-4.3465566223391896</v>
      </c>
      <c r="J411">
        <f>(Table2[[#This Row],[1M Return vs Nifty]]-AVERAGE(Table2[1M Return vs Nifty]))/_xlfn.STDEV.P(Table2[1M Return vs Nifty])</f>
        <v>-0.16924622489337723</v>
      </c>
      <c r="K411">
        <v>7.0415533493175397</v>
      </c>
      <c r="L411">
        <f>(Table2[[#This Row],[6M Return vs Nifty]]-AVERAGE(Table2[6M Return vs Nifty]))/_xlfn.STDEV.P(Table2[6M Return vs Nifty])</f>
        <v>4.0120697233289836E-2</v>
      </c>
      <c r="M411">
        <v>-2.9959742333485901</v>
      </c>
      <c r="N411">
        <f>(Table2[[#This Row],[1W Return vs Nifty]]-AVERAGE(Table2[1W Return vs Nifty]))/_xlfn.STDEV.P(Table2[1W Return vs Nifty])</f>
        <v>-8.8188057018703733E-2</v>
      </c>
      <c r="O411">
        <v>1901.17</v>
      </c>
      <c r="P411">
        <v>1852.1459130199401</v>
      </c>
      <c r="Q411">
        <v>1705.42904349986</v>
      </c>
      <c r="R411">
        <v>53.799075343130298</v>
      </c>
      <c r="S411" s="1">
        <f>(Table2[[#This Row],[Close Price]]-Table2[[#This Row],[20D EMA]])/Table2[[#This Row],[20D EMA]]</f>
        <v>5.1967998653460138E-3</v>
      </c>
      <c r="T411" s="1">
        <f>(Table2[[#This Row],[Close Price]]-Table2[[#This Row],[50D EMA]])/Table2[[#This Row],[50D EMA]]</f>
        <v>3.1803156849568227E-2</v>
      </c>
      <c r="U411" s="1">
        <f>(Table2[[#This Row],[Close Price]]-Table2[[#This Row],[200D EMA]])/Table2[[#This Row],[200D EMA]]</f>
        <v>0.12056846180956743</v>
      </c>
      <c r="V411">
        <v>0.25544318914876402</v>
      </c>
      <c r="W411">
        <v>1866.15</v>
      </c>
      <c r="X411">
        <v>1919.4</v>
      </c>
      <c r="Y411">
        <v>1858.05</v>
      </c>
      <c r="Z411">
        <v>1919.4</v>
      </c>
      <c r="AA411">
        <v>1847.05</v>
      </c>
      <c r="AB411">
        <v>2005.85</v>
      </c>
      <c r="AC411" s="1">
        <f>(Table2[[#This Row],[Close Price]]/Table2[[#This Row],[Day Low]])-1</f>
        <v>2.4060230956782558E-2</v>
      </c>
      <c r="AD411" s="1">
        <f>(Table2[[#This Row],[Day High]]/Table2[[#This Row],[Close Price]])-1</f>
        <v>4.3693257633239391E-3</v>
      </c>
      <c r="AE411" s="1">
        <f>(Table2[[#This Row],[Close Price]]/Table2[[#This Row],[Current Week Low]])-1</f>
        <v>2.8524528403433669E-2</v>
      </c>
      <c r="AF411" s="1">
        <f>(Table2[[#This Row],[Current Week High]]/Table2[[#This Row],[Close Price]])-1</f>
        <v>4.3693257633239391E-3</v>
      </c>
      <c r="AG411" s="1">
        <f>(Table2[[#This Row],[Close Price]]/Table2[[#This Row],[Current Month Low]])-1</f>
        <v>3.4649847053409566E-2</v>
      </c>
      <c r="AH411" s="1">
        <f>(Table2[[#This Row],[Current Month High]]/Table2[[#This Row],[Close Price]])-1</f>
        <v>4.960623740875425E-2</v>
      </c>
      <c r="AI411">
        <v>9.3639622197221506</v>
      </c>
      <c r="AJ411">
        <v>35.152050919377601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0.15</v>
      </c>
      <c r="AM411" t="s">
        <v>3109</v>
      </c>
      <c r="AN411">
        <v>-2.21</v>
      </c>
      <c r="AO411" t="s">
        <v>3108</v>
      </c>
      <c r="AP411">
        <v>4.8629477454215003E-2</v>
      </c>
      <c r="AQ411">
        <f>(Table2[[#This Row],[Sharpe Ratio]]-AVERAGE(Table2[Sharpe Ratio]))/_xlfn.STDEV.P(Table2[Sharpe Ratio])</f>
        <v>-0.16550747293906634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-0.98914144354429978</v>
      </c>
      <c r="AS411">
        <f>_xlfn.RANK.AVG(Table2[[#This Row],[1Y Return vs Nifty Z-Score]],Table2[1Y Return vs Nifty Z-Score])</f>
        <v>533</v>
      </c>
      <c r="AT411">
        <f>_xlfn.RANK.AVG(Table2[[#This Row],[6M Return vs Nifty Z-Score]],Table2[6M Return vs Nifty Z-Score])</f>
        <v>303</v>
      </c>
      <c r="AU411">
        <f>_xlfn.RANK.AVG(Table2[[#This Row],[Sharpe Ratio Z-Score]],Table2[Sharpe Ratio Z-Score])</f>
        <v>392</v>
      </c>
      <c r="AV411">
        <f>(Table2[[#This Row],[Rank 1Y]]+Table2[[#This Row],[Rank 6M]]+Table2[[#This Row],[Rank Sharpe]])/3</f>
        <v>409.33333333333331</v>
      </c>
    </row>
    <row r="412" spans="1:48" x14ac:dyDescent="0.3">
      <c r="A412" t="s">
        <v>468</v>
      </c>
      <c r="B412" t="s">
        <v>469</v>
      </c>
      <c r="C412" t="s">
        <v>3075</v>
      </c>
      <c r="D412" t="s">
        <v>130</v>
      </c>
      <c r="E412">
        <v>45431.547028890003</v>
      </c>
      <c r="F412">
        <v>51384.3</v>
      </c>
      <c r="G412">
        <v>0.233678823219719</v>
      </c>
      <c r="H412">
        <f>(Table2[[#This Row],[1Y Return vs Nifty]]-AVERAGE(Table2[1Y Return vs Nifty]))/_xlfn.STDEV.P(Table2[1Y Return vs Nifty])</f>
        <v>-0.48879439194303909</v>
      </c>
      <c r="I412">
        <v>-9.1488612372000802</v>
      </c>
      <c r="J412">
        <f>(Table2[[#This Row],[1M Return vs Nifty]]-AVERAGE(Table2[1M Return vs Nifty]))/_xlfn.STDEV.P(Table2[1M Return vs Nifty])</f>
        <v>-0.6283664824064733</v>
      </c>
      <c r="K412">
        <v>22.558727831012899</v>
      </c>
      <c r="L412">
        <f>(Table2[[#This Row],[6M Return vs Nifty]]-AVERAGE(Table2[6M Return vs Nifty]))/_xlfn.STDEV.P(Table2[6M Return vs Nifty])</f>
        <v>0.56172128597221127</v>
      </c>
      <c r="M412">
        <v>-2.5820433802936198</v>
      </c>
      <c r="N412">
        <f>(Table2[[#This Row],[1W Return vs Nifty]]-AVERAGE(Table2[1W Return vs Nifty]))/_xlfn.STDEV.P(Table2[1W Return vs Nifty])</f>
        <v>3.6853221844395652E-3</v>
      </c>
      <c r="O412">
        <v>52802.94</v>
      </c>
      <c r="P412">
        <v>52978.377827703203</v>
      </c>
      <c r="Q412">
        <v>46564.811219792202</v>
      </c>
      <c r="R412">
        <v>36.077013159298701</v>
      </c>
      <c r="S412" s="1">
        <f>(Table2[[#This Row],[Close Price]]-Table2[[#This Row],[20D EMA]])/Table2[[#This Row],[20D EMA]]</f>
        <v>-2.6866685832266146E-2</v>
      </c>
      <c r="T412" s="1">
        <f>(Table2[[#This Row],[Close Price]]-Table2[[#This Row],[50D EMA]])/Table2[[#This Row],[50D EMA]]</f>
        <v>-3.0089215507644946E-2</v>
      </c>
      <c r="U412" s="1">
        <f>(Table2[[#This Row],[Close Price]]-Table2[[#This Row],[200D EMA]])/Table2[[#This Row],[200D EMA]]</f>
        <v>0.10350066185083759</v>
      </c>
      <c r="V412">
        <v>0.76610547453711797</v>
      </c>
      <c r="W412">
        <v>51048</v>
      </c>
      <c r="X412">
        <v>52600</v>
      </c>
      <c r="Y412">
        <v>50760.15</v>
      </c>
      <c r="Z412">
        <v>52600</v>
      </c>
      <c r="AA412">
        <v>49500</v>
      </c>
      <c r="AB412">
        <v>55408.45</v>
      </c>
      <c r="AC412" s="1">
        <f>(Table2[[#This Row],[Close Price]]/Table2[[#This Row],[Day Low]])-1</f>
        <v>6.5879172543488185E-3</v>
      </c>
      <c r="AD412" s="1">
        <f>(Table2[[#This Row],[Day High]]/Table2[[#This Row],[Close Price]])-1</f>
        <v>2.3658977547616589E-2</v>
      </c>
      <c r="AE412" s="1">
        <f>(Table2[[#This Row],[Close Price]]/Table2[[#This Row],[Current Week Low]])-1</f>
        <v>1.2296062954896714E-2</v>
      </c>
      <c r="AF412" s="1">
        <f>(Table2[[#This Row],[Current Week High]]/Table2[[#This Row],[Close Price]])-1</f>
        <v>2.3658977547616589E-2</v>
      </c>
      <c r="AG412" s="1">
        <f>(Table2[[#This Row],[Close Price]]/Table2[[#This Row],[Current Month Low]])-1</f>
        <v>3.8066666666666693E-2</v>
      </c>
      <c r="AH412" s="1">
        <f>(Table2[[#This Row],[Current Month High]]/Table2[[#This Row],[Close Price]])-1</f>
        <v>7.8314777081715414E-2</v>
      </c>
      <c r="AI412">
        <v>16.755507032303601</v>
      </c>
      <c r="AJ412">
        <v>46.905885750063597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-0.11</v>
      </c>
      <c r="AM412" t="s">
        <v>3108</v>
      </c>
      <c r="AN412">
        <v>-4.76</v>
      </c>
      <c r="AO412" t="s">
        <v>3108</v>
      </c>
      <c r="AP412">
        <v>-5.7639253095629998E-3</v>
      </c>
      <c r="AQ412">
        <f>(Table2[[#This Row],[Sharpe Ratio]]-AVERAGE(Table2[Sharpe Ratio]))/_xlfn.STDEV.P(Table2[Sharpe Ratio])</f>
        <v>-0.78366106436914196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477</v>
      </c>
      <c r="AT412">
        <f>_xlfn.RANK.AVG(Table2[[#This Row],[6M Return vs Nifty Z-Score]],Table2[6M Return vs Nifty Z-Score])</f>
        <v>176</v>
      </c>
      <c r="AU412">
        <f>_xlfn.RANK.AVG(Table2[[#This Row],[Sharpe Ratio Z-Score]],Table2[Sharpe Ratio Z-Score])</f>
        <v>579</v>
      </c>
      <c r="AV412">
        <f>(Table2[[#This Row],[Rank 1Y]]+Table2[[#This Row],[Rank 6M]]+Table2[[#This Row],[Rank Sharpe]])/3</f>
        <v>410.66666666666669</v>
      </c>
    </row>
    <row r="413" spans="1:48" x14ac:dyDescent="0.3">
      <c r="A413" t="s">
        <v>1426</v>
      </c>
      <c r="B413" t="s">
        <v>1427</v>
      </c>
      <c r="C413" t="s">
        <v>3067</v>
      </c>
      <c r="D413" t="s">
        <v>46</v>
      </c>
      <c r="E413">
        <v>7384.5871103549998</v>
      </c>
      <c r="F413">
        <v>505.05</v>
      </c>
      <c r="G413">
        <v>38.782107980614597</v>
      </c>
      <c r="H413">
        <f>(Table2[[#This Row],[1Y Return vs Nifty]]-AVERAGE(Table2[1Y Return vs Nifty]))/_xlfn.STDEV.P(Table2[1Y Return vs Nifty])</f>
        <v>0.10598969809249192</v>
      </c>
      <c r="I413">
        <v>-3.171652254284</v>
      </c>
      <c r="J413">
        <f>(Table2[[#This Row],[1M Return vs Nifty]]-AVERAGE(Table2[1M Return vs Nifty]))/_xlfn.STDEV.P(Table2[1M Return vs Nifty])</f>
        <v>-5.6920489798294005E-2</v>
      </c>
      <c r="K413">
        <v>1.0173025044522801E-2</v>
      </c>
      <c r="L413">
        <f>(Table2[[#This Row],[6M Return vs Nifty]]-AVERAGE(Table2[6M Return vs Nifty]))/_xlfn.STDEV.P(Table2[6M Return vs Nifty])</f>
        <v>-0.19623496926478812</v>
      </c>
      <c r="M413">
        <v>-7.4334028263226699</v>
      </c>
      <c r="N413">
        <f>(Table2[[#This Row],[1W Return vs Nifty]]-AVERAGE(Table2[1W Return vs Nifty]))/_xlfn.STDEV.P(Table2[1W Return vs Nifty])</f>
        <v>-1.0730906241995026</v>
      </c>
      <c r="O413">
        <v>523.44000000000005</v>
      </c>
      <c r="P413">
        <v>509.712080712638</v>
      </c>
      <c r="Q413">
        <v>439.39076323727397</v>
      </c>
      <c r="R413">
        <v>38.7279026987257</v>
      </c>
      <c r="S413" s="1">
        <f>(Table2[[#This Row],[Close Price]]-Table2[[#This Row],[20D EMA]])/Table2[[#This Row],[20D EMA]]</f>
        <v>-3.5132966529115163E-2</v>
      </c>
      <c r="T413" s="1">
        <f>(Table2[[#This Row],[Close Price]]-Table2[[#This Row],[50D EMA]])/Table2[[#This Row],[50D EMA]]</f>
        <v>-9.146498364566609E-3</v>
      </c>
      <c r="U413" s="1">
        <f>(Table2[[#This Row],[Close Price]]-Table2[[#This Row],[200D EMA]])/Table2[[#This Row],[200D EMA]]</f>
        <v>0.14943244659712979</v>
      </c>
      <c r="V413">
        <v>1.0862003571590899</v>
      </c>
      <c r="W413">
        <v>499</v>
      </c>
      <c r="X413">
        <v>517.6</v>
      </c>
      <c r="Y413">
        <v>499</v>
      </c>
      <c r="Z413">
        <v>584.15</v>
      </c>
      <c r="AA413">
        <v>493.25</v>
      </c>
      <c r="AB413">
        <v>584.15</v>
      </c>
      <c r="AC413" s="1">
        <f>(Table2[[#This Row],[Close Price]]/Table2[[#This Row],[Day Low]])-1</f>
        <v>1.2124248496994117E-2</v>
      </c>
      <c r="AD413" s="1">
        <f>(Table2[[#This Row],[Day High]]/Table2[[#This Row],[Close Price]])-1</f>
        <v>2.4849024849024959E-2</v>
      </c>
      <c r="AE413" s="1">
        <f>(Table2[[#This Row],[Close Price]]/Table2[[#This Row],[Current Week Low]])-1</f>
        <v>1.2124248496994117E-2</v>
      </c>
      <c r="AF413" s="1">
        <f>(Table2[[#This Row],[Current Week High]]/Table2[[#This Row],[Close Price]])-1</f>
        <v>0.15661815661815659</v>
      </c>
      <c r="AG413" s="1">
        <f>(Table2[[#This Row],[Close Price]]/Table2[[#This Row],[Current Month Low]])-1</f>
        <v>2.3922959959452594E-2</v>
      </c>
      <c r="AH413" s="1">
        <f>(Table2[[#This Row],[Current Month High]]/Table2[[#This Row],[Close Price]])-1</f>
        <v>0.15661815661815659</v>
      </c>
      <c r="AI413">
        <v>15.6618156618156</v>
      </c>
      <c r="AJ413">
        <v>76.436681222707406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0.18</v>
      </c>
      <c r="AM413" t="s">
        <v>3109</v>
      </c>
      <c r="AN413">
        <v>-2.11</v>
      </c>
      <c r="AO413" t="s">
        <v>3108</v>
      </c>
      <c r="AP413">
        <v>-1.2649760007908E-2</v>
      </c>
      <c r="AQ413">
        <f>(Table2[[#This Row],[Sharpe Ratio]]-AVERAGE(Table2[Sharpe Ratio]))/_xlfn.STDEV.P(Table2[Sharpe Ratio])</f>
        <v>-0.86191510314037156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-2.0821714883104647</v>
      </c>
      <c r="AS413">
        <f>_xlfn.RANK.AVG(Table2[[#This Row],[1Y Return vs Nifty Z-Score]],Table2[1Y Return vs Nifty Z-Score])</f>
        <v>268</v>
      </c>
      <c r="AT413">
        <f>_xlfn.RANK.AVG(Table2[[#This Row],[6M Return vs Nifty Z-Score]],Table2[6M Return vs Nifty Z-Score])</f>
        <v>371</v>
      </c>
      <c r="AU413">
        <f>_xlfn.RANK.AVG(Table2[[#This Row],[Sharpe Ratio Z-Score]],Table2[Sharpe Ratio Z-Score])</f>
        <v>593</v>
      </c>
      <c r="AV413">
        <f>(Table2[[#This Row],[Rank 1Y]]+Table2[[#This Row],[Rank 6M]]+Table2[[#This Row],[Rank Sharpe]])/3</f>
        <v>410.66666666666669</v>
      </c>
    </row>
    <row r="414" spans="1:48" x14ac:dyDescent="0.3">
      <c r="A414" t="s">
        <v>2025</v>
      </c>
      <c r="B414" t="s">
        <v>2026</v>
      </c>
      <c r="C414" t="s">
        <v>3069</v>
      </c>
      <c r="D414" t="s">
        <v>256</v>
      </c>
      <c r="E414">
        <v>3024.954346</v>
      </c>
      <c r="F414">
        <v>312.10000000000002</v>
      </c>
      <c r="G414">
        <v>5.9157333377077697</v>
      </c>
      <c r="H414">
        <f>(Table2[[#This Row],[1Y Return vs Nifty]]-AVERAGE(Table2[1Y Return vs Nifty]))/_xlfn.STDEV.P(Table2[1Y Return vs Nifty])</f>
        <v>-0.40112296932467445</v>
      </c>
      <c r="I414">
        <v>-10.2406962958348</v>
      </c>
      <c r="J414">
        <f>(Table2[[#This Row],[1M Return vs Nifty]]-AVERAGE(Table2[1M Return vs Nifty]))/_xlfn.STDEV.P(Table2[1M Return vs Nifty])</f>
        <v>-0.73275044666624989</v>
      </c>
      <c r="K414">
        <v>-16.090612034232201</v>
      </c>
      <c r="L414">
        <f>(Table2[[#This Row],[6M Return vs Nifty]]-AVERAGE(Table2[6M Return vs Nifty]))/_xlfn.STDEV.P(Table2[6M Return vs Nifty])</f>
        <v>-0.73745328036803537</v>
      </c>
      <c r="M414">
        <v>-5.7316892474914001</v>
      </c>
      <c r="N414">
        <f>(Table2[[#This Row],[1W Return vs Nifty]]-AVERAGE(Table2[1W Return vs Nifty]))/_xlfn.STDEV.P(Table2[1W Return vs Nifty])</f>
        <v>-0.69538943142965359</v>
      </c>
      <c r="O414">
        <v>317.54000000000002</v>
      </c>
      <c r="P414">
        <v>322.86489018130101</v>
      </c>
      <c r="Q414">
        <v>304.67689243789499</v>
      </c>
      <c r="R414">
        <v>46.843768651230903</v>
      </c>
      <c r="S414" s="1">
        <f>(Table2[[#This Row],[Close Price]]-Table2[[#This Row],[20D EMA]])/Table2[[#This Row],[20D EMA]]</f>
        <v>-1.7131699943314219E-2</v>
      </c>
      <c r="T414" s="1">
        <f>(Table2[[#This Row],[Close Price]]-Table2[[#This Row],[50D EMA]])/Table2[[#This Row],[50D EMA]]</f>
        <v>-3.3341780133653076E-2</v>
      </c>
      <c r="U414" s="1">
        <f>(Table2[[#This Row],[Close Price]]-Table2[[#This Row],[200D EMA]])/Table2[[#This Row],[200D EMA]]</f>
        <v>2.4363867908420881E-2</v>
      </c>
      <c r="V414">
        <v>0.322407179277656</v>
      </c>
      <c r="W414">
        <v>301.14999999999998</v>
      </c>
      <c r="X414">
        <v>314</v>
      </c>
      <c r="Y414">
        <v>297.10000000000002</v>
      </c>
      <c r="Z414">
        <v>314.60000000000002</v>
      </c>
      <c r="AA414">
        <v>297.10000000000002</v>
      </c>
      <c r="AB414">
        <v>335.6</v>
      </c>
      <c r="AC414" s="1">
        <f>(Table2[[#This Row],[Close Price]]/Table2[[#This Row],[Day Low]])-1</f>
        <v>3.6360617632409165E-2</v>
      </c>
      <c r="AD414" s="1">
        <f>(Table2[[#This Row],[Day High]]/Table2[[#This Row],[Close Price]])-1</f>
        <v>6.0877923742388429E-3</v>
      </c>
      <c r="AE414" s="1">
        <f>(Table2[[#This Row],[Close Price]]/Table2[[#This Row],[Current Week Low]])-1</f>
        <v>5.0488051161225123E-2</v>
      </c>
      <c r="AF414" s="1">
        <f>(Table2[[#This Row],[Current Week High]]/Table2[[#This Row],[Close Price]])-1</f>
        <v>8.0102531239987229E-3</v>
      </c>
      <c r="AG414" s="1">
        <f>(Table2[[#This Row],[Close Price]]/Table2[[#This Row],[Current Month Low]])-1</f>
        <v>5.0488051161225123E-2</v>
      </c>
      <c r="AH414" s="1">
        <f>(Table2[[#This Row],[Current Month High]]/Table2[[#This Row],[Close Price]])-1</f>
        <v>7.5296379365587862E-2</v>
      </c>
      <c r="AI414">
        <v>28.660685677667399</v>
      </c>
      <c r="AJ414">
        <v>40.617256138770003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-0.08</v>
      </c>
      <c r="AM414" t="s">
        <v>3108</v>
      </c>
      <c r="AN414">
        <v>-4.53</v>
      </c>
      <c r="AO414" t="s">
        <v>3108</v>
      </c>
      <c r="AP414">
        <v>9.8683487244405996E-2</v>
      </c>
      <c r="AQ414">
        <f>(Table2[[#This Row],[Sharpe Ratio]]-AVERAGE(Table2[Sharpe Ratio]))/_xlfn.STDEV.P(Table2[Sharpe Ratio])</f>
        <v>0.40333110573296327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423</v>
      </c>
      <c r="AT414">
        <f>_xlfn.RANK.AVG(Table2[[#This Row],[6M Return vs Nifty Z-Score]],Table2[6M Return vs Nifty Z-Score])</f>
        <v>574</v>
      </c>
      <c r="AU414">
        <f>_xlfn.RANK.AVG(Table2[[#This Row],[Sharpe Ratio Z-Score]],Table2[Sharpe Ratio Z-Score])</f>
        <v>235</v>
      </c>
      <c r="AV414">
        <f>(Table2[[#This Row],[Rank 1Y]]+Table2[[#This Row],[Rank 6M]]+Table2[[#This Row],[Rank Sharpe]])/3</f>
        <v>410.66666666666669</v>
      </c>
    </row>
    <row r="415" spans="1:48" x14ac:dyDescent="0.3">
      <c r="A415" t="s">
        <v>515</v>
      </c>
      <c r="B415" t="s">
        <v>516</v>
      </c>
      <c r="C415" t="s">
        <v>3071</v>
      </c>
      <c r="D415" t="s">
        <v>379</v>
      </c>
      <c r="E415">
        <v>39690.949512585001</v>
      </c>
      <c r="F415">
        <v>740</v>
      </c>
      <c r="G415">
        <v>-1.7817135156396999</v>
      </c>
      <c r="H415">
        <f>(Table2[[#This Row],[1Y Return vs Nifty]]-AVERAGE(Table2[1Y Return vs Nifty]))/_xlfn.STDEV.P(Table2[1Y Return vs Nifty])</f>
        <v>-0.51989094566870819</v>
      </c>
      <c r="I415">
        <v>-1.02537392417526</v>
      </c>
      <c r="J415">
        <f>(Table2[[#This Row],[1M Return vs Nifty]]-AVERAGE(Table2[1M Return vs Nifty]))/_xlfn.STDEV.P(Table2[1M Return vs Nifty])</f>
        <v>0.1482726286400804</v>
      </c>
      <c r="K415">
        <v>20.7863655927762</v>
      </c>
      <c r="L415">
        <f>(Table2[[#This Row],[6M Return vs Nifty]]-AVERAGE(Table2[6M Return vs Nifty]))/_xlfn.STDEV.P(Table2[6M Return vs Nifty])</f>
        <v>0.50214438374600845</v>
      </c>
      <c r="M415">
        <v>-2.1690053659601398</v>
      </c>
      <c r="N415">
        <f>(Table2[[#This Row],[1W Return vs Nifty]]-AVERAGE(Table2[1W Return vs Nifty]))/_xlfn.STDEV.P(Table2[1W Return vs Nifty])</f>
        <v>9.5360532756708083E-2</v>
      </c>
      <c r="O415">
        <v>741</v>
      </c>
      <c r="P415">
        <v>729.21721270056105</v>
      </c>
      <c r="Q415">
        <v>643.814273486601</v>
      </c>
      <c r="R415">
        <v>57.7671116388535</v>
      </c>
      <c r="S415" s="1">
        <f>(Table2[[#This Row],[Close Price]]-Table2[[#This Row],[20D EMA]])/Table2[[#This Row],[20D EMA]]</f>
        <v>-1.3495276653171389E-3</v>
      </c>
      <c r="T415" s="1">
        <f>(Table2[[#This Row],[Close Price]]-Table2[[#This Row],[50D EMA]])/Table2[[#This Row],[50D EMA]]</f>
        <v>1.4786797557213852E-2</v>
      </c>
      <c r="U415" s="1">
        <f>(Table2[[#This Row],[Close Price]]-Table2[[#This Row],[200D EMA]])/Table2[[#This Row],[200D EMA]]</f>
        <v>0.14939980437603767</v>
      </c>
      <c r="V415">
        <v>0.93494292981806804</v>
      </c>
      <c r="W415">
        <v>728.5</v>
      </c>
      <c r="X415">
        <v>744.9</v>
      </c>
      <c r="Y415">
        <v>726.2</v>
      </c>
      <c r="Z415">
        <v>774</v>
      </c>
      <c r="AA415">
        <v>705</v>
      </c>
      <c r="AB415">
        <v>799</v>
      </c>
      <c r="AC415" s="1">
        <f>(Table2[[#This Row],[Close Price]]/Table2[[#This Row],[Day Low]])-1</f>
        <v>1.5785861358956765E-2</v>
      </c>
      <c r="AD415" s="1">
        <f>(Table2[[#This Row],[Day High]]/Table2[[#This Row],[Close Price]])-1</f>
        <v>6.6216216216214985E-3</v>
      </c>
      <c r="AE415" s="1">
        <f>(Table2[[#This Row],[Close Price]]/Table2[[#This Row],[Current Week Low]])-1</f>
        <v>1.9003029468465993E-2</v>
      </c>
      <c r="AF415" s="1">
        <f>(Table2[[#This Row],[Current Week High]]/Table2[[#This Row],[Close Price]])-1</f>
        <v>4.5945945945945921E-2</v>
      </c>
      <c r="AG415" s="1">
        <f>(Table2[[#This Row],[Close Price]]/Table2[[#This Row],[Current Month Low]])-1</f>
        <v>4.9645390070921946E-2</v>
      </c>
      <c r="AH415" s="1">
        <f>(Table2[[#This Row],[Current Month High]]/Table2[[#This Row],[Close Price]])-1</f>
        <v>7.9729729729729693E-2</v>
      </c>
      <c r="AI415">
        <v>7.9729729729729604</v>
      </c>
      <c r="AJ415">
        <v>50.4065040650406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0.17</v>
      </c>
      <c r="AM415" t="s">
        <v>3109</v>
      </c>
      <c r="AN415">
        <v>0.04</v>
      </c>
      <c r="AO415" t="s">
        <v>3109</v>
      </c>
      <c r="AQ415">
        <f>(Table2[[#This Row],[Sharpe Ratio]]-AVERAGE(Table2[Sharpe Ratio]))/_xlfn.STDEV.P(Table2[Sharpe Ratio])</f>
        <v>-0.71815696001452767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-0.49227036054043893</v>
      </c>
      <c r="AS415">
        <f>_xlfn.RANK.AVG(Table2[[#This Row],[1Y Return vs Nifty Z-Score]],Table2[1Y Return vs Nifty Z-Score])</f>
        <v>498</v>
      </c>
      <c r="AT415">
        <f>_xlfn.RANK.AVG(Table2[[#This Row],[6M Return vs Nifty Z-Score]],Table2[6M Return vs Nifty Z-Score])</f>
        <v>192</v>
      </c>
      <c r="AU415">
        <f>_xlfn.RANK.AVG(Table2[[#This Row],[Sharpe Ratio Z-Score]],Table2[Sharpe Ratio Z-Score])</f>
        <v>544.5</v>
      </c>
      <c r="AV415">
        <f>(Table2[[#This Row],[Rank 1Y]]+Table2[[#This Row],[Rank 6M]]+Table2[[#This Row],[Rank Sharpe]])/3</f>
        <v>411.5</v>
      </c>
    </row>
    <row r="416" spans="1:48" x14ac:dyDescent="0.3">
      <c r="A416" t="s">
        <v>64</v>
      </c>
      <c r="B416" t="s">
        <v>65</v>
      </c>
      <c r="C416" t="s">
        <v>3069</v>
      </c>
      <c r="D416" t="s">
        <v>60</v>
      </c>
      <c r="E416">
        <v>383989.29570342001</v>
      </c>
      <c r="F416">
        <v>12213.3</v>
      </c>
      <c r="G416">
        <v>3.58071439740546</v>
      </c>
      <c r="H416">
        <f>(Table2[[#This Row],[1Y Return vs Nifty]]-AVERAGE(Table2[1Y Return vs Nifty]))/_xlfn.STDEV.P(Table2[1Y Return vs Nifty])</f>
        <v>-0.43715121083752001</v>
      </c>
      <c r="I416">
        <v>-3.2138641154919401</v>
      </c>
      <c r="J416">
        <f>(Table2[[#This Row],[1M Return vs Nifty]]-AVERAGE(Table2[1M Return vs Nifty]))/_xlfn.STDEV.P(Table2[1M Return vs Nifty])</f>
        <v>-6.0956118968489389E-2</v>
      </c>
      <c r="K416">
        <v>-4.02597071482188</v>
      </c>
      <c r="L416">
        <f>(Table2[[#This Row],[6M Return vs Nifty]]-AVERAGE(Table2[6M Return vs Nifty]))/_xlfn.STDEV.P(Table2[6M Return vs Nifty])</f>
        <v>-0.33190753990145044</v>
      </c>
      <c r="M416">
        <v>-1.72355383544494</v>
      </c>
      <c r="N416">
        <f>(Table2[[#This Row],[1W Return vs Nifty]]-AVERAGE(Table2[1W Return vs Nifty]))/_xlfn.STDEV.P(Table2[1W Return vs Nifty])</f>
        <v>0.1942300349395005</v>
      </c>
      <c r="O416">
        <v>12414.76</v>
      </c>
      <c r="P416">
        <v>12451.5691106457</v>
      </c>
      <c r="Q416">
        <v>11697.6882335426</v>
      </c>
      <c r="R416">
        <v>40.203053041030003</v>
      </c>
      <c r="S416" s="1">
        <f>(Table2[[#This Row],[Close Price]]-Table2[[#This Row],[20D EMA]])/Table2[[#This Row],[20D EMA]]</f>
        <v>-1.6227458283527105E-2</v>
      </c>
      <c r="T416" s="1">
        <f>(Table2[[#This Row],[Close Price]]-Table2[[#This Row],[50D EMA]])/Table2[[#This Row],[50D EMA]]</f>
        <v>-1.9135669450847596E-2</v>
      </c>
      <c r="U416" s="1">
        <f>(Table2[[#This Row],[Close Price]]-Table2[[#This Row],[200D EMA]])/Table2[[#This Row],[200D EMA]]</f>
        <v>4.407809100082747E-2</v>
      </c>
      <c r="V416">
        <v>0.94718452114182505</v>
      </c>
      <c r="W416">
        <v>12111</v>
      </c>
      <c r="X416">
        <v>12343.95</v>
      </c>
      <c r="Y416">
        <v>12100</v>
      </c>
      <c r="Z416">
        <v>12370</v>
      </c>
      <c r="AA416">
        <v>12027.65</v>
      </c>
      <c r="AB416">
        <v>13680</v>
      </c>
      <c r="AC416" s="1">
        <f>(Table2[[#This Row],[Close Price]]/Table2[[#This Row],[Day Low]])-1</f>
        <v>8.4468664850134711E-3</v>
      </c>
      <c r="AD416" s="1">
        <f>(Table2[[#This Row],[Day High]]/Table2[[#This Row],[Close Price]])-1</f>
        <v>1.0697354523347524E-2</v>
      </c>
      <c r="AE416" s="1">
        <f>(Table2[[#This Row],[Close Price]]/Table2[[#This Row],[Current Week Low]])-1</f>
        <v>9.3636363636362407E-3</v>
      </c>
      <c r="AF416" s="1">
        <f>(Table2[[#This Row],[Current Week High]]/Table2[[#This Row],[Close Price]])-1</f>
        <v>1.2830275191799245E-2</v>
      </c>
      <c r="AG416" s="1">
        <f>(Table2[[#This Row],[Close Price]]/Table2[[#This Row],[Current Month Low]])-1</f>
        <v>1.5435267903538996E-2</v>
      </c>
      <c r="AH416" s="1">
        <f>(Table2[[#This Row],[Current Month High]]/Table2[[#This Row],[Close Price]])-1</f>
        <v>0.12009039325980697</v>
      </c>
      <c r="AI416">
        <v>12.0090393259806</v>
      </c>
      <c r="AJ416">
        <v>31.976464613173501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-0.11</v>
      </c>
      <c r="AM416" t="s">
        <v>3108</v>
      </c>
      <c r="AN416">
        <v>-5.13</v>
      </c>
      <c r="AO416" t="s">
        <v>3108</v>
      </c>
      <c r="AP416">
        <v>5.4455020350401999E-2</v>
      </c>
      <c r="AQ416">
        <f>(Table2[[#This Row],[Sharpe Ratio]]-AVERAGE(Table2[Sharpe Ratio]))/_xlfn.STDEV.P(Table2[Sharpe Ratio])</f>
        <v>-9.9303115786657972E-2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442</v>
      </c>
      <c r="AT416">
        <f>_xlfn.RANK.AVG(Table2[[#This Row],[6M Return vs Nifty Z-Score]],Table2[6M Return vs Nifty Z-Score])</f>
        <v>421</v>
      </c>
      <c r="AU416">
        <f>_xlfn.RANK.AVG(Table2[[#This Row],[Sharpe Ratio Z-Score]],Table2[Sharpe Ratio Z-Score])</f>
        <v>374</v>
      </c>
      <c r="AV416">
        <f>(Table2[[#This Row],[Rank 1Y]]+Table2[[#This Row],[Rank 6M]]+Table2[[#This Row],[Rank Sharpe]])/3</f>
        <v>412.33333333333331</v>
      </c>
    </row>
    <row r="417" spans="1:48" x14ac:dyDescent="0.3">
      <c r="A417" t="s">
        <v>1258</v>
      </c>
      <c r="B417" t="s">
        <v>1259</v>
      </c>
      <c r="C417" t="s">
        <v>3078</v>
      </c>
      <c r="D417" t="s">
        <v>390</v>
      </c>
      <c r="E417">
        <v>8894.8154246600006</v>
      </c>
      <c r="F417">
        <v>223.22</v>
      </c>
      <c r="G417">
        <v>22.240591128296501</v>
      </c>
      <c r="H417">
        <f>(Table2[[#This Row],[1Y Return vs Nifty]]-AVERAGE(Table2[1Y Return vs Nifty]))/_xlfn.STDEV.P(Table2[1Y Return vs Nifty])</f>
        <v>-0.14923810921041711</v>
      </c>
      <c r="I417">
        <v>-12.4470596216388</v>
      </c>
      <c r="J417">
        <f>(Table2[[#This Row],[1M Return vs Nifty]]-AVERAGE(Table2[1M Return vs Nifty]))/_xlfn.STDEV.P(Table2[1M Return vs Nifty])</f>
        <v>-0.9436879401305055</v>
      </c>
      <c r="K417">
        <v>-19.143124534694699</v>
      </c>
      <c r="L417">
        <f>(Table2[[#This Row],[6M Return vs Nifty]]-AVERAGE(Table2[6M Return vs Nifty]))/_xlfn.STDEV.P(Table2[6M Return vs Nifty])</f>
        <v>-0.84006167207313387</v>
      </c>
      <c r="M417">
        <v>-4.5499645908453399</v>
      </c>
      <c r="N417">
        <f>(Table2[[#This Row],[1W Return vs Nifty]]-AVERAGE(Table2[1W Return vs Nifty]))/_xlfn.STDEV.P(Table2[1W Return vs Nifty])</f>
        <v>-0.43310157177274189</v>
      </c>
      <c r="O417">
        <v>231.89</v>
      </c>
      <c r="P417">
        <v>234.64173552196999</v>
      </c>
      <c r="Q417">
        <v>223.87704697272699</v>
      </c>
      <c r="R417">
        <v>35.808766451509896</v>
      </c>
      <c r="S417" s="1">
        <f>(Table2[[#This Row],[Close Price]]-Table2[[#This Row],[20D EMA]])/Table2[[#This Row],[20D EMA]]</f>
        <v>-3.7388416921816325E-2</v>
      </c>
      <c r="T417" s="1">
        <f>(Table2[[#This Row],[Close Price]]-Table2[[#This Row],[50D EMA]])/Table2[[#This Row],[50D EMA]]</f>
        <v>-4.8677339930860472E-2</v>
      </c>
      <c r="U417" s="1">
        <f>(Table2[[#This Row],[Close Price]]-Table2[[#This Row],[200D EMA]])/Table2[[#This Row],[200D EMA]]</f>
        <v>-2.9348563491059022E-3</v>
      </c>
      <c r="V417">
        <v>0.34545149103778999</v>
      </c>
      <c r="W417">
        <v>222.21</v>
      </c>
      <c r="X417">
        <v>226.18</v>
      </c>
      <c r="Y417">
        <v>220.71</v>
      </c>
      <c r="Z417">
        <v>231.85</v>
      </c>
      <c r="AA417">
        <v>220.09</v>
      </c>
      <c r="AB417">
        <v>247.6</v>
      </c>
      <c r="AC417" s="1">
        <f>(Table2[[#This Row],[Close Price]]/Table2[[#This Row],[Day Low]])-1</f>
        <v>4.5452499887492781E-3</v>
      </c>
      <c r="AD417" s="1">
        <f>(Table2[[#This Row],[Day High]]/Table2[[#This Row],[Close Price]])-1</f>
        <v>1.3260460532210416E-2</v>
      </c>
      <c r="AE417" s="1">
        <f>(Table2[[#This Row],[Close Price]]/Table2[[#This Row],[Current Week Low]])-1</f>
        <v>1.1372389107878966E-2</v>
      </c>
      <c r="AF417" s="1">
        <f>(Table2[[#This Row],[Current Week High]]/Table2[[#This Row],[Close Price]])-1</f>
        <v>3.8661410267897045E-2</v>
      </c>
      <c r="AG417" s="1">
        <f>(Table2[[#This Row],[Close Price]]/Table2[[#This Row],[Current Month Low]])-1</f>
        <v>1.4221454859375759E-2</v>
      </c>
      <c r="AH417" s="1">
        <f>(Table2[[#This Row],[Current Month High]]/Table2[[#This Row],[Close Price]])-1</f>
        <v>0.10921960397813812</v>
      </c>
      <c r="AI417">
        <v>44.364304273810497</v>
      </c>
      <c r="AJ417">
        <v>49.161376545272297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</v>
      </c>
      <c r="AM417" t="s">
        <v>3110</v>
      </c>
      <c r="AN417">
        <v>-7.95</v>
      </c>
      <c r="AO417" t="s">
        <v>3108</v>
      </c>
      <c r="AP417">
        <v>7.3437884593516994E-2</v>
      </c>
      <c r="AQ417">
        <f>(Table2[[#This Row],[Sharpe Ratio]]-AVERAGE(Table2[Sharpe Ratio]))/_xlfn.STDEV.P(Table2[Sharpe Ratio])</f>
        <v>0.1164275631427598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332</v>
      </c>
      <c r="AT417">
        <f>_xlfn.RANK.AVG(Table2[[#This Row],[6M Return vs Nifty Z-Score]],Table2[6M Return vs Nifty Z-Score])</f>
        <v>597</v>
      </c>
      <c r="AU417">
        <f>_xlfn.RANK.AVG(Table2[[#This Row],[Sharpe Ratio Z-Score]],Table2[Sharpe Ratio Z-Score])</f>
        <v>313</v>
      </c>
      <c r="AV417">
        <f>(Table2[[#This Row],[Rank 1Y]]+Table2[[#This Row],[Rank 6M]]+Table2[[#This Row],[Rank Sharpe]])/3</f>
        <v>414</v>
      </c>
    </row>
    <row r="418" spans="1:48" x14ac:dyDescent="0.3">
      <c r="A418" t="s">
        <v>419</v>
      </c>
      <c r="B418" t="s">
        <v>420</v>
      </c>
      <c r="C418" t="s">
        <v>3072</v>
      </c>
      <c r="D418" t="s">
        <v>421</v>
      </c>
      <c r="E418">
        <v>55400.579564330001</v>
      </c>
      <c r="F418">
        <v>193.9</v>
      </c>
      <c r="G418">
        <v>20.759973069849401</v>
      </c>
      <c r="H418">
        <f>(Table2[[#This Row],[1Y Return vs Nifty]]-AVERAGE(Table2[1Y Return vs Nifty]))/_xlfn.STDEV.P(Table2[1Y Return vs Nifty])</f>
        <v>-0.17208334788377289</v>
      </c>
      <c r="I418">
        <v>5.1390272582889001</v>
      </c>
      <c r="J418">
        <f>(Table2[[#This Row],[1M Return vs Nifty]]-AVERAGE(Table2[1M Return vs Nifty]))/_xlfn.STDEV.P(Table2[1M Return vs Nifty])</f>
        <v>0.7376149726365081</v>
      </c>
      <c r="K418">
        <v>16.853652973404099</v>
      </c>
      <c r="L418">
        <f>(Table2[[#This Row],[6M Return vs Nifty]]-AVERAGE(Table2[6M Return vs Nifty]))/_xlfn.STDEV.P(Table2[6M Return vs Nifty])</f>
        <v>0.36994858869161429</v>
      </c>
      <c r="M418">
        <v>-1.5301110550955901</v>
      </c>
      <c r="N418">
        <f>(Table2[[#This Row],[1W Return vs Nifty]]-AVERAGE(Table2[1W Return vs Nifty]))/_xlfn.STDEV.P(Table2[1W Return vs Nifty])</f>
        <v>0.23716532662404186</v>
      </c>
      <c r="O418">
        <v>188.3</v>
      </c>
      <c r="P418">
        <v>182.00994769312001</v>
      </c>
      <c r="Q418">
        <v>170.01251742969899</v>
      </c>
      <c r="R418">
        <v>57.344489039960997</v>
      </c>
      <c r="S418" s="1">
        <f>(Table2[[#This Row],[Close Price]]-Table2[[#This Row],[20D EMA]])/Table2[[#This Row],[20D EMA]]</f>
        <v>2.973977695167283E-2</v>
      </c>
      <c r="T418" s="1">
        <f>(Table2[[#This Row],[Close Price]]-Table2[[#This Row],[50D EMA]])/Table2[[#This Row],[50D EMA]]</f>
        <v>6.5326387143011297E-2</v>
      </c>
      <c r="U418" s="1">
        <f>(Table2[[#This Row],[Close Price]]-Table2[[#This Row],[200D EMA]])/Table2[[#This Row],[200D EMA]]</f>
        <v>0.14050425775371869</v>
      </c>
      <c r="V418">
        <v>1.5778637929710599</v>
      </c>
      <c r="W418">
        <v>184.13</v>
      </c>
      <c r="X418">
        <v>195.8</v>
      </c>
      <c r="Y418">
        <v>182.77</v>
      </c>
      <c r="Z418">
        <v>197.45</v>
      </c>
      <c r="AA418">
        <v>182.77</v>
      </c>
      <c r="AB418">
        <v>204.44</v>
      </c>
      <c r="AC418" s="1">
        <f>(Table2[[#This Row],[Close Price]]/Table2[[#This Row],[Day Low]])-1</f>
        <v>5.3060337804811786E-2</v>
      </c>
      <c r="AD418" s="1">
        <f>(Table2[[#This Row],[Day High]]/Table2[[#This Row],[Close Price]])-1</f>
        <v>9.7988653945333404E-3</v>
      </c>
      <c r="AE418" s="1">
        <f>(Table2[[#This Row],[Close Price]]/Table2[[#This Row],[Current Week Low]])-1</f>
        <v>6.0896208349291436E-2</v>
      </c>
      <c r="AF418" s="1">
        <f>(Table2[[#This Row],[Current Week High]]/Table2[[#This Row],[Close Price]])-1</f>
        <v>1.8308406395048937E-2</v>
      </c>
      <c r="AG418" s="1">
        <f>(Table2[[#This Row],[Close Price]]/Table2[[#This Row],[Current Month Low]])-1</f>
        <v>6.0896208349291436E-2</v>
      </c>
      <c r="AH418" s="1">
        <f>(Table2[[#This Row],[Current Month High]]/Table2[[#This Row],[Close Price]])-1</f>
        <v>5.435791645177912E-2</v>
      </c>
      <c r="AI418">
        <v>5.4357916451779102</v>
      </c>
      <c r="AJ418">
        <v>48.298279158699799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-0.03</v>
      </c>
      <c r="AM418" t="s">
        <v>3108</v>
      </c>
      <c r="AN418">
        <v>-3.06</v>
      </c>
      <c r="AO418" t="s">
        <v>3108</v>
      </c>
      <c r="AP418">
        <v>-8.1319181412769004E-2</v>
      </c>
      <c r="AQ418">
        <f>(Table2[[#This Row],[Sharpe Ratio]]-AVERAGE(Table2[Sharpe Ratio]))/_xlfn.STDEV.P(Table2[Sharpe Ratio])</f>
        <v>-1.6423084469285181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-0.46966290686012657</v>
      </c>
      <c r="AS418">
        <f>_xlfn.RANK.AVG(Table2[[#This Row],[1Y Return vs Nifty Z-Score]],Table2[1Y Return vs Nifty Z-Score])</f>
        <v>338</v>
      </c>
      <c r="AT418">
        <f>_xlfn.RANK.AVG(Table2[[#This Row],[6M Return vs Nifty Z-Score]],Table2[6M Return vs Nifty Z-Score])</f>
        <v>216</v>
      </c>
      <c r="AU418">
        <f>_xlfn.RANK.AVG(Table2[[#This Row],[Sharpe Ratio Z-Score]],Table2[Sharpe Ratio Z-Score])</f>
        <v>698</v>
      </c>
      <c r="AV418">
        <f>(Table2[[#This Row],[Rank 1Y]]+Table2[[#This Row],[Rank 6M]]+Table2[[#This Row],[Rank Sharpe]])/3</f>
        <v>417.33333333333331</v>
      </c>
    </row>
    <row r="419" spans="1:48" x14ac:dyDescent="0.3">
      <c r="A419" t="s">
        <v>655</v>
      </c>
      <c r="B419" t="s">
        <v>656</v>
      </c>
      <c r="C419" t="s">
        <v>3075</v>
      </c>
      <c r="D419" t="s">
        <v>256</v>
      </c>
      <c r="E419">
        <v>27171.241600000001</v>
      </c>
      <c r="F419">
        <v>2454.0500000000002</v>
      </c>
      <c r="G419">
        <v>-13.5201528809894</v>
      </c>
      <c r="H419">
        <f>(Table2[[#This Row],[1Y Return vs Nifty]]-AVERAGE(Table2[1Y Return vs Nifty]))/_xlfn.STDEV.P(Table2[1Y Return vs Nifty])</f>
        <v>-0.70100953153506451</v>
      </c>
      <c r="I419">
        <v>-9.5766499562862304</v>
      </c>
      <c r="J419">
        <f>(Table2[[#This Row],[1M Return vs Nifty]]-AVERAGE(Table2[1M Return vs Nifty]))/_xlfn.STDEV.P(Table2[1M Return vs Nifty])</f>
        <v>-0.66926485987720785</v>
      </c>
      <c r="K419">
        <v>0.76613525905417001</v>
      </c>
      <c r="L419">
        <f>(Table2[[#This Row],[6M Return vs Nifty]]-AVERAGE(Table2[6M Return vs Nifty]))/_xlfn.STDEV.P(Table2[6M Return vs Nifty])</f>
        <v>-0.17082374850491552</v>
      </c>
      <c r="M419">
        <v>-0.90543957803531805</v>
      </c>
      <c r="N419">
        <f>(Table2[[#This Row],[1W Return vs Nifty]]-AVERAGE(Table2[1W Return vs Nifty]))/_xlfn.STDEV.P(Table2[1W Return vs Nifty])</f>
        <v>0.37581331351794095</v>
      </c>
      <c r="O419">
        <v>2508.92</v>
      </c>
      <c r="P419">
        <v>2541.94912241668</v>
      </c>
      <c r="Q419">
        <v>2345.55602427751</v>
      </c>
      <c r="R419">
        <v>44.8665078071107</v>
      </c>
      <c r="S419" s="1">
        <f>(Table2[[#This Row],[Close Price]]-Table2[[#This Row],[20D EMA]])/Table2[[#This Row],[20D EMA]]</f>
        <v>-2.1869967954338876E-2</v>
      </c>
      <c r="T419" s="1">
        <f>(Table2[[#This Row],[Close Price]]-Table2[[#This Row],[50D EMA]])/Table2[[#This Row],[50D EMA]]</f>
        <v>-3.4579418463384672E-2</v>
      </c>
      <c r="U419" s="1">
        <f>(Table2[[#This Row],[Close Price]]-Table2[[#This Row],[200D EMA]])/Table2[[#This Row],[200D EMA]]</f>
        <v>4.6255120150416801E-2</v>
      </c>
      <c r="V419">
        <v>0.40223965128306</v>
      </c>
      <c r="W419">
        <v>2405.1999999999998</v>
      </c>
      <c r="X419">
        <v>2465</v>
      </c>
      <c r="Y419">
        <v>2382.15</v>
      </c>
      <c r="Z419">
        <v>2465</v>
      </c>
      <c r="AA419">
        <v>2367.8000000000002</v>
      </c>
      <c r="AB419">
        <v>2615</v>
      </c>
      <c r="AC419" s="1">
        <f>(Table2[[#This Row],[Close Price]]/Table2[[#This Row],[Day Low]])-1</f>
        <v>2.0310161317146358E-2</v>
      </c>
      <c r="AD419" s="1">
        <f>(Table2[[#This Row],[Day High]]/Table2[[#This Row],[Close Price]])-1</f>
        <v>4.4620117764511136E-3</v>
      </c>
      <c r="AE419" s="1">
        <f>(Table2[[#This Row],[Close Price]]/Table2[[#This Row],[Current Week Low]])-1</f>
        <v>3.018281804252454E-2</v>
      </c>
      <c r="AF419" s="1">
        <f>(Table2[[#This Row],[Current Week High]]/Table2[[#This Row],[Close Price]])-1</f>
        <v>4.4620117764511136E-3</v>
      </c>
      <c r="AG419" s="1">
        <f>(Table2[[#This Row],[Close Price]]/Table2[[#This Row],[Current Month Low]])-1</f>
        <v>3.6426218430610779E-2</v>
      </c>
      <c r="AH419" s="1">
        <f>(Table2[[#This Row],[Current Month High]]/Table2[[#This Row],[Close Price]])-1</f>
        <v>6.5585460768933013E-2</v>
      </c>
      <c r="AI419">
        <v>20.616939345164099</v>
      </c>
      <c r="AJ419">
        <v>30.868707337883901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-0.02</v>
      </c>
      <c r="AM419" t="s">
        <v>3108</v>
      </c>
      <c r="AN419">
        <v>-8.09</v>
      </c>
      <c r="AO419" t="s">
        <v>3108</v>
      </c>
      <c r="AP419">
        <v>7.4254726663446E-2</v>
      </c>
      <c r="AQ419">
        <f>(Table2[[#This Row],[Sharpe Ratio]]-AVERAGE(Table2[Sharpe Ratio]))/_xlfn.STDEV.P(Table2[Sharpe Ratio])</f>
        <v>0.12571056132823166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576</v>
      </c>
      <c r="AT419">
        <f>_xlfn.RANK.AVG(Table2[[#This Row],[6M Return vs Nifty Z-Score]],Table2[6M Return vs Nifty Z-Score])</f>
        <v>366</v>
      </c>
      <c r="AU419">
        <f>_xlfn.RANK.AVG(Table2[[#This Row],[Sharpe Ratio Z-Score]],Table2[Sharpe Ratio Z-Score])</f>
        <v>310</v>
      </c>
      <c r="AV419">
        <f>(Table2[[#This Row],[Rank 1Y]]+Table2[[#This Row],[Rank 6M]]+Table2[[#This Row],[Rank Sharpe]])/3</f>
        <v>417.33333333333331</v>
      </c>
    </row>
    <row r="420" spans="1:48" x14ac:dyDescent="0.3">
      <c r="A420" t="s">
        <v>938</v>
      </c>
      <c r="B420" t="s">
        <v>939</v>
      </c>
      <c r="C420" t="s">
        <v>3067</v>
      </c>
      <c r="D420" t="s">
        <v>46</v>
      </c>
      <c r="E420">
        <v>15513.7516545</v>
      </c>
      <c r="F420">
        <v>1604.5</v>
      </c>
      <c r="G420">
        <v>2.0254466663897901</v>
      </c>
      <c r="H420">
        <f>(Table2[[#This Row],[1Y Return vs Nifty]]-AVERAGE(Table2[1Y Return vs Nifty]))/_xlfn.STDEV.P(Table2[1Y Return vs Nifty])</f>
        <v>-0.46114825876849447</v>
      </c>
      <c r="I420">
        <v>-9.7799414808927896</v>
      </c>
      <c r="J420">
        <f>(Table2[[#This Row],[1M Return vs Nifty]]-AVERAGE(Table2[1M Return vs Nifty]))/_xlfn.STDEV.P(Table2[1M Return vs Nifty])</f>
        <v>-0.68870037357593583</v>
      </c>
      <c r="K420">
        <v>23.850789519488199</v>
      </c>
      <c r="L420">
        <f>(Table2[[#This Row],[6M Return vs Nifty]]-AVERAGE(Table2[6M Return vs Nifty]))/_xlfn.STDEV.P(Table2[6M Return vs Nifty])</f>
        <v>0.60515317095814902</v>
      </c>
      <c r="M420">
        <v>-3.8456925568902101</v>
      </c>
      <c r="N420">
        <f>(Table2[[#This Row],[1W Return vs Nifty]]-AVERAGE(Table2[1W Return vs Nifty]))/_xlfn.STDEV.P(Table2[1W Return vs Nifty])</f>
        <v>-0.27678596697984204</v>
      </c>
      <c r="O420">
        <v>1650.73</v>
      </c>
      <c r="P420">
        <v>1649.0201768035899</v>
      </c>
      <c r="Q420">
        <v>1448.1363238670699</v>
      </c>
      <c r="R420">
        <v>39.7708445288851</v>
      </c>
      <c r="S420" s="1">
        <f>(Table2[[#This Row],[Close Price]]-Table2[[#This Row],[20D EMA]])/Table2[[#This Row],[20D EMA]]</f>
        <v>-2.8005791377148304E-2</v>
      </c>
      <c r="T420" s="1">
        <f>(Table2[[#This Row],[Close Price]]-Table2[[#This Row],[50D EMA]])/Table2[[#This Row],[50D EMA]]</f>
        <v>-2.6997957593148735E-2</v>
      </c>
      <c r="U420" s="1">
        <f>(Table2[[#This Row],[Close Price]]-Table2[[#This Row],[200D EMA]])/Table2[[#This Row],[200D EMA]]</f>
        <v>0.10797579865642769</v>
      </c>
      <c r="V420">
        <v>0.55152214810604705</v>
      </c>
      <c r="W420">
        <v>1528.35</v>
      </c>
      <c r="X420">
        <v>1629</v>
      </c>
      <c r="Y420">
        <v>1528.35</v>
      </c>
      <c r="Z420">
        <v>1629</v>
      </c>
      <c r="AA420">
        <v>1528.35</v>
      </c>
      <c r="AB420">
        <v>1810</v>
      </c>
      <c r="AC420" s="1">
        <f>(Table2[[#This Row],[Close Price]]/Table2[[#This Row],[Day Low]])-1</f>
        <v>4.9824974645859887E-2</v>
      </c>
      <c r="AD420" s="1">
        <f>(Table2[[#This Row],[Day High]]/Table2[[#This Row],[Close Price]])-1</f>
        <v>1.5269554378311012E-2</v>
      </c>
      <c r="AE420" s="1">
        <f>(Table2[[#This Row],[Close Price]]/Table2[[#This Row],[Current Week Low]])-1</f>
        <v>4.9824974645859887E-2</v>
      </c>
      <c r="AF420" s="1">
        <f>(Table2[[#This Row],[Current Week High]]/Table2[[#This Row],[Close Price]])-1</f>
        <v>1.5269554378311012E-2</v>
      </c>
      <c r="AG420" s="1">
        <f>(Table2[[#This Row],[Close Price]]/Table2[[#This Row],[Current Month Low]])-1</f>
        <v>4.9824974645859887E-2</v>
      </c>
      <c r="AH420" s="1">
        <f>(Table2[[#This Row],[Current Month High]]/Table2[[#This Row],[Close Price]])-1</f>
        <v>0.12807728264256779</v>
      </c>
      <c r="AI420">
        <v>15.9239638516671</v>
      </c>
      <c r="AJ420">
        <v>56.544221669349703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-0.01</v>
      </c>
      <c r="AM420" t="s">
        <v>3108</v>
      </c>
      <c r="AN420">
        <v>-7.4</v>
      </c>
      <c r="AO420" t="s">
        <v>3108</v>
      </c>
      <c r="AP420">
        <v>-3.0441514638104E-2</v>
      </c>
      <c r="AQ420">
        <f>(Table2[[#This Row],[Sharpe Ratio]]-AVERAGE(Table2[Sharpe Ratio]))/_xlfn.STDEV.P(Table2[Sharpe Ratio])</f>
        <v>-1.0641094220040228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-1.8855908503701462</v>
      </c>
      <c r="AS420">
        <f>_xlfn.RANK.AVG(Table2[[#This Row],[1Y Return vs Nifty Z-Score]],Table2[1Y Return vs Nifty Z-Score])</f>
        <v>455</v>
      </c>
      <c r="AT420">
        <f>_xlfn.RANK.AVG(Table2[[#This Row],[6M Return vs Nifty Z-Score]],Table2[6M Return vs Nifty Z-Score])</f>
        <v>170</v>
      </c>
      <c r="AU420">
        <f>_xlfn.RANK.AVG(Table2[[#This Row],[Sharpe Ratio Z-Score]],Table2[Sharpe Ratio Z-Score])</f>
        <v>628</v>
      </c>
      <c r="AV420">
        <f>(Table2[[#This Row],[Rank 1Y]]+Table2[[#This Row],[Rank 6M]]+Table2[[#This Row],[Rank Sharpe]])/3</f>
        <v>417.66666666666669</v>
      </c>
    </row>
    <row r="421" spans="1:48" x14ac:dyDescent="0.3">
      <c r="A421" t="s">
        <v>1762</v>
      </c>
      <c r="B421" t="s">
        <v>1763</v>
      </c>
      <c r="C421" t="s">
        <v>3066</v>
      </c>
      <c r="D421" t="s">
        <v>265</v>
      </c>
      <c r="E421">
        <v>4354.0605793099903</v>
      </c>
      <c r="F421">
        <v>225.65</v>
      </c>
      <c r="G421">
        <v>-20.064721130504001</v>
      </c>
      <c r="H421">
        <f>(Table2[[#This Row],[1Y Return vs Nifty]]-AVERAGE(Table2[1Y Return vs Nifty]))/_xlfn.STDEV.P(Table2[1Y Return vs Nifty])</f>
        <v>-0.80198913449292564</v>
      </c>
      <c r="I421">
        <v>0.82633532191621994</v>
      </c>
      <c r="J421">
        <f>(Table2[[#This Row],[1M Return vs Nifty]]-AVERAGE(Table2[1M Return vs Nifty]))/_xlfn.STDEV.P(Table2[1M Return vs Nifty])</f>
        <v>0.32530371976954803</v>
      </c>
      <c r="K421">
        <v>-14.8305795061467</v>
      </c>
      <c r="L421">
        <f>(Table2[[#This Row],[6M Return vs Nifty]]-AVERAGE(Table2[6M Return vs Nifty]))/_xlfn.STDEV.P(Table2[6M Return vs Nifty])</f>
        <v>-0.69509803655384195</v>
      </c>
      <c r="M421">
        <v>-3.4628363094988099</v>
      </c>
      <c r="N421">
        <f>(Table2[[#This Row],[1W Return vs Nifty]]-AVERAGE(Table2[1W Return vs Nifty]))/_xlfn.STDEV.P(Table2[1W Return vs Nifty])</f>
        <v>-0.19180970358395696</v>
      </c>
      <c r="O421">
        <v>241.03</v>
      </c>
      <c r="P421">
        <v>242.405374625066</v>
      </c>
      <c r="Q421">
        <v>227.96281798492899</v>
      </c>
      <c r="R421">
        <v>30.727552098148301</v>
      </c>
      <c r="S421" s="1">
        <f>(Table2[[#This Row],[Close Price]]-Table2[[#This Row],[20D EMA]])/Table2[[#This Row],[20D EMA]]</f>
        <v>-6.3809484296560581E-2</v>
      </c>
      <c r="T421" s="1">
        <f>(Table2[[#This Row],[Close Price]]-Table2[[#This Row],[50D EMA]])/Table2[[#This Row],[50D EMA]]</f>
        <v>-6.9121300016478274E-2</v>
      </c>
      <c r="U421" s="1">
        <f>(Table2[[#This Row],[Close Price]]-Table2[[#This Row],[200D EMA]])/Table2[[#This Row],[200D EMA]]</f>
        <v>-1.0145593063698168E-2</v>
      </c>
      <c r="V421">
        <v>0.92669649724047598</v>
      </c>
      <c r="W421">
        <v>224.25</v>
      </c>
      <c r="X421">
        <v>239.8</v>
      </c>
      <c r="Y421">
        <v>224.25</v>
      </c>
      <c r="Z421">
        <v>260.39999999999998</v>
      </c>
      <c r="AA421">
        <v>224.25</v>
      </c>
      <c r="AB421">
        <v>260.39999999999998</v>
      </c>
      <c r="AC421" s="1">
        <f>(Table2[[#This Row],[Close Price]]/Table2[[#This Row],[Day Low]])-1</f>
        <v>6.2430323299889068E-3</v>
      </c>
      <c r="AD421" s="1">
        <f>(Table2[[#This Row],[Day High]]/Table2[[#This Row],[Close Price]])-1</f>
        <v>6.2707733215156214E-2</v>
      </c>
      <c r="AE421" s="1">
        <f>(Table2[[#This Row],[Close Price]]/Table2[[#This Row],[Current Week Low]])-1</f>
        <v>6.2430323299889068E-3</v>
      </c>
      <c r="AF421" s="1">
        <f>(Table2[[#This Row],[Current Week High]]/Table2[[#This Row],[Close Price]])-1</f>
        <v>0.15399955683580746</v>
      </c>
      <c r="AG421" s="1">
        <f>(Table2[[#This Row],[Close Price]]/Table2[[#This Row],[Current Month Low]])-1</f>
        <v>6.2430323299889068E-3</v>
      </c>
      <c r="AH421" s="1">
        <f>(Table2[[#This Row],[Current Month High]]/Table2[[#This Row],[Close Price]])-1</f>
        <v>0.15399955683580746</v>
      </c>
      <c r="AI421">
        <v>29.138045645911799</v>
      </c>
      <c r="AJ421">
        <v>27.485875706214699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</v>
      </c>
      <c r="AM421" t="s">
        <v>3108</v>
      </c>
      <c r="AN421">
        <v>-10.58</v>
      </c>
      <c r="AO421" t="s">
        <v>3108</v>
      </c>
      <c r="AP421">
        <v>0.16623745907863299</v>
      </c>
      <c r="AQ421">
        <f>(Table2[[#This Row],[Sharpe Ratio]]-AVERAGE(Table2[Sharpe Ratio]))/_xlfn.STDEV.P(Table2[Sharpe Ratio])</f>
        <v>1.1710479276800143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605</v>
      </c>
      <c r="AT421">
        <f>_xlfn.RANK.AVG(Table2[[#This Row],[6M Return vs Nifty Z-Score]],Table2[6M Return vs Nifty Z-Score])</f>
        <v>556</v>
      </c>
      <c r="AU421">
        <f>_xlfn.RANK.AVG(Table2[[#This Row],[Sharpe Ratio Z-Score]],Table2[Sharpe Ratio Z-Score])</f>
        <v>93</v>
      </c>
      <c r="AV421">
        <f>(Table2[[#This Row],[Rank 1Y]]+Table2[[#This Row],[Rank 6M]]+Table2[[#This Row],[Rank Sharpe]])/3</f>
        <v>418</v>
      </c>
    </row>
    <row r="422" spans="1:48" x14ac:dyDescent="0.3">
      <c r="A422" t="s">
        <v>1453</v>
      </c>
      <c r="B422" t="s">
        <v>1454</v>
      </c>
      <c r="C422" t="s">
        <v>3067</v>
      </c>
      <c r="D422" t="s">
        <v>46</v>
      </c>
      <c r="E422">
        <v>7040.0214300149901</v>
      </c>
      <c r="F422">
        <v>189.63</v>
      </c>
      <c r="G422">
        <v>-0.74457178975806904</v>
      </c>
      <c r="H422">
        <f>(Table2[[#This Row],[1Y Return vs Nifty]]-AVERAGE(Table2[1Y Return vs Nifty]))/_xlfn.STDEV.P(Table2[1Y Return vs Nifty])</f>
        <v>-0.50388833775055786</v>
      </c>
      <c r="I422">
        <v>-5.4477532599887102</v>
      </c>
      <c r="J422">
        <f>(Table2[[#This Row],[1M Return vs Nifty]]-AVERAGE(Table2[1M Return vs Nifty]))/_xlfn.STDEV.P(Table2[1M Return vs Nifty])</f>
        <v>-0.27452519497071559</v>
      </c>
      <c r="K422">
        <v>-25.752277072422402</v>
      </c>
      <c r="L422">
        <f>(Table2[[#This Row],[6M Return vs Nifty]]-AVERAGE(Table2[6M Return vs Nifty]))/_xlfn.STDEV.P(Table2[6M Return vs Nifty])</f>
        <v>-1.0622244027178602</v>
      </c>
      <c r="M422">
        <v>-1.6145460997509899</v>
      </c>
      <c r="N422">
        <f>(Table2[[#This Row],[1W Return vs Nifty]]-AVERAGE(Table2[1W Return vs Nifty]))/_xlfn.STDEV.P(Table2[1W Return vs Nifty])</f>
        <v>0.21842467750738925</v>
      </c>
      <c r="O422">
        <v>191.76</v>
      </c>
      <c r="P422">
        <v>195.55527478113399</v>
      </c>
      <c r="Q422">
        <v>189.515447955849</v>
      </c>
      <c r="R422">
        <v>48.984733006363101</v>
      </c>
      <c r="S422" s="1">
        <f>(Table2[[#This Row],[Close Price]]-Table2[[#This Row],[20D EMA]])/Table2[[#This Row],[20D EMA]]</f>
        <v>-1.1107634543178951E-2</v>
      </c>
      <c r="T422" s="1">
        <f>(Table2[[#This Row],[Close Price]]-Table2[[#This Row],[50D EMA]])/Table2[[#This Row],[50D EMA]]</f>
        <v>-3.02997440890591E-2</v>
      </c>
      <c r="U422" s="1">
        <f>(Table2[[#This Row],[Close Price]]-Table2[[#This Row],[200D EMA]])/Table2[[#This Row],[200D EMA]]</f>
        <v>6.0444700095205021E-4</v>
      </c>
      <c r="V422">
        <v>0.813856707469925</v>
      </c>
      <c r="W422">
        <v>186.8</v>
      </c>
      <c r="X422">
        <v>192.85</v>
      </c>
      <c r="Y422">
        <v>182.31</v>
      </c>
      <c r="Z422">
        <v>192.85</v>
      </c>
      <c r="AA422">
        <v>178</v>
      </c>
      <c r="AB422">
        <v>204.4</v>
      </c>
      <c r="AC422" s="1">
        <f>(Table2[[#This Row],[Close Price]]/Table2[[#This Row],[Day Low]])-1</f>
        <v>1.5149892933618681E-2</v>
      </c>
      <c r="AD422" s="1">
        <f>(Table2[[#This Row],[Day High]]/Table2[[#This Row],[Close Price]])-1</f>
        <v>1.6980435585086662E-2</v>
      </c>
      <c r="AE422" s="1">
        <f>(Table2[[#This Row],[Close Price]]/Table2[[#This Row],[Current Week Low]])-1</f>
        <v>4.0151390488727845E-2</v>
      </c>
      <c r="AF422" s="1">
        <f>(Table2[[#This Row],[Current Week High]]/Table2[[#This Row],[Close Price]])-1</f>
        <v>1.6980435585086662E-2</v>
      </c>
      <c r="AG422" s="1">
        <f>(Table2[[#This Row],[Close Price]]/Table2[[#This Row],[Current Month Low]])-1</f>
        <v>6.5337078651685365E-2</v>
      </c>
      <c r="AH422" s="1">
        <f>(Table2[[#This Row],[Current Month High]]/Table2[[#This Row],[Close Price]])-1</f>
        <v>7.7888519748984919E-2</v>
      </c>
      <c r="AI422">
        <v>31.466540104413799</v>
      </c>
      <c r="AJ422">
        <v>42.955145118733498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-7.0000000000000007E-2</v>
      </c>
      <c r="AM422" t="s">
        <v>3108</v>
      </c>
      <c r="AN422">
        <v>-6.46</v>
      </c>
      <c r="AO422" t="s">
        <v>3108</v>
      </c>
      <c r="AP422">
        <v>0.153658916193045</v>
      </c>
      <c r="AQ422">
        <f>(Table2[[#This Row],[Sharpe Ratio]]-AVERAGE(Table2[Sharpe Ratio]))/_xlfn.STDEV.P(Table2[Sharpe Ratio])</f>
        <v>1.0280991312340355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486</v>
      </c>
      <c r="AT422">
        <f>_xlfn.RANK.AVG(Table2[[#This Row],[6M Return vs Nifty Z-Score]],Table2[6M Return vs Nifty Z-Score])</f>
        <v>659</v>
      </c>
      <c r="AU422">
        <f>_xlfn.RANK.AVG(Table2[[#This Row],[Sharpe Ratio Z-Score]],Table2[Sharpe Ratio Z-Score])</f>
        <v>110</v>
      </c>
      <c r="AV422">
        <f>(Table2[[#This Row],[Rank 1Y]]+Table2[[#This Row],[Rank 6M]]+Table2[[#This Row],[Rank Sharpe]])/3</f>
        <v>418.33333333333331</v>
      </c>
    </row>
    <row r="423" spans="1:48" x14ac:dyDescent="0.3">
      <c r="A423" t="s">
        <v>1594</v>
      </c>
      <c r="B423" t="s">
        <v>1595</v>
      </c>
      <c r="C423" t="s">
        <v>3074</v>
      </c>
      <c r="D423" t="s">
        <v>139</v>
      </c>
      <c r="E423">
        <v>5684.04</v>
      </c>
      <c r="F423">
        <v>199.44</v>
      </c>
      <c r="G423">
        <v>57.737322453985101</v>
      </c>
      <c r="H423">
        <f>(Table2[[#This Row],[1Y Return vs Nifty]]-AVERAGE(Table2[1Y Return vs Nifty]))/_xlfn.STDEV.P(Table2[1Y Return vs Nifty])</f>
        <v>0.39845972186281775</v>
      </c>
      <c r="I423">
        <v>-17.051502701072799</v>
      </c>
      <c r="J423">
        <f>(Table2[[#This Row],[1M Return vs Nifty]]-AVERAGE(Table2[1M Return vs Nifty]))/_xlfn.STDEV.P(Table2[1M Return vs Nifty])</f>
        <v>-1.3838918134525577</v>
      </c>
      <c r="K423">
        <v>-22.940438814884899</v>
      </c>
      <c r="L423">
        <f>(Table2[[#This Row],[6M Return vs Nifty]]-AVERAGE(Table2[6M Return vs Nifty]))/_xlfn.STDEV.P(Table2[6M Return vs Nifty])</f>
        <v>-0.96770613250698467</v>
      </c>
      <c r="M423">
        <v>-4.5373385165673801</v>
      </c>
      <c r="N423">
        <f>(Table2[[#This Row],[1W Return vs Nifty]]-AVERAGE(Table2[1W Return vs Nifty]))/_xlfn.STDEV.P(Table2[1W Return vs Nifty])</f>
        <v>-0.43029917107845972</v>
      </c>
      <c r="O423">
        <v>205.25</v>
      </c>
      <c r="P423">
        <v>205.23525460264801</v>
      </c>
      <c r="Q423">
        <v>186.093291490642</v>
      </c>
      <c r="R423">
        <v>40.0245912227318</v>
      </c>
      <c r="S423" s="1">
        <f>(Table2[[#This Row],[Close Price]]-Table2[[#This Row],[20D EMA]])/Table2[[#This Row],[20D EMA]]</f>
        <v>-2.8306942752740573E-2</v>
      </c>
      <c r="T423" s="1">
        <f>(Table2[[#This Row],[Close Price]]-Table2[[#This Row],[50D EMA]])/Table2[[#This Row],[50D EMA]]</f>
        <v>-2.8237130184422237E-2</v>
      </c>
      <c r="U423" s="1">
        <f>(Table2[[#This Row],[Close Price]]-Table2[[#This Row],[200D EMA]])/Table2[[#This Row],[200D EMA]]</f>
        <v>7.1720524702682018E-2</v>
      </c>
      <c r="V423">
        <v>0.52909195344454396</v>
      </c>
      <c r="W423">
        <v>196.75</v>
      </c>
      <c r="X423">
        <v>201.12</v>
      </c>
      <c r="Y423">
        <v>195.15</v>
      </c>
      <c r="Z423">
        <v>205.64</v>
      </c>
      <c r="AA423">
        <v>194.11</v>
      </c>
      <c r="AB423">
        <v>219.03</v>
      </c>
      <c r="AC423" s="1">
        <f>(Table2[[#This Row],[Close Price]]/Table2[[#This Row],[Day Low]])-1</f>
        <v>1.3672172808132155E-2</v>
      </c>
      <c r="AD423" s="1">
        <f>(Table2[[#This Row],[Day High]]/Table2[[#This Row],[Close Price]])-1</f>
        <v>8.4235860409145324E-3</v>
      </c>
      <c r="AE423" s="1">
        <f>(Table2[[#This Row],[Close Price]]/Table2[[#This Row],[Current Week Low]])-1</f>
        <v>2.198308993082243E-2</v>
      </c>
      <c r="AF423" s="1">
        <f>(Table2[[#This Row],[Current Week High]]/Table2[[#This Row],[Close Price]])-1</f>
        <v>3.1087043722422658E-2</v>
      </c>
      <c r="AG423" s="1">
        <f>(Table2[[#This Row],[Close Price]]/Table2[[#This Row],[Current Month Low]])-1</f>
        <v>2.7458657462263503E-2</v>
      </c>
      <c r="AH423" s="1">
        <f>(Table2[[#This Row],[Current Month High]]/Table2[[#This Row],[Close Price]])-1</f>
        <v>9.8225030084235776E-2</v>
      </c>
      <c r="AI423">
        <v>32.846971520256702</v>
      </c>
      <c r="AJ423">
        <v>85.611912517449895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-0.04</v>
      </c>
      <c r="AM423" t="s">
        <v>3108</v>
      </c>
      <c r="AN423">
        <v>-8.84</v>
      </c>
      <c r="AO423" t="s">
        <v>3108</v>
      </c>
      <c r="AP423">
        <v>3.4267630059242001E-2</v>
      </c>
      <c r="AQ423">
        <f>(Table2[[#This Row],[Sharpe Ratio]]-AVERAGE(Table2[Sharpe Ratio]))/_xlfn.STDEV.P(Table2[Sharpe Ratio])</f>
        <v>-0.32872262580104572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-2.71216002097623</v>
      </c>
      <c r="AS423">
        <f>_xlfn.RANK.AVG(Table2[[#This Row],[1Y Return vs Nifty Z-Score]],Table2[1Y Return vs Nifty Z-Score])</f>
        <v>187</v>
      </c>
      <c r="AT423">
        <f>_xlfn.RANK.AVG(Table2[[#This Row],[6M Return vs Nifty Z-Score]],Table2[6M Return vs Nifty Z-Score])</f>
        <v>637</v>
      </c>
      <c r="AU423">
        <f>_xlfn.RANK.AVG(Table2[[#This Row],[Sharpe Ratio Z-Score]],Table2[Sharpe Ratio Z-Score])</f>
        <v>431</v>
      </c>
      <c r="AV423">
        <f>(Table2[[#This Row],[Rank 1Y]]+Table2[[#This Row],[Rank 6M]]+Table2[[#This Row],[Rank Sharpe]])/3</f>
        <v>418.33333333333331</v>
      </c>
    </row>
    <row r="424" spans="1:48" x14ac:dyDescent="0.3">
      <c r="A424" t="s">
        <v>140</v>
      </c>
      <c r="B424" t="s">
        <v>141</v>
      </c>
      <c r="C424" t="s">
        <v>3064</v>
      </c>
      <c r="D424" t="s">
        <v>57</v>
      </c>
      <c r="E424">
        <v>208483.02062922</v>
      </c>
      <c r="F424">
        <v>328.15</v>
      </c>
      <c r="G424">
        <v>5.7617506754868897</v>
      </c>
      <c r="H424">
        <f>(Table2[[#This Row],[1Y Return vs Nifty]]-AVERAGE(Table2[1Y Return vs Nifty]))/_xlfn.STDEV.P(Table2[1Y Return vs Nifty])</f>
        <v>-0.40349884921478207</v>
      </c>
      <c r="I424">
        <v>-8.1438832114556305</v>
      </c>
      <c r="J424">
        <f>(Table2[[#This Row],[1M Return vs Nifty]]-AVERAGE(Table2[1M Return vs Nifty]))/_xlfn.STDEV.P(Table2[1M Return vs Nifty])</f>
        <v>-0.53228641107010721</v>
      </c>
      <c r="K424">
        <v>9.3430587162787493</v>
      </c>
      <c r="L424">
        <f>(Table2[[#This Row],[6M Return vs Nifty]]-AVERAGE(Table2[6M Return vs Nifty]))/_xlfn.STDEV.P(Table2[6M Return vs Nifty])</f>
        <v>0.11748443093422035</v>
      </c>
      <c r="M424">
        <v>-3.5055864183515002</v>
      </c>
      <c r="N424">
        <f>(Table2[[#This Row],[1W Return vs Nifty]]-AVERAGE(Table2[1W Return vs Nifty]))/_xlfn.STDEV.P(Table2[1W Return vs Nifty])</f>
        <v>-0.201298237556749</v>
      </c>
      <c r="O424">
        <v>329.48</v>
      </c>
      <c r="P424">
        <v>338.23377764480398</v>
      </c>
      <c r="Q424">
        <v>301.97467054506097</v>
      </c>
      <c r="R424">
        <v>51.736094786119899</v>
      </c>
      <c r="S424" s="1">
        <f>(Table2[[#This Row],[Close Price]]-Table2[[#This Row],[20D EMA]])/Table2[[#This Row],[20D EMA]]</f>
        <v>-4.0366638339202404E-3</v>
      </c>
      <c r="T424" s="1">
        <f>(Table2[[#This Row],[Close Price]]-Table2[[#This Row],[50D EMA]])/Table2[[#This Row],[50D EMA]]</f>
        <v>-2.9813041485742667E-2</v>
      </c>
      <c r="U424" s="1">
        <f>(Table2[[#This Row],[Close Price]]-Table2[[#This Row],[200D EMA]])/Table2[[#This Row],[200D EMA]]</f>
        <v>8.6680546443490838E-2</v>
      </c>
      <c r="V424">
        <v>0.75988727404965395</v>
      </c>
      <c r="W424">
        <v>319.55</v>
      </c>
      <c r="X424">
        <v>329.55</v>
      </c>
      <c r="Y424">
        <v>319.2</v>
      </c>
      <c r="Z424">
        <v>336.5</v>
      </c>
      <c r="AA424">
        <v>310</v>
      </c>
      <c r="AB424">
        <v>337.2</v>
      </c>
      <c r="AC424" s="1">
        <f>(Table2[[#This Row],[Close Price]]/Table2[[#This Row],[Day Low]])-1</f>
        <v>2.6912846189954598E-2</v>
      </c>
      <c r="AD424" s="1">
        <f>(Table2[[#This Row],[Day High]]/Table2[[#This Row],[Close Price]])-1</f>
        <v>4.2663416120678477E-3</v>
      </c>
      <c r="AE424" s="1">
        <f>(Table2[[#This Row],[Close Price]]/Table2[[#This Row],[Current Week Low]])-1</f>
        <v>2.8038847117794363E-2</v>
      </c>
      <c r="AF424" s="1">
        <f>(Table2[[#This Row],[Current Week High]]/Table2[[#This Row],[Close Price]])-1</f>
        <v>2.544568032911787E-2</v>
      </c>
      <c r="AG424" s="1">
        <f>(Table2[[#This Row],[Close Price]]/Table2[[#This Row],[Current Month Low]])-1</f>
        <v>5.8548387096774013E-2</v>
      </c>
      <c r="AH424" s="1">
        <f>(Table2[[#This Row],[Current Month High]]/Table2[[#This Row],[Close Price]])-1</f>
        <v>2.7578851135151572E-2</v>
      </c>
      <c r="AI424">
        <v>20.2803595916501</v>
      </c>
      <c r="AJ424">
        <v>61.809664694280002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-0.12</v>
      </c>
      <c r="AM424" t="s">
        <v>3108</v>
      </c>
      <c r="AN424">
        <v>-0.36</v>
      </c>
      <c r="AO424" t="s">
        <v>3108</v>
      </c>
      <c r="AQ424">
        <f>(Table2[[#This Row],[Sharpe Ratio]]-AVERAGE(Table2[Sharpe Ratio]))/_xlfn.STDEV.P(Table2[Sharpe Ratio])</f>
        <v>-0.71815696001452767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425</v>
      </c>
      <c r="AT424">
        <f>_xlfn.RANK.AVG(Table2[[#This Row],[6M Return vs Nifty Z-Score]],Table2[6M Return vs Nifty Z-Score])</f>
        <v>286</v>
      </c>
      <c r="AU424">
        <f>_xlfn.RANK.AVG(Table2[[#This Row],[Sharpe Ratio Z-Score]],Table2[Sharpe Ratio Z-Score])</f>
        <v>544.5</v>
      </c>
      <c r="AV424">
        <f>(Table2[[#This Row],[Rank 1Y]]+Table2[[#This Row],[Rank 6M]]+Table2[[#This Row],[Rank Sharpe]])/3</f>
        <v>418.5</v>
      </c>
    </row>
    <row r="425" spans="1:48" x14ac:dyDescent="0.3">
      <c r="A425" t="s">
        <v>352</v>
      </c>
      <c r="B425" t="s">
        <v>353</v>
      </c>
      <c r="C425" t="s">
        <v>3068</v>
      </c>
      <c r="D425" t="s">
        <v>51</v>
      </c>
      <c r="E425">
        <v>67936.235174999994</v>
      </c>
      <c r="F425">
        <v>5681.95</v>
      </c>
      <c r="G425">
        <v>23.6554935534047</v>
      </c>
      <c r="H425">
        <f>(Table2[[#This Row],[1Y Return vs Nifty]]-AVERAGE(Table2[1Y Return vs Nifty]))/_xlfn.STDEV.P(Table2[1Y Return vs Nifty])</f>
        <v>-0.12740683178090331</v>
      </c>
      <c r="I425">
        <v>4.8504623787048002</v>
      </c>
      <c r="J425">
        <f>(Table2[[#This Row],[1M Return vs Nifty]]-AVERAGE(Table2[1M Return vs Nifty]))/_xlfn.STDEV.P(Table2[1M Return vs Nifty])</f>
        <v>0.71002697219732203</v>
      </c>
      <c r="K425">
        <v>-6.9853288914081402</v>
      </c>
      <c r="L425">
        <f>(Table2[[#This Row],[6M Return vs Nifty]]-AVERAGE(Table2[6M Return vs Nifty]))/_xlfn.STDEV.P(Table2[6M Return vs Nifty])</f>
        <v>-0.43138460442873444</v>
      </c>
      <c r="M425">
        <v>-1.53985465792401</v>
      </c>
      <c r="N425">
        <f>(Table2[[#This Row],[1W Return vs Nifty]]-AVERAGE(Table2[1W Return vs Nifty]))/_xlfn.STDEV.P(Table2[1W Return vs Nifty])</f>
        <v>0.23500270040071619</v>
      </c>
      <c r="O425">
        <v>5462.45</v>
      </c>
      <c r="P425">
        <v>5289.2077644546098</v>
      </c>
      <c r="Q425">
        <v>4878.85396075894</v>
      </c>
      <c r="R425">
        <v>70.065162348958296</v>
      </c>
      <c r="S425" s="1">
        <f>(Table2[[#This Row],[Close Price]]-Table2[[#This Row],[20D EMA]])/Table2[[#This Row],[20D EMA]]</f>
        <v>4.0183434173310509E-2</v>
      </c>
      <c r="T425" s="1">
        <f>(Table2[[#This Row],[Close Price]]-Table2[[#This Row],[50D EMA]])/Table2[[#This Row],[50D EMA]]</f>
        <v>7.4253508849616373E-2</v>
      </c>
      <c r="U425" s="1">
        <f>(Table2[[#This Row],[Close Price]]-Table2[[#This Row],[200D EMA]])/Table2[[#This Row],[200D EMA]]</f>
        <v>0.16460751760565764</v>
      </c>
      <c r="V425">
        <v>1.4963404641253599</v>
      </c>
      <c r="W425">
        <v>5625.6</v>
      </c>
      <c r="X425">
        <v>5750</v>
      </c>
      <c r="Y425">
        <v>5625.6</v>
      </c>
      <c r="Z425">
        <v>5850</v>
      </c>
      <c r="AA425">
        <v>5164.75</v>
      </c>
      <c r="AB425">
        <v>5850</v>
      </c>
      <c r="AC425" s="1">
        <f>(Table2[[#This Row],[Close Price]]/Table2[[#This Row],[Day Low]])-1</f>
        <v>1.0016709328782625E-2</v>
      </c>
      <c r="AD425" s="1">
        <f>(Table2[[#This Row],[Day High]]/Table2[[#This Row],[Close Price]])-1</f>
        <v>1.1976522144686363E-2</v>
      </c>
      <c r="AE425" s="1">
        <f>(Table2[[#This Row],[Close Price]]/Table2[[#This Row],[Current Week Low]])-1</f>
        <v>1.0016709328782625E-2</v>
      </c>
      <c r="AF425" s="1">
        <f>(Table2[[#This Row],[Current Week High]]/Table2[[#This Row],[Close Price]])-1</f>
        <v>2.9576113834159035E-2</v>
      </c>
      <c r="AG425" s="1">
        <f>(Table2[[#This Row],[Close Price]]/Table2[[#This Row],[Current Month Low]])-1</f>
        <v>0.10014037465511394</v>
      </c>
      <c r="AH425" s="1">
        <f>(Table2[[#This Row],[Current Month High]]/Table2[[#This Row],[Close Price]])-1</f>
        <v>2.9576113834159035E-2</v>
      </c>
      <c r="AI425">
        <v>2.9576113834158999</v>
      </c>
      <c r="AJ425">
        <v>64.837539889759199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-7.0000000000000007E-2</v>
      </c>
      <c r="AM425" t="s">
        <v>3108</v>
      </c>
      <c r="AN425">
        <v>8.7200000000000006</v>
      </c>
      <c r="AO425" t="s">
        <v>3109</v>
      </c>
      <c r="AP425">
        <v>1.8126393623807E-2</v>
      </c>
      <c r="AQ425">
        <f>(Table2[[#This Row],[Sharpe Ratio]]-AVERAGE(Table2[Sharpe Ratio]))/_xlfn.STDEV.P(Table2[Sharpe Ratio])</f>
        <v>-0.51215963774931439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-0.1259214013609139</v>
      </c>
      <c r="AS425">
        <f>_xlfn.RANK.AVG(Table2[[#This Row],[1Y Return vs Nifty Z-Score]],Table2[1Y Return vs Nifty Z-Score])</f>
        <v>327</v>
      </c>
      <c r="AT425">
        <f>_xlfn.RANK.AVG(Table2[[#This Row],[6M Return vs Nifty Z-Score]],Table2[6M Return vs Nifty Z-Score])</f>
        <v>455</v>
      </c>
      <c r="AU425">
        <f>_xlfn.RANK.AVG(Table2[[#This Row],[Sharpe Ratio Z-Score]],Table2[Sharpe Ratio Z-Score])</f>
        <v>474</v>
      </c>
      <c r="AV425">
        <f>(Table2[[#This Row],[Rank 1Y]]+Table2[[#This Row],[Rank 6M]]+Table2[[#This Row],[Rank Sharpe]])/3</f>
        <v>418.66666666666669</v>
      </c>
    </row>
    <row r="426" spans="1:48" x14ac:dyDescent="0.3">
      <c r="A426" t="s">
        <v>783</v>
      </c>
      <c r="B426" t="s">
        <v>784</v>
      </c>
      <c r="C426" t="s">
        <v>3069</v>
      </c>
      <c r="D426" t="s">
        <v>205</v>
      </c>
      <c r="E426">
        <v>20155.52309001</v>
      </c>
      <c r="F426">
        <v>531.29999999999995</v>
      </c>
      <c r="G426">
        <v>-15.483008529795599</v>
      </c>
      <c r="H426">
        <f>(Table2[[#This Row],[1Y Return vs Nifty]]-AVERAGE(Table2[1Y Return vs Nifty]))/_xlfn.STDEV.P(Table2[1Y Return vs Nifty])</f>
        <v>-0.73129546889919017</v>
      </c>
      <c r="I426">
        <v>-11.554946892579499</v>
      </c>
      <c r="J426">
        <f>(Table2[[#This Row],[1M Return vs Nifty]]-AVERAGE(Table2[1M Return vs Nifty]))/_xlfn.STDEV.P(Table2[1M Return vs Nifty])</f>
        <v>-0.85839825970729022</v>
      </c>
      <c r="K426">
        <v>-1.48117056083288</v>
      </c>
      <c r="L426">
        <f>(Table2[[#This Row],[6M Return vs Nifty]]-AVERAGE(Table2[6M Return vs Nifty]))/_xlfn.STDEV.P(Table2[6M Return vs Nifty])</f>
        <v>-0.2463655966752932</v>
      </c>
      <c r="M426">
        <v>-5.2241133039205803</v>
      </c>
      <c r="N426">
        <f>(Table2[[#This Row],[1W Return vs Nifty]]-AVERAGE(Table2[1W Return vs Nifty]))/_xlfn.STDEV.P(Table2[1W Return vs Nifty])</f>
        <v>-0.58273120169416115</v>
      </c>
      <c r="O426">
        <v>559.92999999999995</v>
      </c>
      <c r="P426">
        <v>562.05551192279904</v>
      </c>
      <c r="Q426">
        <v>514.16840282079704</v>
      </c>
      <c r="R426">
        <v>32.2012081749738</v>
      </c>
      <c r="S426" s="1">
        <f>(Table2[[#This Row],[Close Price]]-Table2[[#This Row],[20D EMA]])/Table2[[#This Row],[20D EMA]]</f>
        <v>-5.1131391423927988E-2</v>
      </c>
      <c r="T426" s="1">
        <f>(Table2[[#This Row],[Close Price]]-Table2[[#This Row],[50D EMA]])/Table2[[#This Row],[50D EMA]]</f>
        <v>-5.4719705207736669E-2</v>
      </c>
      <c r="U426" s="1">
        <f>(Table2[[#This Row],[Close Price]]-Table2[[#This Row],[200D EMA]])/Table2[[#This Row],[200D EMA]]</f>
        <v>3.3319039219867785E-2</v>
      </c>
      <c r="V426">
        <v>0.55489298225630901</v>
      </c>
      <c r="W426">
        <v>522.85</v>
      </c>
      <c r="X426">
        <v>534.95000000000005</v>
      </c>
      <c r="Y426">
        <v>520.20000000000005</v>
      </c>
      <c r="Z426">
        <v>547.45000000000005</v>
      </c>
      <c r="AA426">
        <v>520.20000000000005</v>
      </c>
      <c r="AB426">
        <v>593.15</v>
      </c>
      <c r="AC426" s="1">
        <f>(Table2[[#This Row],[Close Price]]/Table2[[#This Row],[Day Low]])-1</f>
        <v>1.6161422970259132E-2</v>
      </c>
      <c r="AD426" s="1">
        <f>(Table2[[#This Row],[Day High]]/Table2[[#This Row],[Close Price]])-1</f>
        <v>6.8699416525506152E-3</v>
      </c>
      <c r="AE426" s="1">
        <f>(Table2[[#This Row],[Close Price]]/Table2[[#This Row],[Current Week Low]])-1</f>
        <v>2.1337946943483121E-2</v>
      </c>
      <c r="AF426" s="1">
        <f>(Table2[[#This Row],[Current Week High]]/Table2[[#This Row],[Close Price]])-1</f>
        <v>3.0397139092791514E-2</v>
      </c>
      <c r="AG426" s="1">
        <f>(Table2[[#This Row],[Close Price]]/Table2[[#This Row],[Current Month Low]])-1</f>
        <v>2.1337946943483121E-2</v>
      </c>
      <c r="AH426" s="1">
        <f>(Table2[[#This Row],[Current Month High]]/Table2[[#This Row],[Close Price]])-1</f>
        <v>0.11641257293431218</v>
      </c>
      <c r="AI426">
        <v>17.146621494447501</v>
      </c>
      <c r="AJ426">
        <v>30.604719764011701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-0.09</v>
      </c>
      <c r="AM426" t="s">
        <v>3108</v>
      </c>
      <c r="AN426">
        <v>-11.31</v>
      </c>
      <c r="AO426" t="s">
        <v>3108</v>
      </c>
      <c r="AP426">
        <v>8.4752721362715E-2</v>
      </c>
      <c r="AQ426">
        <f>(Table2[[#This Row],[Sharpe Ratio]]-AVERAGE(Table2[Sharpe Ratio]))/_xlfn.STDEV.P(Table2[Sharpe Ratio])</f>
        <v>0.24501497687195772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587</v>
      </c>
      <c r="AT426">
        <f>_xlfn.RANK.AVG(Table2[[#This Row],[6M Return vs Nifty Z-Score]],Table2[6M Return vs Nifty Z-Score])</f>
        <v>390</v>
      </c>
      <c r="AU426">
        <f>_xlfn.RANK.AVG(Table2[[#This Row],[Sharpe Ratio Z-Score]],Table2[Sharpe Ratio Z-Score])</f>
        <v>279</v>
      </c>
      <c r="AV426">
        <f>(Table2[[#This Row],[Rank 1Y]]+Table2[[#This Row],[Rank 6M]]+Table2[[#This Row],[Rank Sharpe]])/3</f>
        <v>418.66666666666669</v>
      </c>
    </row>
    <row r="427" spans="1:48" x14ac:dyDescent="0.3">
      <c r="A427" t="s">
        <v>512</v>
      </c>
      <c r="B427" t="s">
        <v>513</v>
      </c>
      <c r="C427" t="s">
        <v>3079</v>
      </c>
      <c r="D427" t="s">
        <v>514</v>
      </c>
      <c r="E427">
        <v>40193.826085350003</v>
      </c>
      <c r="F427">
        <v>35680.050000000003</v>
      </c>
      <c r="G427">
        <v>-1.95892967972113</v>
      </c>
      <c r="H427">
        <f>(Table2[[#This Row],[1Y Return vs Nifty]]-AVERAGE(Table2[1Y Return vs Nifty]))/_xlfn.STDEV.P(Table2[1Y Return vs Nifty])</f>
        <v>-0.52262530754017089</v>
      </c>
      <c r="I427">
        <v>-7.3253577631342104</v>
      </c>
      <c r="J427">
        <f>(Table2[[#This Row],[1M Return vs Nifty]]-AVERAGE(Table2[1M Return vs Nifty]))/_xlfn.STDEV.P(Table2[1M Return vs Nifty])</f>
        <v>-0.45403198017636043</v>
      </c>
      <c r="K427">
        <v>4.1346269080619997</v>
      </c>
      <c r="L427">
        <f>(Table2[[#This Row],[6M Return vs Nifty]]-AVERAGE(Table2[6M Return vs Nifty]))/_xlfn.STDEV.P(Table2[6M Return vs Nifty])</f>
        <v>-5.759390570349212E-2</v>
      </c>
      <c r="M427">
        <v>-4.5308890266200699</v>
      </c>
      <c r="N427">
        <f>(Table2[[#This Row],[1W Return vs Nifty]]-AVERAGE(Table2[1W Return vs Nifty]))/_xlfn.STDEV.P(Table2[1W Return vs Nifty])</f>
        <v>-0.42886768456030594</v>
      </c>
      <c r="O427">
        <v>37656.14</v>
      </c>
      <c r="P427">
        <v>36950.971114630003</v>
      </c>
      <c r="Q427">
        <v>33260.844380070703</v>
      </c>
      <c r="R427">
        <v>23.000507117489601</v>
      </c>
      <c r="S427" s="1">
        <f>(Table2[[#This Row],[Close Price]]-Table2[[#This Row],[20D EMA]])/Table2[[#This Row],[20D EMA]]</f>
        <v>-5.2477232132661408E-2</v>
      </c>
      <c r="T427" s="1">
        <f>(Table2[[#This Row],[Close Price]]-Table2[[#This Row],[50D EMA]])/Table2[[#This Row],[50D EMA]]</f>
        <v>-3.4394796030862755E-2</v>
      </c>
      <c r="U427" s="1">
        <f>(Table2[[#This Row],[Close Price]]-Table2[[#This Row],[200D EMA]])/Table2[[#This Row],[200D EMA]]</f>
        <v>7.273434168673254E-2</v>
      </c>
      <c r="V427">
        <v>0.40229094560406498</v>
      </c>
      <c r="W427">
        <v>35454.25</v>
      </c>
      <c r="X427">
        <v>36600</v>
      </c>
      <c r="Y427">
        <v>35454.25</v>
      </c>
      <c r="Z427">
        <v>38199.85</v>
      </c>
      <c r="AA427">
        <v>35454.25</v>
      </c>
      <c r="AB427">
        <v>39949</v>
      </c>
      <c r="AC427" s="1">
        <f>(Table2[[#This Row],[Close Price]]/Table2[[#This Row],[Day Low]])-1</f>
        <v>6.3687710218098825E-3</v>
      </c>
      <c r="AD427" s="1">
        <f>(Table2[[#This Row],[Day High]]/Table2[[#This Row],[Close Price]])-1</f>
        <v>2.578331588660876E-2</v>
      </c>
      <c r="AE427" s="1">
        <f>(Table2[[#This Row],[Close Price]]/Table2[[#This Row],[Current Week Low]])-1</f>
        <v>6.3687710218098825E-3</v>
      </c>
      <c r="AF427" s="1">
        <f>(Table2[[#This Row],[Current Week High]]/Table2[[#This Row],[Close Price]])-1</f>
        <v>7.0622098343471995E-2</v>
      </c>
      <c r="AG427" s="1">
        <f>(Table2[[#This Row],[Close Price]]/Table2[[#This Row],[Current Month Low]])-1</f>
        <v>6.3687710218098825E-3</v>
      </c>
      <c r="AH427" s="1">
        <f>(Table2[[#This Row],[Current Month High]]/Table2[[#This Row],[Close Price]])-1</f>
        <v>0.11964529197688889</v>
      </c>
      <c r="AI427">
        <v>14.507967337489699</v>
      </c>
      <c r="AJ427">
        <v>25.545345627470699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>
        <v>0</v>
      </c>
      <c r="AN427">
        <v>-9.9</v>
      </c>
      <c r="AO427" t="s">
        <v>3108</v>
      </c>
      <c r="AP427">
        <v>3.5669925434336003E-2</v>
      </c>
      <c r="AQ427">
        <f>(Table2[[#This Row],[Sharpe Ratio]]-AVERAGE(Table2[Sharpe Ratio]))/_xlfn.STDEV.P(Table2[Sharpe Ratio])</f>
        <v>-0.31278624605064348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-1.7759051240309729</v>
      </c>
      <c r="AS427">
        <f>_xlfn.RANK.AVG(Table2[[#This Row],[1Y Return vs Nifty Z-Score]],Table2[1Y Return vs Nifty Z-Score])</f>
        <v>501</v>
      </c>
      <c r="AT427">
        <f>_xlfn.RANK.AVG(Table2[[#This Row],[6M Return vs Nifty Z-Score]],Table2[6M Return vs Nifty Z-Score])</f>
        <v>330</v>
      </c>
      <c r="AU427">
        <f>_xlfn.RANK.AVG(Table2[[#This Row],[Sharpe Ratio Z-Score]],Table2[Sharpe Ratio Z-Score])</f>
        <v>426</v>
      </c>
      <c r="AV427">
        <f>(Table2[[#This Row],[Rank 1Y]]+Table2[[#This Row],[Rank 6M]]+Table2[[#This Row],[Rank Sharpe]])/3</f>
        <v>419</v>
      </c>
    </row>
    <row r="428" spans="1:48" x14ac:dyDescent="0.3">
      <c r="A428" t="s">
        <v>1121</v>
      </c>
      <c r="B428" t="s">
        <v>1122</v>
      </c>
      <c r="C428" t="s">
        <v>3072</v>
      </c>
      <c r="D428" t="s">
        <v>862</v>
      </c>
      <c r="E428">
        <v>11023.625742732</v>
      </c>
      <c r="F428">
        <v>79.83</v>
      </c>
      <c r="G428">
        <v>38.571900556638802</v>
      </c>
      <c r="H428">
        <f>(Table2[[#This Row],[1Y Return vs Nifty]]-AVERAGE(Table2[1Y Return vs Nifty]))/_xlfn.STDEV.P(Table2[1Y Return vs Nifty])</f>
        <v>0.10274629663305342</v>
      </c>
      <c r="I428">
        <v>5.9169979085624798</v>
      </c>
      <c r="J428">
        <f>(Table2[[#This Row],[1M Return vs Nifty]]-AVERAGE(Table2[1M Return vs Nifty]))/_xlfn.STDEV.P(Table2[1M Return vs Nifty])</f>
        <v>0.81199219647731269</v>
      </c>
      <c r="K428">
        <v>-18.139790456275499</v>
      </c>
      <c r="L428">
        <f>(Table2[[#This Row],[6M Return vs Nifty]]-AVERAGE(Table2[6M Return vs Nifty]))/_xlfn.STDEV.P(Table2[6M Return vs Nifty])</f>
        <v>-0.80633519392966591</v>
      </c>
      <c r="M428">
        <v>6.9261699061748496</v>
      </c>
      <c r="N428">
        <f>(Table2[[#This Row],[1W Return vs Nifty]]-AVERAGE(Table2[1W Return vs Nifty]))/_xlfn.STDEV.P(Table2[1W Return vs Nifty])</f>
        <v>2.1140660255433041</v>
      </c>
      <c r="O428">
        <v>78.27</v>
      </c>
      <c r="P428">
        <v>77.798764440267504</v>
      </c>
      <c r="Q428">
        <v>73.076551565187799</v>
      </c>
      <c r="R428">
        <v>54.612967046804002</v>
      </c>
      <c r="S428" s="1">
        <f>(Table2[[#This Row],[Close Price]]-Table2[[#This Row],[20D EMA]])/Table2[[#This Row],[20D EMA]]</f>
        <v>1.9931008049060974E-2</v>
      </c>
      <c r="T428" s="1">
        <f>(Table2[[#This Row],[Close Price]]-Table2[[#This Row],[50D EMA]])/Table2[[#This Row],[50D EMA]]</f>
        <v>2.6108840858160929E-2</v>
      </c>
      <c r="U428" s="1">
        <f>(Table2[[#This Row],[Close Price]]-Table2[[#This Row],[200D EMA]])/Table2[[#This Row],[200D EMA]]</f>
        <v>9.2416079989595543E-2</v>
      </c>
      <c r="V428">
        <v>2.5524891374732799</v>
      </c>
      <c r="W428">
        <v>79.5</v>
      </c>
      <c r="X428">
        <v>86.24</v>
      </c>
      <c r="Y428">
        <v>78.52</v>
      </c>
      <c r="Z428">
        <v>92.1</v>
      </c>
      <c r="AA428">
        <v>71</v>
      </c>
      <c r="AB428">
        <v>92.1</v>
      </c>
      <c r="AC428" s="1">
        <f>(Table2[[#This Row],[Close Price]]/Table2[[#This Row],[Day Low]])-1</f>
        <v>4.1509433962263476E-3</v>
      </c>
      <c r="AD428" s="1">
        <f>(Table2[[#This Row],[Day High]]/Table2[[#This Row],[Close Price]])-1</f>
        <v>8.0295628209946068E-2</v>
      </c>
      <c r="AE428" s="1">
        <f>(Table2[[#This Row],[Close Price]]/Table2[[#This Row],[Current Week Low]])-1</f>
        <v>1.6683647478349606E-2</v>
      </c>
      <c r="AF428" s="1">
        <f>(Table2[[#This Row],[Current Week High]]/Table2[[#This Row],[Close Price]])-1</f>
        <v>0.15370161593385934</v>
      </c>
      <c r="AG428" s="1">
        <f>(Table2[[#This Row],[Close Price]]/Table2[[#This Row],[Current Month Low]])-1</f>
        <v>0.12436619718309849</v>
      </c>
      <c r="AH428" s="1">
        <f>(Table2[[#This Row],[Current Month High]]/Table2[[#This Row],[Close Price]])-1</f>
        <v>0.15370161593385934</v>
      </c>
      <c r="AI428">
        <v>18.8149818364023</v>
      </c>
      <c r="AJ428">
        <v>68.7737843551797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</v>
      </c>
      <c r="AM428">
        <v>0</v>
      </c>
      <c r="AN428">
        <v>-0.13</v>
      </c>
      <c r="AO428" t="s">
        <v>3108</v>
      </c>
      <c r="AP428">
        <v>4.7553371647114998E-2</v>
      </c>
      <c r="AQ428">
        <f>(Table2[[#This Row],[Sharpe Ratio]]-AVERAGE(Table2[Sharpe Ratio]))/_xlfn.STDEV.P(Table2[Sharpe Ratio])</f>
        <v>-0.17773687274893818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2.044732451975066</v>
      </c>
      <c r="AS428">
        <f>_xlfn.RANK.AVG(Table2[[#This Row],[1Y Return vs Nifty Z-Score]],Table2[1Y Return vs Nifty Z-Score])</f>
        <v>270</v>
      </c>
      <c r="AT428">
        <f>_xlfn.RANK.AVG(Table2[[#This Row],[6M Return vs Nifty Z-Score]],Table2[6M Return vs Nifty Z-Score])</f>
        <v>592</v>
      </c>
      <c r="AU428">
        <f>_xlfn.RANK.AVG(Table2[[#This Row],[Sharpe Ratio Z-Score]],Table2[Sharpe Ratio Z-Score])</f>
        <v>395</v>
      </c>
      <c r="AV428">
        <f>(Table2[[#This Row],[Rank 1Y]]+Table2[[#This Row],[Rank 6M]]+Table2[[#This Row],[Rank Sharpe]])/3</f>
        <v>419</v>
      </c>
    </row>
    <row r="429" spans="1:48" x14ac:dyDescent="0.3">
      <c r="A429" t="s">
        <v>496</v>
      </c>
      <c r="B429" t="s">
        <v>497</v>
      </c>
      <c r="C429" t="s">
        <v>3064</v>
      </c>
      <c r="D429" t="s">
        <v>57</v>
      </c>
      <c r="E429">
        <v>40952.452508408001</v>
      </c>
      <c r="F429">
        <v>164.29</v>
      </c>
      <c r="G429">
        <v>9.0841388254694095</v>
      </c>
      <c r="H429">
        <f>(Table2[[#This Row],[1Y Return vs Nifty]]-AVERAGE(Table2[1Y Return vs Nifty]))/_xlfn.STDEV.P(Table2[1Y Return vs Nifty])</f>
        <v>-0.35223596624583753</v>
      </c>
      <c r="I429">
        <v>-13.638242550057599</v>
      </c>
      <c r="J429">
        <f>(Table2[[#This Row],[1M Return vs Nifty]]-AVERAGE(Table2[1M Return vs Nifty]))/_xlfn.STDEV.P(Table2[1M Return vs Nifty])</f>
        <v>-1.0575699731753179</v>
      </c>
      <c r="K429">
        <v>-16.816500808372101</v>
      </c>
      <c r="L429">
        <f>(Table2[[#This Row],[6M Return vs Nifty]]-AVERAGE(Table2[6M Return vs Nifty]))/_xlfn.STDEV.P(Table2[6M Return vs Nifty])</f>
        <v>-0.76185359966566168</v>
      </c>
      <c r="M429">
        <v>-4.8870099390972497</v>
      </c>
      <c r="N429">
        <f>(Table2[[#This Row],[1W Return vs Nifty]]-AVERAGE(Table2[1W Return vs Nifty]))/_xlfn.STDEV.P(Table2[1W Return vs Nifty])</f>
        <v>-0.50790994824447822</v>
      </c>
      <c r="O429">
        <v>170.78</v>
      </c>
      <c r="P429">
        <v>172.69634642690301</v>
      </c>
      <c r="Q429">
        <v>160.42043687682499</v>
      </c>
      <c r="R429">
        <v>37.856830304332497</v>
      </c>
      <c r="S429" s="1">
        <f>(Table2[[#This Row],[Close Price]]-Table2[[#This Row],[20D EMA]])/Table2[[#This Row],[20D EMA]]</f>
        <v>-3.800210797517279E-2</v>
      </c>
      <c r="T429" s="1">
        <f>(Table2[[#This Row],[Close Price]]-Table2[[#This Row],[50D EMA]])/Table2[[#This Row],[50D EMA]]</f>
        <v>-4.8677036896441574E-2</v>
      </c>
      <c r="U429" s="1">
        <f>(Table2[[#This Row],[Close Price]]-Table2[[#This Row],[200D EMA]])/Table2[[#This Row],[200D EMA]]</f>
        <v>2.412138502119995E-2</v>
      </c>
      <c r="V429">
        <v>0.50640769860042201</v>
      </c>
      <c r="W429">
        <v>159.5</v>
      </c>
      <c r="X429">
        <v>164.85</v>
      </c>
      <c r="Y429">
        <v>159.5</v>
      </c>
      <c r="Z429">
        <v>168.75</v>
      </c>
      <c r="AA429">
        <v>159.5</v>
      </c>
      <c r="AB429">
        <v>182.06</v>
      </c>
      <c r="AC429" s="1">
        <f>(Table2[[#This Row],[Close Price]]/Table2[[#This Row],[Day Low]])-1</f>
        <v>3.0031347962382382E-2</v>
      </c>
      <c r="AD429" s="1">
        <f>(Table2[[#This Row],[Day High]]/Table2[[#This Row],[Close Price]])-1</f>
        <v>3.408606731998276E-3</v>
      </c>
      <c r="AE429" s="1">
        <f>(Table2[[#This Row],[Close Price]]/Table2[[#This Row],[Current Week Low]])-1</f>
        <v>3.0031347962382382E-2</v>
      </c>
      <c r="AF429" s="1">
        <f>(Table2[[#This Row],[Current Week High]]/Table2[[#This Row],[Close Price]])-1</f>
        <v>2.7147117901272111E-2</v>
      </c>
      <c r="AG429" s="1">
        <f>(Table2[[#This Row],[Close Price]]/Table2[[#This Row],[Current Month Low]])-1</f>
        <v>3.0031347962382382E-2</v>
      </c>
      <c r="AH429" s="1">
        <f>(Table2[[#This Row],[Current Month High]]/Table2[[#This Row],[Close Price]])-1</f>
        <v>0.10816239576358888</v>
      </c>
      <c r="AI429">
        <v>18.236046016190802</v>
      </c>
      <c r="AJ429">
        <v>41.021459227467801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</v>
      </c>
      <c r="AM429" t="s">
        <v>3110</v>
      </c>
      <c r="AN429">
        <v>-8.74</v>
      </c>
      <c r="AO429" t="s">
        <v>3108</v>
      </c>
      <c r="AP429">
        <v>8.3370340153625003E-2</v>
      </c>
      <c r="AQ429">
        <f>(Table2[[#This Row],[Sharpe Ratio]]-AVERAGE(Table2[Sharpe Ratio]))/_xlfn.STDEV.P(Table2[Sharpe Ratio])</f>
        <v>0.22930491157533536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398</v>
      </c>
      <c r="AT429">
        <f>_xlfn.RANK.AVG(Table2[[#This Row],[6M Return vs Nifty Z-Score]],Table2[6M Return vs Nifty Z-Score])</f>
        <v>579</v>
      </c>
      <c r="AU429">
        <f>_xlfn.RANK.AVG(Table2[[#This Row],[Sharpe Ratio Z-Score]],Table2[Sharpe Ratio Z-Score])</f>
        <v>283</v>
      </c>
      <c r="AV429">
        <f>(Table2[[#This Row],[Rank 1Y]]+Table2[[#This Row],[Rank 6M]]+Table2[[#This Row],[Rank Sharpe]])/3</f>
        <v>420</v>
      </c>
    </row>
    <row r="430" spans="1:48" x14ac:dyDescent="0.3">
      <c r="A430" t="s">
        <v>754</v>
      </c>
      <c r="B430" t="s">
        <v>755</v>
      </c>
      <c r="C430" t="s">
        <v>3068</v>
      </c>
      <c r="D430" t="s">
        <v>51</v>
      </c>
      <c r="E430">
        <v>21414.5695441799</v>
      </c>
      <c r="F430">
        <v>1089.45</v>
      </c>
      <c r="G430">
        <v>13.335564290250099</v>
      </c>
      <c r="H430">
        <f>(Table2[[#This Row],[1Y Return vs Nifty]]-AVERAGE(Table2[1Y Return vs Nifty]))/_xlfn.STDEV.P(Table2[1Y Return vs Nifty])</f>
        <v>-0.28663847546096644</v>
      </c>
      <c r="I430">
        <v>7.4823518443956303</v>
      </c>
      <c r="J430">
        <f>(Table2[[#This Row],[1M Return vs Nifty]]-AVERAGE(Table2[1M Return vs Nifty]))/_xlfn.STDEV.P(Table2[1M Return vs Nifty])</f>
        <v>0.96164653116796461</v>
      </c>
      <c r="K430">
        <v>-2.7580301252627901</v>
      </c>
      <c r="L430">
        <f>(Table2[[#This Row],[6M Return vs Nifty]]-AVERAGE(Table2[6M Return vs Nifty]))/_xlfn.STDEV.P(Table2[6M Return vs Nifty])</f>
        <v>-0.28928647130547896</v>
      </c>
      <c r="M430">
        <v>-13.0113662126916</v>
      </c>
      <c r="N430">
        <f>(Table2[[#This Row],[1W Return vs Nifty]]-AVERAGE(Table2[1W Return vs Nifty]))/_xlfn.STDEV.P(Table2[1W Return vs Nifty])</f>
        <v>-2.3111388189521325</v>
      </c>
      <c r="O430">
        <v>1123.9100000000001</v>
      </c>
      <c r="P430">
        <v>1064.95772948082</v>
      </c>
      <c r="Q430">
        <v>939.69793263399697</v>
      </c>
      <c r="R430">
        <v>39.366691956030699</v>
      </c>
      <c r="S430" s="1">
        <f>(Table2[[#This Row],[Close Price]]-Table2[[#This Row],[20D EMA]])/Table2[[#This Row],[20D EMA]]</f>
        <v>-3.0660818037031464E-2</v>
      </c>
      <c r="T430" s="1">
        <f>(Table2[[#This Row],[Close Price]]-Table2[[#This Row],[50D EMA]])/Table2[[#This Row],[50D EMA]]</f>
        <v>2.2998349926170586E-2</v>
      </c>
      <c r="U430" s="1">
        <f>(Table2[[#This Row],[Close Price]]-Table2[[#This Row],[200D EMA]])/Table2[[#This Row],[200D EMA]]</f>
        <v>0.15936192064001276</v>
      </c>
      <c r="V430">
        <v>0.73582133884547096</v>
      </c>
      <c r="W430">
        <v>1058.95</v>
      </c>
      <c r="X430">
        <v>1097</v>
      </c>
      <c r="Y430">
        <v>1051.8499999999999</v>
      </c>
      <c r="Z430">
        <v>1134.75</v>
      </c>
      <c r="AA430">
        <v>1051.8499999999999</v>
      </c>
      <c r="AB430">
        <v>1284.95</v>
      </c>
      <c r="AC430" s="1">
        <f>(Table2[[#This Row],[Close Price]]/Table2[[#This Row],[Day Low]])-1</f>
        <v>2.8802115302894338E-2</v>
      </c>
      <c r="AD430" s="1">
        <f>(Table2[[#This Row],[Day High]]/Table2[[#This Row],[Close Price]])-1</f>
        <v>6.9301023452199573E-3</v>
      </c>
      <c r="AE430" s="1">
        <f>(Table2[[#This Row],[Close Price]]/Table2[[#This Row],[Current Week Low]])-1</f>
        <v>3.5746541807291976E-2</v>
      </c>
      <c r="AF430" s="1">
        <f>(Table2[[#This Row],[Current Week High]]/Table2[[#This Row],[Close Price]])-1</f>
        <v>4.158061407132041E-2</v>
      </c>
      <c r="AG430" s="1">
        <f>(Table2[[#This Row],[Close Price]]/Table2[[#This Row],[Current Month Low]])-1</f>
        <v>3.5746541807291976E-2</v>
      </c>
      <c r="AH430" s="1">
        <f>(Table2[[#This Row],[Current Month High]]/Table2[[#This Row],[Close Price]])-1</f>
        <v>0.17944834549543343</v>
      </c>
      <c r="AI430">
        <v>17.944834549543302</v>
      </c>
      <c r="AJ430">
        <v>54.062080181008199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0.01</v>
      </c>
      <c r="AM430" t="s">
        <v>3109</v>
      </c>
      <c r="AN430">
        <v>-7.2</v>
      </c>
      <c r="AO430" t="s">
        <v>3108</v>
      </c>
      <c r="AP430">
        <v>1.7422466429208E-2</v>
      </c>
      <c r="AQ430">
        <f>(Table2[[#This Row],[Sharpe Ratio]]-AVERAGE(Table2[Sharpe Ratio]))/_xlfn.STDEV.P(Table2[Sharpe Ratio])</f>
        <v>-0.5201594153204363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-2.4455766498710494</v>
      </c>
      <c r="AS430">
        <f>_xlfn.RANK.AVG(Table2[[#This Row],[1Y Return vs Nifty Z-Score]],Table2[1Y Return vs Nifty Z-Score])</f>
        <v>377</v>
      </c>
      <c r="AT430">
        <f>_xlfn.RANK.AVG(Table2[[#This Row],[6M Return vs Nifty Z-Score]],Table2[6M Return vs Nifty Z-Score])</f>
        <v>408</v>
      </c>
      <c r="AU430">
        <f>_xlfn.RANK.AVG(Table2[[#This Row],[Sharpe Ratio Z-Score]],Table2[Sharpe Ratio Z-Score])</f>
        <v>475</v>
      </c>
      <c r="AV430">
        <f>(Table2[[#This Row],[Rank 1Y]]+Table2[[#This Row],[Rank 6M]]+Table2[[#This Row],[Rank Sharpe]])/3</f>
        <v>420</v>
      </c>
    </row>
    <row r="431" spans="1:48" x14ac:dyDescent="0.3">
      <c r="A431" t="s">
        <v>199</v>
      </c>
      <c r="B431" t="s">
        <v>200</v>
      </c>
      <c r="C431" t="s">
        <v>3068</v>
      </c>
      <c r="D431" t="s">
        <v>51</v>
      </c>
      <c r="E431">
        <v>127279.51899120001</v>
      </c>
      <c r="F431">
        <v>1576.1</v>
      </c>
      <c r="G431">
        <v>0.66364291271343401</v>
      </c>
      <c r="H431">
        <f>(Table2[[#This Row],[1Y Return vs Nifty]]-AVERAGE(Table2[1Y Return vs Nifty]))/_xlfn.STDEV.P(Table2[1Y Return vs Nifty])</f>
        <v>-0.4821602487287126</v>
      </c>
      <c r="I431">
        <v>3.3565732248178701</v>
      </c>
      <c r="J431">
        <f>(Table2[[#This Row],[1M Return vs Nifty]]-AVERAGE(Table2[1M Return vs Nifty]))/_xlfn.STDEV.P(Table2[1M Return vs Nifty])</f>
        <v>0.56720496734029435</v>
      </c>
      <c r="K431">
        <v>-1.9464849301746301</v>
      </c>
      <c r="L431">
        <f>(Table2[[#This Row],[6M Return vs Nifty]]-AVERAGE(Table2[6M Return vs Nifty]))/_xlfn.STDEV.P(Table2[6M Return vs Nifty])</f>
        <v>-0.26200686237631654</v>
      </c>
      <c r="M431">
        <v>-1.4993317221868701</v>
      </c>
      <c r="N431">
        <f>(Table2[[#This Row],[1W Return vs Nifty]]-AVERAGE(Table2[1W Return vs Nifty]))/_xlfn.STDEV.P(Table2[1W Return vs Nifty])</f>
        <v>0.24399690562587839</v>
      </c>
      <c r="O431">
        <v>1547.39</v>
      </c>
      <c r="P431">
        <v>1518.9249434256801</v>
      </c>
      <c r="Q431">
        <v>1403.26930575847</v>
      </c>
      <c r="R431">
        <v>61.362402788556999</v>
      </c>
      <c r="S431" s="1">
        <f>(Table2[[#This Row],[Close Price]]-Table2[[#This Row],[20D EMA]])/Table2[[#This Row],[20D EMA]]</f>
        <v>1.8553822888864351E-2</v>
      </c>
      <c r="T431" s="1">
        <f>(Table2[[#This Row],[Close Price]]-Table2[[#This Row],[50D EMA]])/Table2[[#This Row],[50D EMA]]</f>
        <v>3.7641791861927724E-2</v>
      </c>
      <c r="U431" s="1">
        <f>(Table2[[#This Row],[Close Price]]-Table2[[#This Row],[200D EMA]])/Table2[[#This Row],[200D EMA]]</f>
        <v>0.12316288365483388</v>
      </c>
      <c r="V431">
        <v>0.87288177516811405</v>
      </c>
      <c r="W431">
        <v>1560</v>
      </c>
      <c r="X431">
        <v>1580.45</v>
      </c>
      <c r="Y431">
        <v>1555</v>
      </c>
      <c r="Z431">
        <v>1606.7</v>
      </c>
      <c r="AA431">
        <v>1472</v>
      </c>
      <c r="AB431">
        <v>1606.7</v>
      </c>
      <c r="AC431" s="1">
        <f>(Table2[[#This Row],[Close Price]]/Table2[[#This Row],[Day Low]])-1</f>
        <v>1.0320512820512828E-2</v>
      </c>
      <c r="AD431" s="1">
        <f>(Table2[[#This Row],[Day High]]/Table2[[#This Row],[Close Price]])-1</f>
        <v>2.7599771588098232E-3</v>
      </c>
      <c r="AE431" s="1">
        <f>(Table2[[#This Row],[Close Price]]/Table2[[#This Row],[Current Week Low]])-1</f>
        <v>1.3569131832797288E-2</v>
      </c>
      <c r="AF431" s="1">
        <f>(Table2[[#This Row],[Current Week High]]/Table2[[#This Row],[Close Price]])-1</f>
        <v>1.9415011737833998E-2</v>
      </c>
      <c r="AG431" s="1">
        <f>(Table2[[#This Row],[Close Price]]/Table2[[#This Row],[Current Month Low]])-1</f>
        <v>7.0720108695652151E-2</v>
      </c>
      <c r="AH431" s="1">
        <f>(Table2[[#This Row],[Current Month High]]/Table2[[#This Row],[Close Price]])-1</f>
        <v>1.9415011737833998E-2</v>
      </c>
      <c r="AI431">
        <v>1.94150117378339</v>
      </c>
      <c r="AJ431">
        <v>39.231448763250803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-7.0000000000000007E-2</v>
      </c>
      <c r="AM431" t="s">
        <v>3108</v>
      </c>
      <c r="AN431">
        <v>3.09</v>
      </c>
      <c r="AO431" t="s">
        <v>3109</v>
      </c>
      <c r="AP431">
        <v>4.7262787720737998E-2</v>
      </c>
      <c r="AQ431">
        <f>(Table2[[#This Row],[Sharpe Ratio]]-AVERAGE(Table2[Sharpe Ratio]))/_xlfn.STDEV.P(Table2[Sharpe Ratio])</f>
        <v>-0.18103921252866992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-0.11400445066752629</v>
      </c>
      <c r="AS431">
        <f>_xlfn.RANK.AVG(Table2[[#This Row],[1Y Return vs Nifty Z-Score]],Table2[1Y Return vs Nifty Z-Score])</f>
        <v>472</v>
      </c>
      <c r="AT431">
        <f>_xlfn.RANK.AVG(Table2[[#This Row],[6M Return vs Nifty Z-Score]],Table2[6M Return vs Nifty Z-Score])</f>
        <v>397</v>
      </c>
      <c r="AU431">
        <f>_xlfn.RANK.AVG(Table2[[#This Row],[Sharpe Ratio Z-Score]],Table2[Sharpe Ratio Z-Score])</f>
        <v>397</v>
      </c>
      <c r="AV431">
        <f>(Table2[[#This Row],[Rank 1Y]]+Table2[[#This Row],[Rank 6M]]+Table2[[#This Row],[Rank Sharpe]])/3</f>
        <v>422</v>
      </c>
    </row>
    <row r="432" spans="1:48" x14ac:dyDescent="0.3">
      <c r="A432" t="s">
        <v>932</v>
      </c>
      <c r="B432" t="s">
        <v>933</v>
      </c>
      <c r="C432" t="s">
        <v>3067</v>
      </c>
      <c r="D432" t="s">
        <v>556</v>
      </c>
      <c r="E432">
        <v>15750.587183415</v>
      </c>
      <c r="F432">
        <v>655.45</v>
      </c>
      <c r="G432">
        <v>16.117306425133101</v>
      </c>
      <c r="H432">
        <f>(Table2[[#This Row],[1Y Return vs Nifty]]-AVERAGE(Table2[1Y Return vs Nifty]))/_xlfn.STDEV.P(Table2[1Y Return vs Nifty])</f>
        <v>-0.24371750564260261</v>
      </c>
      <c r="I432">
        <v>-14.2494973482957</v>
      </c>
      <c r="J432">
        <f>(Table2[[#This Row],[1M Return vs Nifty]]-AVERAGE(Table2[1M Return vs Nifty]))/_xlfn.STDEV.P(Table2[1M Return vs Nifty])</f>
        <v>-1.1160084694557797</v>
      </c>
      <c r="K432">
        <v>-24.805216975333</v>
      </c>
      <c r="L432">
        <f>(Table2[[#This Row],[6M Return vs Nifty]]-AVERAGE(Table2[6M Return vs Nifty]))/_xlfn.STDEV.P(Table2[6M Return vs Nifty])</f>
        <v>-1.0303895409783277</v>
      </c>
      <c r="M432">
        <v>-6.2645752349250801</v>
      </c>
      <c r="N432">
        <f>(Table2[[#This Row],[1W Return vs Nifty]]-AVERAGE(Table2[1W Return vs Nifty]))/_xlfn.STDEV.P(Table2[1W Return vs Nifty])</f>
        <v>-0.8136653126165877</v>
      </c>
      <c r="O432">
        <v>693.17</v>
      </c>
      <c r="P432">
        <v>700.22944818318297</v>
      </c>
      <c r="Q432">
        <v>639.43917528562201</v>
      </c>
      <c r="R432">
        <v>29.375092527097401</v>
      </c>
      <c r="S432" s="1">
        <f>(Table2[[#This Row],[Close Price]]-Table2[[#This Row],[20D EMA]])/Table2[[#This Row],[20D EMA]]</f>
        <v>-5.4416665464460258E-2</v>
      </c>
      <c r="T432" s="1">
        <f>(Table2[[#This Row],[Close Price]]-Table2[[#This Row],[50D EMA]])/Table2[[#This Row],[50D EMA]]</f>
        <v>-6.3949678636578036E-2</v>
      </c>
      <c r="U432" s="1">
        <f>(Table2[[#This Row],[Close Price]]-Table2[[#This Row],[200D EMA]])/Table2[[#This Row],[200D EMA]]</f>
        <v>2.5038854879709839E-2</v>
      </c>
      <c r="V432">
        <v>0.35789424611661502</v>
      </c>
      <c r="W432">
        <v>654</v>
      </c>
      <c r="X432">
        <v>668</v>
      </c>
      <c r="Y432">
        <v>651.25</v>
      </c>
      <c r="Z432">
        <v>687</v>
      </c>
      <c r="AA432">
        <v>651.25</v>
      </c>
      <c r="AB432">
        <v>733.8</v>
      </c>
      <c r="AC432" s="1">
        <f>(Table2[[#This Row],[Close Price]]/Table2[[#This Row],[Day Low]])-1</f>
        <v>2.217125382263152E-3</v>
      </c>
      <c r="AD432" s="1">
        <f>(Table2[[#This Row],[Day High]]/Table2[[#This Row],[Close Price]])-1</f>
        <v>1.9147150812418801E-2</v>
      </c>
      <c r="AE432" s="1">
        <f>(Table2[[#This Row],[Close Price]]/Table2[[#This Row],[Current Week Low]])-1</f>
        <v>6.4491362763916538E-3</v>
      </c>
      <c r="AF432" s="1">
        <f>(Table2[[#This Row],[Current Week High]]/Table2[[#This Row],[Close Price]])-1</f>
        <v>4.8134869173849903E-2</v>
      </c>
      <c r="AG432" s="1">
        <f>(Table2[[#This Row],[Close Price]]/Table2[[#This Row],[Current Month Low]])-1</f>
        <v>6.4491362763916538E-3</v>
      </c>
      <c r="AH432" s="1">
        <f>(Table2[[#This Row],[Current Month High]]/Table2[[#This Row],[Close Price]])-1</f>
        <v>0.11953619650621694</v>
      </c>
      <c r="AI432">
        <v>26.012663055915699</v>
      </c>
      <c r="AJ432">
        <v>51.619245894054998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-0.12</v>
      </c>
      <c r="AM432" t="s">
        <v>3108</v>
      </c>
      <c r="AN432">
        <v>-13.18</v>
      </c>
      <c r="AO432" t="s">
        <v>3108</v>
      </c>
      <c r="AP432">
        <v>9.4075135243746999E-2</v>
      </c>
      <c r="AQ432">
        <f>(Table2[[#This Row],[Sharpe Ratio]]-AVERAGE(Table2[Sharpe Ratio]))/_xlfn.STDEV.P(Table2[Sharpe Ratio])</f>
        <v>0.35095950927019631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366</v>
      </c>
      <c r="AT432">
        <f>_xlfn.RANK.AVG(Table2[[#This Row],[6M Return vs Nifty Z-Score]],Table2[6M Return vs Nifty Z-Score])</f>
        <v>656</v>
      </c>
      <c r="AU432">
        <f>_xlfn.RANK.AVG(Table2[[#This Row],[Sharpe Ratio Z-Score]],Table2[Sharpe Ratio Z-Score])</f>
        <v>246</v>
      </c>
      <c r="AV432">
        <f>(Table2[[#This Row],[Rank 1Y]]+Table2[[#This Row],[Rank 6M]]+Table2[[#This Row],[Rank Sharpe]])/3</f>
        <v>422.66666666666669</v>
      </c>
    </row>
    <row r="433" spans="1:48" x14ac:dyDescent="0.3">
      <c r="A433" t="s">
        <v>1310</v>
      </c>
      <c r="B433" t="s">
        <v>1311</v>
      </c>
      <c r="C433" t="s">
        <v>3072</v>
      </c>
      <c r="D433" t="s">
        <v>77</v>
      </c>
      <c r="E433">
        <v>8452.3740230149997</v>
      </c>
      <c r="F433">
        <v>768.55</v>
      </c>
      <c r="G433">
        <v>-31.82399205734</v>
      </c>
      <c r="H433">
        <f>(Table2[[#This Row],[1Y Return vs Nifty]]-AVERAGE(Table2[1Y Return vs Nifty]))/_xlfn.STDEV.P(Table2[1Y Return vs Nifty])</f>
        <v>-0.98342914153294525</v>
      </c>
      <c r="I433">
        <v>-10.4292349415099</v>
      </c>
      <c r="J433">
        <f>(Table2[[#This Row],[1M Return vs Nifty]]-AVERAGE(Table2[1M Return vs Nifty]))/_xlfn.STDEV.P(Table2[1M Return vs Nifty])</f>
        <v>-0.75077552389389046</v>
      </c>
      <c r="K433">
        <v>-8.21130712383526</v>
      </c>
      <c r="L433">
        <f>(Table2[[#This Row],[6M Return vs Nifty]]-AVERAGE(Table2[6M Return vs Nifty]))/_xlfn.STDEV.P(Table2[6M Return vs Nifty])</f>
        <v>-0.472595133353922</v>
      </c>
      <c r="M433">
        <v>-0.39525495751544099</v>
      </c>
      <c r="N433">
        <f>(Table2[[#This Row],[1W Return vs Nifty]]-AVERAGE(Table2[1W Return vs Nifty]))/_xlfn.STDEV.P(Table2[1W Return vs Nifty])</f>
        <v>0.48905054809153709</v>
      </c>
      <c r="O433">
        <v>756.03</v>
      </c>
      <c r="P433">
        <v>758.83225317526603</v>
      </c>
      <c r="Q433">
        <v>737.70022220477699</v>
      </c>
      <c r="R433">
        <v>56.812299011588301</v>
      </c>
      <c r="S433" s="1">
        <f>(Table2[[#This Row],[Close Price]]-Table2[[#This Row],[20D EMA]])/Table2[[#This Row],[20D EMA]]</f>
        <v>1.6560189410473106E-2</v>
      </c>
      <c r="T433" s="1">
        <f>(Table2[[#This Row],[Close Price]]-Table2[[#This Row],[50D EMA]])/Table2[[#This Row],[50D EMA]]</f>
        <v>1.2806185799392257E-2</v>
      </c>
      <c r="U433" s="1">
        <f>(Table2[[#This Row],[Close Price]]-Table2[[#This Row],[200D EMA]])/Table2[[#This Row],[200D EMA]]</f>
        <v>4.181885387403262E-2</v>
      </c>
      <c r="V433">
        <v>0.90630543141503594</v>
      </c>
      <c r="W433">
        <v>738.85</v>
      </c>
      <c r="X433">
        <v>774.85</v>
      </c>
      <c r="Y433">
        <v>733.7</v>
      </c>
      <c r="Z433">
        <v>785.9</v>
      </c>
      <c r="AA433">
        <v>697</v>
      </c>
      <c r="AB433">
        <v>785.9</v>
      </c>
      <c r="AC433" s="1">
        <f>(Table2[[#This Row],[Close Price]]/Table2[[#This Row],[Day Low]])-1</f>
        <v>4.0197604385193042E-2</v>
      </c>
      <c r="AD433" s="1">
        <f>(Table2[[#This Row],[Day High]]/Table2[[#This Row],[Close Price]])-1</f>
        <v>8.197254570294854E-3</v>
      </c>
      <c r="AE433" s="1">
        <f>(Table2[[#This Row],[Close Price]]/Table2[[#This Row],[Current Week Low]])-1</f>
        <v>4.7498977783835272E-2</v>
      </c>
      <c r="AF433" s="1">
        <f>(Table2[[#This Row],[Current Week High]]/Table2[[#This Row],[Close Price]])-1</f>
        <v>2.2574978856287897E-2</v>
      </c>
      <c r="AG433" s="1">
        <f>(Table2[[#This Row],[Close Price]]/Table2[[#This Row],[Current Month Low]])-1</f>
        <v>0.10265423242467708</v>
      </c>
      <c r="AH433" s="1">
        <f>(Table2[[#This Row],[Current Month High]]/Table2[[#This Row],[Close Price]])-1</f>
        <v>2.2574978856287897E-2</v>
      </c>
      <c r="AI433">
        <v>19.7059397566846</v>
      </c>
      <c r="AJ433">
        <v>24.764610389610301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-7.0000000000000007E-2</v>
      </c>
      <c r="AM433" t="s">
        <v>3108</v>
      </c>
      <c r="AN433">
        <v>-1.79</v>
      </c>
      <c r="AO433" t="s">
        <v>3108</v>
      </c>
      <c r="AP433">
        <v>0.13919818899335101</v>
      </c>
      <c r="AQ433">
        <f>(Table2[[#This Row],[Sharpe Ratio]]-AVERAGE(Table2[Sharpe Ratio]))/_xlfn.STDEV.P(Table2[Sharpe Ratio])</f>
        <v>0.86376025925719158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658</v>
      </c>
      <c r="AT433">
        <f>_xlfn.RANK.AVG(Table2[[#This Row],[6M Return vs Nifty Z-Score]],Table2[6M Return vs Nifty Z-Score])</f>
        <v>472</v>
      </c>
      <c r="AU433">
        <f>_xlfn.RANK.AVG(Table2[[#This Row],[Sharpe Ratio Z-Score]],Table2[Sharpe Ratio Z-Score])</f>
        <v>139</v>
      </c>
      <c r="AV433">
        <f>(Table2[[#This Row],[Rank 1Y]]+Table2[[#This Row],[Rank 6M]]+Table2[[#This Row],[Rank Sharpe]])/3</f>
        <v>423</v>
      </c>
    </row>
    <row r="434" spans="1:48" x14ac:dyDescent="0.3">
      <c r="A434" t="s">
        <v>181</v>
      </c>
      <c r="B434" t="s">
        <v>182</v>
      </c>
      <c r="C434" t="s">
        <v>3066</v>
      </c>
      <c r="D434" t="s">
        <v>183</v>
      </c>
      <c r="E434">
        <v>143721.85452823501</v>
      </c>
      <c r="F434">
        <v>1405.05</v>
      </c>
      <c r="G434">
        <v>8.8280392728235793</v>
      </c>
      <c r="H434">
        <f>(Table2[[#This Row],[1Y Return vs Nifty]]-AVERAGE(Table2[1Y Return vs Nifty]))/_xlfn.STDEV.P(Table2[1Y Return vs Nifty])</f>
        <v>-0.3561874616169462</v>
      </c>
      <c r="I434">
        <v>-4.6611156522172301</v>
      </c>
      <c r="J434">
        <f>(Table2[[#This Row],[1M Return vs Nifty]]-AVERAGE(Table2[1M Return vs Nifty]))/_xlfn.STDEV.P(Table2[1M Return vs Nifty])</f>
        <v>-0.19931937401302321</v>
      </c>
      <c r="K434">
        <v>1.8425616761727699</v>
      </c>
      <c r="L434">
        <f>(Table2[[#This Row],[6M Return vs Nifty]]-AVERAGE(Table2[6M Return vs Nifty]))/_xlfn.STDEV.P(Table2[6M Return vs Nifty])</f>
        <v>-0.13464031488009456</v>
      </c>
      <c r="M434">
        <v>-7.4436930963003096</v>
      </c>
      <c r="N434">
        <f>(Table2[[#This Row],[1W Return vs Nifty]]-AVERAGE(Table2[1W Return vs Nifty]))/_xlfn.STDEV.P(Table2[1W Return vs Nifty])</f>
        <v>-1.0753745850803622</v>
      </c>
      <c r="O434">
        <v>1433.97</v>
      </c>
      <c r="P434">
        <v>1410.2227960069799</v>
      </c>
      <c r="Q434">
        <v>1262.14166808191</v>
      </c>
      <c r="R434">
        <v>41.609909948349802</v>
      </c>
      <c r="S434" s="1">
        <f>(Table2[[#This Row],[Close Price]]-Table2[[#This Row],[20D EMA]])/Table2[[#This Row],[20D EMA]]</f>
        <v>-2.0167785936944339E-2</v>
      </c>
      <c r="T434" s="1">
        <f>(Table2[[#This Row],[Close Price]]-Table2[[#This Row],[50D EMA]])/Table2[[#This Row],[50D EMA]]</f>
        <v>-3.6680700536302893E-3</v>
      </c>
      <c r="U434" s="1">
        <f>(Table2[[#This Row],[Close Price]]-Table2[[#This Row],[200D EMA]])/Table2[[#This Row],[200D EMA]]</f>
        <v>0.11322685521924751</v>
      </c>
      <c r="V434">
        <v>1.0831684010837399</v>
      </c>
      <c r="W434">
        <v>1360.65</v>
      </c>
      <c r="X434">
        <v>1408.95</v>
      </c>
      <c r="Y434">
        <v>1358.15</v>
      </c>
      <c r="Z434">
        <v>1445</v>
      </c>
      <c r="AA434">
        <v>1358.15</v>
      </c>
      <c r="AB434">
        <v>1509</v>
      </c>
      <c r="AC434" s="1">
        <f>(Table2[[#This Row],[Close Price]]/Table2[[#This Row],[Day Low]])-1</f>
        <v>3.2631462903759179E-2</v>
      </c>
      <c r="AD434" s="1">
        <f>(Table2[[#This Row],[Day High]]/Table2[[#This Row],[Close Price]])-1</f>
        <v>2.7757019323155774E-3</v>
      </c>
      <c r="AE434" s="1">
        <f>(Table2[[#This Row],[Close Price]]/Table2[[#This Row],[Current Week Low]])-1</f>
        <v>3.4532268158892432E-2</v>
      </c>
      <c r="AF434" s="1">
        <f>(Table2[[#This Row],[Current Week High]]/Table2[[#This Row],[Close Price]])-1</f>
        <v>2.8433151845130178E-2</v>
      </c>
      <c r="AG434" s="1">
        <f>(Table2[[#This Row],[Close Price]]/Table2[[#This Row],[Current Month Low]])-1</f>
        <v>3.4532268158892432E-2</v>
      </c>
      <c r="AH434" s="1">
        <f>(Table2[[#This Row],[Current Month High]]/Table2[[#This Row],[Close Price]])-1</f>
        <v>7.3983132272872787E-2</v>
      </c>
      <c r="AI434">
        <v>8.5370627379808504</v>
      </c>
      <c r="AJ434">
        <v>46.389872890185401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-0.06</v>
      </c>
      <c r="AM434" t="s">
        <v>3108</v>
      </c>
      <c r="AN434">
        <v>-2.41</v>
      </c>
      <c r="AO434" t="s">
        <v>3108</v>
      </c>
      <c r="AP434">
        <v>1.819946712319E-3</v>
      </c>
      <c r="AQ434">
        <f>(Table2[[#This Row],[Sharpe Ratio]]-AVERAGE(Table2[Sharpe Ratio]))/_xlfn.STDEV.P(Table2[Sharpe Ratio])</f>
        <v>-0.69747418344110612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-2.462995919031532</v>
      </c>
      <c r="AS434">
        <f>_xlfn.RANK.AVG(Table2[[#This Row],[1Y Return vs Nifty Z-Score]],Table2[1Y Return vs Nifty Z-Score])</f>
        <v>401</v>
      </c>
      <c r="AT434">
        <f>_xlfn.RANK.AVG(Table2[[#This Row],[6M Return vs Nifty Z-Score]],Table2[6M Return vs Nifty Z-Score])</f>
        <v>354</v>
      </c>
      <c r="AU434">
        <f>_xlfn.RANK.AVG(Table2[[#This Row],[Sharpe Ratio Z-Score]],Table2[Sharpe Ratio Z-Score])</f>
        <v>518</v>
      </c>
      <c r="AV434">
        <f>(Table2[[#This Row],[Rank 1Y]]+Table2[[#This Row],[Rank 6M]]+Table2[[#This Row],[Rank Sharpe]])/3</f>
        <v>424.33333333333331</v>
      </c>
    </row>
    <row r="435" spans="1:48" x14ac:dyDescent="0.3">
      <c r="A435" t="s">
        <v>149</v>
      </c>
      <c r="B435" t="s">
        <v>150</v>
      </c>
      <c r="C435" t="s">
        <v>3064</v>
      </c>
      <c r="D435" t="s">
        <v>37</v>
      </c>
      <c r="E435">
        <v>169156.31504094999</v>
      </c>
      <c r="F435">
        <v>1688.9</v>
      </c>
      <c r="G435">
        <v>4.9601425962987298</v>
      </c>
      <c r="H435">
        <f>(Table2[[#This Row],[1Y Return vs Nifty]]-AVERAGE(Table2[1Y Return vs Nifty]))/_xlfn.STDEV.P(Table2[1Y Return vs Nifty])</f>
        <v>-0.41586728399582934</v>
      </c>
      <c r="I435">
        <v>5.2120863205483801</v>
      </c>
      <c r="J435">
        <f>(Table2[[#This Row],[1M Return vs Nifty]]-AVERAGE(Table2[1M Return vs Nifty]))/_xlfn.STDEV.P(Table2[1M Return vs Nifty])</f>
        <v>0.74459972228659033</v>
      </c>
      <c r="K435">
        <v>0.61791649276849003</v>
      </c>
      <c r="L435">
        <f>(Table2[[#This Row],[6M Return vs Nifty]]-AVERAGE(Table2[6M Return vs Nifty]))/_xlfn.STDEV.P(Table2[6M Return vs Nifty])</f>
        <v>-0.17580603415543561</v>
      </c>
      <c r="M435">
        <v>-2.0967831535164598</v>
      </c>
      <c r="N435">
        <f>(Table2[[#This Row],[1W Return vs Nifty]]-AVERAGE(Table2[1W Return vs Nifty]))/_xlfn.STDEV.P(Table2[1W Return vs Nifty])</f>
        <v>0.11139050167967458</v>
      </c>
      <c r="O435">
        <v>1679.62</v>
      </c>
      <c r="P435">
        <v>1606.45820866964</v>
      </c>
      <c r="Q435">
        <v>1478.51163574918</v>
      </c>
      <c r="R435">
        <v>48.179956207201002</v>
      </c>
      <c r="S435" s="1">
        <f>(Table2[[#This Row],[Close Price]]-Table2[[#This Row],[20D EMA]])/Table2[[#This Row],[20D EMA]]</f>
        <v>5.5250592395900263E-3</v>
      </c>
      <c r="T435" s="1">
        <f>(Table2[[#This Row],[Close Price]]-Table2[[#This Row],[50D EMA]])/Table2[[#This Row],[50D EMA]]</f>
        <v>5.1318976668949738E-2</v>
      </c>
      <c r="U435" s="1">
        <f>(Table2[[#This Row],[Close Price]]-Table2[[#This Row],[200D EMA]])/Table2[[#This Row],[200D EMA]]</f>
        <v>0.14229740176797037</v>
      </c>
      <c r="V435">
        <v>0.66773300484804199</v>
      </c>
      <c r="W435">
        <v>1666.15</v>
      </c>
      <c r="X435">
        <v>1702.1</v>
      </c>
      <c r="Y435">
        <v>1666.15</v>
      </c>
      <c r="Z435">
        <v>1730</v>
      </c>
      <c r="AA435">
        <v>1666.15</v>
      </c>
      <c r="AB435">
        <v>1791.15</v>
      </c>
      <c r="AC435" s="1">
        <f>(Table2[[#This Row],[Close Price]]/Table2[[#This Row],[Day Low]])-1</f>
        <v>1.3654232812171818E-2</v>
      </c>
      <c r="AD435" s="1">
        <f>(Table2[[#This Row],[Day High]]/Table2[[#This Row],[Close Price]])-1</f>
        <v>7.8157380543548705E-3</v>
      </c>
      <c r="AE435" s="1">
        <f>(Table2[[#This Row],[Close Price]]/Table2[[#This Row],[Current Week Low]])-1</f>
        <v>1.3654232812171818E-2</v>
      </c>
      <c r="AF435" s="1">
        <f>(Table2[[#This Row],[Current Week High]]/Table2[[#This Row],[Close Price]])-1</f>
        <v>2.4335366214695897E-2</v>
      </c>
      <c r="AG435" s="1">
        <f>(Table2[[#This Row],[Close Price]]/Table2[[#This Row],[Current Month Low]])-1</f>
        <v>1.3654232812171818E-2</v>
      </c>
      <c r="AH435" s="1">
        <f>(Table2[[#This Row],[Current Month High]]/Table2[[#This Row],[Close Price]])-1</f>
        <v>6.0542364852862907E-2</v>
      </c>
      <c r="AI435">
        <v>6.0542364852862898</v>
      </c>
      <c r="AJ435">
        <v>33.578518606398497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0.11</v>
      </c>
      <c r="AM435" t="s">
        <v>3109</v>
      </c>
      <c r="AN435">
        <v>-1.87</v>
      </c>
      <c r="AO435" t="s">
        <v>3108</v>
      </c>
      <c r="AP435">
        <v>1.8719776329593998E-2</v>
      </c>
      <c r="AQ435">
        <f>(Table2[[#This Row],[Sharpe Ratio]]-AVERAGE(Table2[Sharpe Ratio]))/_xlfn.STDEV.P(Table2[Sharpe Ratio])</f>
        <v>-0.5054161425451682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-0.2410992367301682</v>
      </c>
      <c r="AS435">
        <f>_xlfn.RANK.AVG(Table2[[#This Row],[1Y Return vs Nifty Z-Score]],Table2[1Y Return vs Nifty Z-Score])</f>
        <v>433</v>
      </c>
      <c r="AT435">
        <f>_xlfn.RANK.AVG(Table2[[#This Row],[6M Return vs Nifty Z-Score]],Table2[6M Return vs Nifty Z-Score])</f>
        <v>368</v>
      </c>
      <c r="AU435">
        <f>_xlfn.RANK.AVG(Table2[[#This Row],[Sharpe Ratio Z-Score]],Table2[Sharpe Ratio Z-Score])</f>
        <v>473</v>
      </c>
      <c r="AV435">
        <f>(Table2[[#This Row],[Rank 1Y]]+Table2[[#This Row],[Rank 6M]]+Table2[[#This Row],[Rank Sharpe]])/3</f>
        <v>424.66666666666669</v>
      </c>
    </row>
    <row r="436" spans="1:48" x14ac:dyDescent="0.3">
      <c r="A436" t="s">
        <v>342</v>
      </c>
      <c r="B436" t="s">
        <v>343</v>
      </c>
      <c r="C436" t="s">
        <v>3072</v>
      </c>
      <c r="D436" t="s">
        <v>127</v>
      </c>
      <c r="E436">
        <v>73980</v>
      </c>
      <c r="F436">
        <v>924.75</v>
      </c>
      <c r="G436">
        <v>18.109695102549299</v>
      </c>
      <c r="H436">
        <f>(Table2[[#This Row],[1Y Return vs Nifty]]-AVERAGE(Table2[1Y Return vs Nifty]))/_xlfn.STDEV.P(Table2[1Y Return vs Nifty])</f>
        <v>-0.21297588756899669</v>
      </c>
      <c r="I436">
        <v>-12.3904227460279</v>
      </c>
      <c r="J436">
        <f>(Table2[[#This Row],[1M Return vs Nifty]]-AVERAGE(Table2[1M Return vs Nifty]))/_xlfn.STDEV.P(Table2[1M Return vs Nifty])</f>
        <v>-0.93827321969924715</v>
      </c>
      <c r="K436">
        <v>-13.035014657076401</v>
      </c>
      <c r="L436">
        <f>(Table2[[#This Row],[6M Return vs Nifty]]-AVERAGE(Table2[6M Return vs Nifty]))/_xlfn.STDEV.P(Table2[6M Return vs Nifty])</f>
        <v>-0.63474119236814364</v>
      </c>
      <c r="M436">
        <v>-3.2982826319590099</v>
      </c>
      <c r="N436">
        <f>(Table2[[#This Row],[1W Return vs Nifty]]-AVERAGE(Table2[1W Return vs Nifty]))/_xlfn.STDEV.P(Table2[1W Return vs Nifty])</f>
        <v>-0.15528644781718254</v>
      </c>
      <c r="O436">
        <v>951.57</v>
      </c>
      <c r="P436">
        <v>979.006548899265</v>
      </c>
      <c r="Q436">
        <v>924.68295318467699</v>
      </c>
      <c r="R436">
        <v>37.3733485125314</v>
      </c>
      <c r="S436" s="1">
        <f>(Table2[[#This Row],[Close Price]]-Table2[[#This Row],[20D EMA]])/Table2[[#This Row],[20D EMA]]</f>
        <v>-2.8184999527097375E-2</v>
      </c>
      <c r="T436" s="1">
        <f>(Table2[[#This Row],[Close Price]]-Table2[[#This Row],[50D EMA]])/Table2[[#This Row],[50D EMA]]</f>
        <v>-5.5420006087056044E-2</v>
      </c>
      <c r="U436" s="1">
        <f>(Table2[[#This Row],[Close Price]]-Table2[[#This Row],[200D EMA]])/Table2[[#This Row],[200D EMA]]</f>
        <v>7.2507895914049412E-5</v>
      </c>
      <c r="V436">
        <v>0.46553100180474</v>
      </c>
      <c r="W436">
        <v>911.3</v>
      </c>
      <c r="X436">
        <v>925.9</v>
      </c>
      <c r="Y436">
        <v>906.3</v>
      </c>
      <c r="Z436">
        <v>933.25</v>
      </c>
      <c r="AA436">
        <v>906.3</v>
      </c>
      <c r="AB436">
        <v>995</v>
      </c>
      <c r="AC436" s="1">
        <f>(Table2[[#This Row],[Close Price]]/Table2[[#This Row],[Day Low]])-1</f>
        <v>1.4759135301218196E-2</v>
      </c>
      <c r="AD436" s="1">
        <f>(Table2[[#This Row],[Day High]]/Table2[[#This Row],[Close Price]])-1</f>
        <v>1.2435793457690192E-3</v>
      </c>
      <c r="AE436" s="1">
        <f>(Table2[[#This Row],[Close Price]]/Table2[[#This Row],[Current Week Low]])-1</f>
        <v>2.0357497517378365E-2</v>
      </c>
      <c r="AF436" s="1">
        <f>(Table2[[#This Row],[Current Week High]]/Table2[[#This Row],[Close Price]])-1</f>
        <v>9.1916734252499577E-3</v>
      </c>
      <c r="AG436" s="1">
        <f>(Table2[[#This Row],[Close Price]]/Table2[[#This Row],[Current Month Low]])-1</f>
        <v>2.0357497517378365E-2</v>
      </c>
      <c r="AH436" s="1">
        <f>(Table2[[#This Row],[Current Month High]]/Table2[[#This Row],[Close Price]])-1</f>
        <v>7.5966477426331336E-2</v>
      </c>
      <c r="AI436">
        <v>23.1576101649094</v>
      </c>
      <c r="AJ436">
        <v>45.50389426481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-0.22</v>
      </c>
      <c r="AM436" t="s">
        <v>3108</v>
      </c>
      <c r="AN436">
        <v>-6.55</v>
      </c>
      <c r="AO436" t="s">
        <v>3108</v>
      </c>
      <c r="AP436">
        <v>5.0265626769308E-2</v>
      </c>
      <c r="AQ436">
        <f>(Table2[[#This Row],[Sharpe Ratio]]-AVERAGE(Table2[Sharpe Ratio]))/_xlfn.STDEV.P(Table2[Sharpe Ratio])</f>
        <v>-0.14691346109478243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354</v>
      </c>
      <c r="AT436">
        <f>_xlfn.RANK.AVG(Table2[[#This Row],[6M Return vs Nifty Z-Score]],Table2[6M Return vs Nifty Z-Score])</f>
        <v>534</v>
      </c>
      <c r="AU436">
        <f>_xlfn.RANK.AVG(Table2[[#This Row],[Sharpe Ratio Z-Score]],Table2[Sharpe Ratio Z-Score])</f>
        <v>386</v>
      </c>
      <c r="AV436">
        <f>(Table2[[#This Row],[Rank 1Y]]+Table2[[#This Row],[Rank 6M]]+Table2[[#This Row],[Rank Sharpe]])/3</f>
        <v>424.66666666666669</v>
      </c>
    </row>
    <row r="437" spans="1:48" x14ac:dyDescent="0.3">
      <c r="A437" t="s">
        <v>1436</v>
      </c>
      <c r="B437" t="s">
        <v>1437</v>
      </c>
      <c r="C437" t="s">
        <v>3064</v>
      </c>
      <c r="D437" t="s">
        <v>251</v>
      </c>
      <c r="E437">
        <v>7269.2375033600001</v>
      </c>
      <c r="F437">
        <v>6550.6</v>
      </c>
      <c r="G437">
        <v>20.544599199906799</v>
      </c>
      <c r="H437">
        <f>(Table2[[#This Row],[1Y Return vs Nifty]]-AVERAGE(Table2[1Y Return vs Nifty]))/_xlfn.STDEV.P(Table2[1Y Return vs Nifty])</f>
        <v>-0.17540646516899869</v>
      </c>
      <c r="I437">
        <v>-7.1463038499154496</v>
      </c>
      <c r="J437">
        <f>(Table2[[#This Row],[1M Return vs Nifty]]-AVERAGE(Table2[1M Return vs Nifty]))/_xlfn.STDEV.P(Table2[1M Return vs Nifty])</f>
        <v>-0.43691368274655312</v>
      </c>
      <c r="K437">
        <v>-6.2121268874523503</v>
      </c>
      <c r="L437">
        <f>(Table2[[#This Row],[6M Return vs Nifty]]-AVERAGE(Table2[6M Return vs Nifty]))/_xlfn.STDEV.P(Table2[6M Return vs Nifty])</f>
        <v>-0.40539387905839047</v>
      </c>
      <c r="M437">
        <v>-3.0395581016867701</v>
      </c>
      <c r="N437">
        <f>(Table2[[#This Row],[1W Return vs Nifty]]-AVERAGE(Table2[1W Return vs Nifty]))/_xlfn.STDEV.P(Table2[1W Return vs Nifty])</f>
        <v>-9.7861646782358577E-2</v>
      </c>
      <c r="O437">
        <v>6763.42</v>
      </c>
      <c r="P437">
        <v>6833.6671983345004</v>
      </c>
      <c r="Q437">
        <v>6257.2153233737099</v>
      </c>
      <c r="R437">
        <v>34.984613468363598</v>
      </c>
      <c r="S437" s="1">
        <f>(Table2[[#This Row],[Close Price]]-Table2[[#This Row],[20D EMA]])/Table2[[#This Row],[20D EMA]]</f>
        <v>-3.1466329164830768E-2</v>
      </c>
      <c r="T437" s="1">
        <f>(Table2[[#This Row],[Close Price]]-Table2[[#This Row],[50D EMA]])/Table2[[#This Row],[50D EMA]]</f>
        <v>-4.1422444219040858E-2</v>
      </c>
      <c r="U437" s="1">
        <f>(Table2[[#This Row],[Close Price]]-Table2[[#This Row],[200D EMA]])/Table2[[#This Row],[200D EMA]]</f>
        <v>4.6887418997770068E-2</v>
      </c>
      <c r="V437">
        <v>0.37509885041047197</v>
      </c>
      <c r="W437">
        <v>6477.05</v>
      </c>
      <c r="X437">
        <v>6598</v>
      </c>
      <c r="Y437">
        <v>6455</v>
      </c>
      <c r="Z437">
        <v>6750</v>
      </c>
      <c r="AA437">
        <v>6455</v>
      </c>
      <c r="AB437">
        <v>7088.1</v>
      </c>
      <c r="AC437" s="1">
        <f>(Table2[[#This Row],[Close Price]]/Table2[[#This Row],[Day Low]])-1</f>
        <v>1.1355478188372903E-2</v>
      </c>
      <c r="AD437" s="1">
        <f>(Table2[[#This Row],[Day High]]/Table2[[#This Row],[Close Price]])-1</f>
        <v>7.2359783836595248E-3</v>
      </c>
      <c r="AE437" s="1">
        <f>(Table2[[#This Row],[Close Price]]/Table2[[#This Row],[Current Week Low]])-1</f>
        <v>1.481022463206827E-2</v>
      </c>
      <c r="AF437" s="1">
        <f>(Table2[[#This Row],[Current Week High]]/Table2[[#This Row],[Close Price]])-1</f>
        <v>3.0439959698348229E-2</v>
      </c>
      <c r="AG437" s="1">
        <f>(Table2[[#This Row],[Close Price]]/Table2[[#This Row],[Current Month Low]])-1</f>
        <v>1.481022463206827E-2</v>
      </c>
      <c r="AH437" s="1">
        <f>(Table2[[#This Row],[Current Month High]]/Table2[[#This Row],[Close Price]])-1</f>
        <v>8.2053552346349923E-2</v>
      </c>
      <c r="AI437">
        <v>19.4547064391048</v>
      </c>
      <c r="AJ437">
        <v>51.912061408594397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-0.05</v>
      </c>
      <c r="AM437" t="s">
        <v>3108</v>
      </c>
      <c r="AN437">
        <v>-8.0399999999999991</v>
      </c>
      <c r="AO437" t="s">
        <v>3108</v>
      </c>
      <c r="AP437">
        <v>1.2050657538933E-2</v>
      </c>
      <c r="AQ437">
        <f>(Table2[[#This Row],[Sharpe Ratio]]-AVERAGE(Table2[Sharpe Ratio]))/_xlfn.STDEV.P(Table2[Sharpe Ratio])</f>
        <v>-0.58120731431694428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339</v>
      </c>
      <c r="AT437">
        <f>_xlfn.RANK.AVG(Table2[[#This Row],[6M Return vs Nifty Z-Score]],Table2[6M Return vs Nifty Z-Score])</f>
        <v>443</v>
      </c>
      <c r="AU437">
        <f>_xlfn.RANK.AVG(Table2[[#This Row],[Sharpe Ratio Z-Score]],Table2[Sharpe Ratio Z-Score])</f>
        <v>493</v>
      </c>
      <c r="AV437">
        <f>(Table2[[#This Row],[Rank 1Y]]+Table2[[#This Row],[Rank 6M]]+Table2[[#This Row],[Rank Sharpe]])/3</f>
        <v>425</v>
      </c>
    </row>
    <row r="438" spans="1:48" x14ac:dyDescent="0.3">
      <c r="A438" t="s">
        <v>1074</v>
      </c>
      <c r="B438" t="s">
        <v>1075</v>
      </c>
      <c r="C438" t="s">
        <v>3064</v>
      </c>
      <c r="D438" t="s">
        <v>24</v>
      </c>
      <c r="E438">
        <v>12044.733780294</v>
      </c>
      <c r="F438">
        <v>109.38</v>
      </c>
      <c r="G438">
        <v>11.940581696015</v>
      </c>
      <c r="H438">
        <f>(Table2[[#This Row],[1Y Return vs Nifty]]-AVERAGE(Table2[1Y Return vs Nifty]))/_xlfn.STDEV.P(Table2[1Y Return vs Nifty])</f>
        <v>-0.30816239929038558</v>
      </c>
      <c r="I438">
        <v>-4.9869306218380602</v>
      </c>
      <c r="J438">
        <f>(Table2[[#This Row],[1M Return vs Nifty]]-AVERAGE(Table2[1M Return vs Nifty]))/_xlfn.STDEV.P(Table2[1M Return vs Nifty])</f>
        <v>-0.23046863770009365</v>
      </c>
      <c r="K438">
        <v>-35.227783904388701</v>
      </c>
      <c r="L438">
        <f>(Table2[[#This Row],[6M Return vs Nifty]]-AVERAGE(Table2[6M Return vs Nifty]))/_xlfn.STDEV.P(Table2[6M Return vs Nifty])</f>
        <v>-1.3807379277145386</v>
      </c>
      <c r="M438">
        <v>-5.8667255846334001</v>
      </c>
      <c r="N438">
        <f>(Table2[[#This Row],[1W Return vs Nifty]]-AVERAGE(Table2[1W Return vs Nifty]))/_xlfn.STDEV.P(Table2[1W Return vs Nifty])</f>
        <v>-0.72536121178110013</v>
      </c>
      <c r="O438">
        <v>111.43</v>
      </c>
      <c r="P438">
        <v>114.88747917369101</v>
      </c>
      <c r="Q438">
        <v>116.259561817337</v>
      </c>
      <c r="R438">
        <v>43.589639409495398</v>
      </c>
      <c r="S438" s="1">
        <f>(Table2[[#This Row],[Close Price]]-Table2[[#This Row],[20D EMA]])/Table2[[#This Row],[20D EMA]]</f>
        <v>-1.8397200035897076E-2</v>
      </c>
      <c r="T438" s="1">
        <f>(Table2[[#This Row],[Close Price]]-Table2[[#This Row],[50D EMA]])/Table2[[#This Row],[50D EMA]]</f>
        <v>-4.7938027827772303E-2</v>
      </c>
      <c r="U438" s="1">
        <f>(Table2[[#This Row],[Close Price]]-Table2[[#This Row],[200D EMA]])/Table2[[#This Row],[200D EMA]]</f>
        <v>-5.9174159181383593E-2</v>
      </c>
      <c r="V438">
        <v>1.85915768026422</v>
      </c>
      <c r="W438">
        <v>108.5</v>
      </c>
      <c r="X438">
        <v>110.18</v>
      </c>
      <c r="Y438">
        <v>107.65</v>
      </c>
      <c r="Z438">
        <v>113.55</v>
      </c>
      <c r="AA438">
        <v>107.65</v>
      </c>
      <c r="AB438">
        <v>123.7</v>
      </c>
      <c r="AC438" s="1">
        <f>(Table2[[#This Row],[Close Price]]/Table2[[#This Row],[Day Low]])-1</f>
        <v>8.1105990783409965E-3</v>
      </c>
      <c r="AD438" s="1">
        <f>(Table2[[#This Row],[Day High]]/Table2[[#This Row],[Close Price]])-1</f>
        <v>7.3139513622235697E-3</v>
      </c>
      <c r="AE438" s="1">
        <f>(Table2[[#This Row],[Close Price]]/Table2[[#This Row],[Current Week Low]])-1</f>
        <v>1.6070599163957144E-2</v>
      </c>
      <c r="AF438" s="1">
        <f>(Table2[[#This Row],[Current Week High]]/Table2[[#This Row],[Close Price]])-1</f>
        <v>3.8123971475589657E-2</v>
      </c>
      <c r="AG438" s="1">
        <f>(Table2[[#This Row],[Close Price]]/Table2[[#This Row],[Current Month Low]])-1</f>
        <v>1.6070599163957144E-2</v>
      </c>
      <c r="AH438" s="1">
        <f>(Table2[[#This Row],[Current Month High]]/Table2[[#This Row],[Close Price]])-1</f>
        <v>0.13091972938379959</v>
      </c>
      <c r="AI438">
        <v>39.4221978423843</v>
      </c>
      <c r="AJ438">
        <v>42.980392156862699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-0.18</v>
      </c>
      <c r="AM438" t="s">
        <v>3108</v>
      </c>
      <c r="AN438">
        <v>-2.64</v>
      </c>
      <c r="AO438" t="s">
        <v>3108</v>
      </c>
      <c r="AP438">
        <v>0.121833068175662</v>
      </c>
      <c r="AQ438">
        <f>(Table2[[#This Row],[Sharpe Ratio]]-AVERAGE(Table2[Sharpe Ratio]))/_xlfn.STDEV.P(Table2[Sharpe Ratio])</f>
        <v>0.66641441851821337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381</v>
      </c>
      <c r="AT438">
        <f>_xlfn.RANK.AVG(Table2[[#This Row],[6M Return vs Nifty Z-Score]],Table2[6M Return vs Nifty Z-Score])</f>
        <v>711</v>
      </c>
      <c r="AU438">
        <f>_xlfn.RANK.AVG(Table2[[#This Row],[Sharpe Ratio Z-Score]],Table2[Sharpe Ratio Z-Score])</f>
        <v>186</v>
      </c>
      <c r="AV438">
        <f>(Table2[[#This Row],[Rank 1Y]]+Table2[[#This Row],[Rank 6M]]+Table2[[#This Row],[Rank Sharpe]])/3</f>
        <v>426</v>
      </c>
    </row>
    <row r="439" spans="1:48" x14ac:dyDescent="0.3">
      <c r="A439" t="s">
        <v>1227</v>
      </c>
      <c r="B439" t="s">
        <v>1228</v>
      </c>
      <c r="C439" t="s">
        <v>3078</v>
      </c>
      <c r="D439" t="s">
        <v>291</v>
      </c>
      <c r="E439">
        <v>9251.6877507749996</v>
      </c>
      <c r="F439">
        <v>749.75</v>
      </c>
      <c r="G439">
        <v>10.8497886681683</v>
      </c>
      <c r="H439">
        <f>(Table2[[#This Row],[1Y Return vs Nifty]]-AVERAGE(Table2[1Y Return vs Nifty]))/_xlfn.STDEV.P(Table2[1Y Return vs Nifty])</f>
        <v>-0.32499282150644732</v>
      </c>
      <c r="I439">
        <v>1.92312457840274</v>
      </c>
      <c r="J439">
        <f>(Table2[[#This Row],[1M Return vs Nifty]]-AVERAGE(Table2[1M Return vs Nifty]))/_xlfn.STDEV.P(Table2[1M Return vs Nifty])</f>
        <v>0.43016132591086009</v>
      </c>
      <c r="K439">
        <v>2.4002804544513099</v>
      </c>
      <c r="L439">
        <f>(Table2[[#This Row],[6M Return vs Nifty]]-AVERAGE(Table2[6M Return vs Nifty]))/_xlfn.STDEV.P(Table2[6M Return vs Nifty])</f>
        <v>-0.11589292994580756</v>
      </c>
      <c r="M439">
        <v>3.33151481334213</v>
      </c>
      <c r="N439">
        <f>(Table2[[#This Row],[1W Return vs Nifty]]-AVERAGE(Table2[1W Return vs Nifty]))/_xlfn.STDEV.P(Table2[1W Return vs Nifty])</f>
        <v>1.3162199408387341</v>
      </c>
      <c r="O439">
        <v>723.83</v>
      </c>
      <c r="P439">
        <v>705.11274932266804</v>
      </c>
      <c r="Q439">
        <v>657.13307377905699</v>
      </c>
      <c r="R439">
        <v>58.903961262541998</v>
      </c>
      <c r="S439" s="1">
        <f>(Table2[[#This Row],[Close Price]]-Table2[[#This Row],[20D EMA]])/Table2[[#This Row],[20D EMA]]</f>
        <v>3.5809513283505734E-2</v>
      </c>
      <c r="T439" s="1">
        <f>(Table2[[#This Row],[Close Price]]-Table2[[#This Row],[50D EMA]])/Table2[[#This Row],[50D EMA]]</f>
        <v>6.3305124918263844E-2</v>
      </c>
      <c r="U439" s="1">
        <f>(Table2[[#This Row],[Close Price]]-Table2[[#This Row],[200D EMA]])/Table2[[#This Row],[200D EMA]]</f>
        <v>0.14094089906070215</v>
      </c>
      <c r="V439">
        <v>1.09333515951677</v>
      </c>
      <c r="W439">
        <v>720</v>
      </c>
      <c r="X439">
        <v>755</v>
      </c>
      <c r="Y439">
        <v>695.9</v>
      </c>
      <c r="Z439">
        <v>755</v>
      </c>
      <c r="AA439">
        <v>674</v>
      </c>
      <c r="AB439">
        <v>806.9</v>
      </c>
      <c r="AC439" s="1">
        <f>(Table2[[#This Row],[Close Price]]/Table2[[#This Row],[Day Low]])-1</f>
        <v>4.1319444444444464E-2</v>
      </c>
      <c r="AD439" s="1">
        <f>(Table2[[#This Row],[Day High]]/Table2[[#This Row],[Close Price]])-1</f>
        <v>7.0023341113705229E-3</v>
      </c>
      <c r="AE439" s="1">
        <f>(Table2[[#This Row],[Close Price]]/Table2[[#This Row],[Current Week Low]])-1</f>
        <v>7.7381807730995789E-2</v>
      </c>
      <c r="AF439" s="1">
        <f>(Table2[[#This Row],[Current Week High]]/Table2[[#This Row],[Close Price]])-1</f>
        <v>7.0023341113705229E-3</v>
      </c>
      <c r="AG439" s="1">
        <f>(Table2[[#This Row],[Close Price]]/Table2[[#This Row],[Current Month Low]])-1</f>
        <v>0.11238872403560829</v>
      </c>
      <c r="AH439" s="1">
        <f>(Table2[[#This Row],[Current Month High]]/Table2[[#This Row],[Close Price]])-1</f>
        <v>7.6225408469489775E-2</v>
      </c>
      <c r="AI439">
        <v>11.730576858953</v>
      </c>
      <c r="AJ439">
        <v>46.995392608567698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</v>
      </c>
      <c r="AM439" t="s">
        <v>3109</v>
      </c>
      <c r="AN439">
        <v>-1.48</v>
      </c>
      <c r="AO439" t="s">
        <v>3108</v>
      </c>
      <c r="AQ439">
        <f>(Table2[[#This Row],[Sharpe Ratio]]-AVERAGE(Table2[Sharpe Ratio]))/_xlfn.STDEV.P(Table2[Sharpe Ratio])</f>
        <v>-0.71815696001452767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0.58733855528281165</v>
      </c>
      <c r="AS439">
        <f>_xlfn.RANK.AVG(Table2[[#This Row],[1Y Return vs Nifty Z-Score]],Table2[1Y Return vs Nifty Z-Score])</f>
        <v>385</v>
      </c>
      <c r="AT439">
        <f>_xlfn.RANK.AVG(Table2[[#This Row],[6M Return vs Nifty Z-Score]],Table2[6M Return vs Nifty Z-Score])</f>
        <v>349</v>
      </c>
      <c r="AU439">
        <f>_xlfn.RANK.AVG(Table2[[#This Row],[Sharpe Ratio Z-Score]],Table2[Sharpe Ratio Z-Score])</f>
        <v>544.5</v>
      </c>
      <c r="AV439">
        <f>(Table2[[#This Row],[Rank 1Y]]+Table2[[#This Row],[Rank 6M]]+Table2[[#This Row],[Rank Sharpe]])/3</f>
        <v>426.16666666666669</v>
      </c>
    </row>
    <row r="440" spans="1:48" x14ac:dyDescent="0.3">
      <c r="A440" t="s">
        <v>187</v>
      </c>
      <c r="B440" t="s">
        <v>188</v>
      </c>
      <c r="C440" t="s">
        <v>3066</v>
      </c>
      <c r="D440" t="s">
        <v>116</v>
      </c>
      <c r="E440">
        <v>138009.10321763999</v>
      </c>
      <c r="F440">
        <v>5729.65</v>
      </c>
      <c r="G440">
        <v>1.2896658106288099</v>
      </c>
      <c r="H440">
        <f>(Table2[[#This Row],[1Y Return vs Nifty]]-AVERAGE(Table2[1Y Return vs Nifty]))/_xlfn.STDEV.P(Table2[1Y Return vs Nifty])</f>
        <v>-0.47250101052324156</v>
      </c>
      <c r="I440">
        <v>-2.1390527081592299</v>
      </c>
      <c r="J440">
        <f>(Table2[[#This Row],[1M Return vs Nifty]]-AVERAGE(Table2[1M Return vs Nifty]))/_xlfn.STDEV.P(Table2[1M Return vs Nifty])</f>
        <v>4.1800313554669399E-2</v>
      </c>
      <c r="K440">
        <v>5.2609187442452301</v>
      </c>
      <c r="L440">
        <f>(Table2[[#This Row],[6M Return vs Nifty]]-AVERAGE(Table2[6M Return vs Nifty]))/_xlfn.STDEV.P(Table2[6M Return vs Nifty])</f>
        <v>-1.9734275682703171E-2</v>
      </c>
      <c r="M440">
        <v>-2.4037612911267301</v>
      </c>
      <c r="N440">
        <f>(Table2[[#This Row],[1W Return vs Nifty]]-AVERAGE(Table2[1W Return vs Nifty]))/_xlfn.STDEV.P(Table2[1W Return vs Nifty])</f>
        <v>4.3255646218688514E-2</v>
      </c>
      <c r="O440">
        <v>5732.94</v>
      </c>
      <c r="P440">
        <v>5608.1585036995302</v>
      </c>
      <c r="Q440">
        <v>5177.1667639750804</v>
      </c>
      <c r="R440">
        <v>49.046125831527398</v>
      </c>
      <c r="S440" s="1">
        <f>(Table2[[#This Row],[Close Price]]-Table2[[#This Row],[20D EMA]])/Table2[[#This Row],[20D EMA]]</f>
        <v>-5.7387657990489414E-4</v>
      </c>
      <c r="T440" s="1">
        <f>(Table2[[#This Row],[Close Price]]-Table2[[#This Row],[50D EMA]])/Table2[[#This Row],[50D EMA]]</f>
        <v>2.1663349247408967E-2</v>
      </c>
      <c r="U440" s="1">
        <f>(Table2[[#This Row],[Close Price]]-Table2[[#This Row],[200D EMA]])/Table2[[#This Row],[200D EMA]]</f>
        <v>0.10671536406154264</v>
      </c>
      <c r="V440">
        <v>1.25303246412346</v>
      </c>
      <c r="W440">
        <v>5662.5</v>
      </c>
      <c r="X440">
        <v>5742.45</v>
      </c>
      <c r="Y440">
        <v>5594.15</v>
      </c>
      <c r="Z440">
        <v>5774.5</v>
      </c>
      <c r="AA440">
        <v>5594.15</v>
      </c>
      <c r="AB440">
        <v>5924.8</v>
      </c>
      <c r="AC440" s="1">
        <f>(Table2[[#This Row],[Close Price]]/Table2[[#This Row],[Day Low]])-1</f>
        <v>1.1858719646798965E-2</v>
      </c>
      <c r="AD440" s="1">
        <f>(Table2[[#This Row],[Day High]]/Table2[[#This Row],[Close Price]])-1</f>
        <v>2.2339933503792153E-3</v>
      </c>
      <c r="AE440" s="1">
        <f>(Table2[[#This Row],[Close Price]]/Table2[[#This Row],[Current Week Low]])-1</f>
        <v>2.4221731630363896E-2</v>
      </c>
      <c r="AF440" s="1">
        <f>(Table2[[#This Row],[Current Week High]]/Table2[[#This Row],[Close Price]])-1</f>
        <v>7.8277032628519816E-3</v>
      </c>
      <c r="AG440" s="1">
        <f>(Table2[[#This Row],[Close Price]]/Table2[[#This Row],[Current Month Low]])-1</f>
        <v>2.4221731630363896E-2</v>
      </c>
      <c r="AH440" s="1">
        <f>(Table2[[#This Row],[Current Month High]]/Table2[[#This Row],[Close Price]])-1</f>
        <v>3.4059672056757417E-2</v>
      </c>
      <c r="AI440">
        <v>4.8057036642726798</v>
      </c>
      <c r="AJ440">
        <v>31.785771787381801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-0.03</v>
      </c>
      <c r="AM440" t="s">
        <v>3108</v>
      </c>
      <c r="AN440">
        <v>-1.93</v>
      </c>
      <c r="AO440" t="s">
        <v>3108</v>
      </c>
      <c r="AP440">
        <v>9.7504550634599993E-3</v>
      </c>
      <c r="AQ440">
        <f>(Table2[[#This Row],[Sharpe Ratio]]-AVERAGE(Table2[Sharpe Ratio]))/_xlfn.STDEV.P(Table2[Sharpe Ratio])</f>
        <v>-0.60734795544221054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-1.0145272818747975</v>
      </c>
      <c r="AS440">
        <f>_xlfn.RANK.AVG(Table2[[#This Row],[1Y Return vs Nifty Z-Score]],Table2[1Y Return vs Nifty Z-Score])</f>
        <v>464</v>
      </c>
      <c r="AT440">
        <f>_xlfn.RANK.AVG(Table2[[#This Row],[6M Return vs Nifty Z-Score]],Table2[6M Return vs Nifty Z-Score])</f>
        <v>317</v>
      </c>
      <c r="AU440">
        <f>_xlfn.RANK.AVG(Table2[[#This Row],[Sharpe Ratio Z-Score]],Table2[Sharpe Ratio Z-Score])</f>
        <v>501</v>
      </c>
      <c r="AV440">
        <f>(Table2[[#This Row],[Rank 1Y]]+Table2[[#This Row],[Rank 6M]]+Table2[[#This Row],[Rank Sharpe]])/3</f>
        <v>427.33333333333331</v>
      </c>
    </row>
    <row r="441" spans="1:48" x14ac:dyDescent="0.3">
      <c r="A441" t="s">
        <v>681</v>
      </c>
      <c r="B441" t="s">
        <v>682</v>
      </c>
      <c r="C441" t="s">
        <v>3066</v>
      </c>
      <c r="D441" t="s">
        <v>183</v>
      </c>
      <c r="E441">
        <v>25599.272327369999</v>
      </c>
      <c r="F441">
        <v>7856.1</v>
      </c>
      <c r="G441">
        <v>13.729811996094799</v>
      </c>
      <c r="H441">
        <f>(Table2[[#This Row],[1Y Return vs Nifty]]-AVERAGE(Table2[1Y Return vs Nifty]))/_xlfn.STDEV.P(Table2[1Y Return vs Nifty])</f>
        <v>-0.28055541920951726</v>
      </c>
      <c r="I441">
        <v>0.76730750568014805</v>
      </c>
      <c r="J441">
        <f>(Table2[[#This Row],[1M Return vs Nifty]]-AVERAGE(Table2[1M Return vs Nifty]))/_xlfn.STDEV.P(Table2[1M Return vs Nifty])</f>
        <v>0.3196604154887499</v>
      </c>
      <c r="K441">
        <v>6.1095006586373097</v>
      </c>
      <c r="L441">
        <f>(Table2[[#This Row],[6M Return vs Nifty]]-AVERAGE(Table2[6M Return vs Nifty]))/_xlfn.STDEV.P(Table2[6M Return vs Nifty])</f>
        <v>8.7903005320092362E-3</v>
      </c>
      <c r="M441">
        <v>-5.0565951452705997</v>
      </c>
      <c r="N441">
        <f>(Table2[[#This Row],[1W Return vs Nifty]]-AVERAGE(Table2[1W Return vs Nifty]))/_xlfn.STDEV.P(Table2[1W Return vs Nifty])</f>
        <v>-0.54554996912965337</v>
      </c>
      <c r="O441">
        <v>7778.09</v>
      </c>
      <c r="P441">
        <v>7575.4990139639503</v>
      </c>
      <c r="Q441">
        <v>6851.6027421416702</v>
      </c>
      <c r="R441">
        <v>53.0634630225439</v>
      </c>
      <c r="S441" s="1">
        <f>(Table2[[#This Row],[Close Price]]-Table2[[#This Row],[20D EMA]])/Table2[[#This Row],[20D EMA]]</f>
        <v>1.0029454531896676E-2</v>
      </c>
      <c r="T441" s="1">
        <f>(Table2[[#This Row],[Close Price]]-Table2[[#This Row],[50D EMA]])/Table2[[#This Row],[50D EMA]]</f>
        <v>3.7040594358050474E-2</v>
      </c>
      <c r="U441" s="1">
        <f>(Table2[[#This Row],[Close Price]]-Table2[[#This Row],[200D EMA]])/Table2[[#This Row],[200D EMA]]</f>
        <v>0.14660763264630619</v>
      </c>
      <c r="V441">
        <v>0.66239103767209395</v>
      </c>
      <c r="W441">
        <v>7727.7</v>
      </c>
      <c r="X441">
        <v>7979.95</v>
      </c>
      <c r="Y441">
        <v>7628</v>
      </c>
      <c r="Z441">
        <v>8033.15</v>
      </c>
      <c r="AA441">
        <v>7551.2</v>
      </c>
      <c r="AB441">
        <v>8195</v>
      </c>
      <c r="AC441" s="1">
        <f>(Table2[[#This Row],[Close Price]]/Table2[[#This Row],[Day Low]])-1</f>
        <v>1.6615551845956755E-2</v>
      </c>
      <c r="AD441" s="1">
        <f>(Table2[[#This Row],[Day High]]/Table2[[#This Row],[Close Price]])-1</f>
        <v>1.5764819694250365E-2</v>
      </c>
      <c r="AE441" s="1">
        <f>(Table2[[#This Row],[Close Price]]/Table2[[#This Row],[Current Week Low]])-1</f>
        <v>2.9902988987939194E-2</v>
      </c>
      <c r="AF441" s="1">
        <f>(Table2[[#This Row],[Current Week High]]/Table2[[#This Row],[Close Price]])-1</f>
        <v>2.2536627588752633E-2</v>
      </c>
      <c r="AG441" s="1">
        <f>(Table2[[#This Row],[Close Price]]/Table2[[#This Row],[Current Month Low]])-1</f>
        <v>4.0377688314440219E-2</v>
      </c>
      <c r="AH441" s="1">
        <f>(Table2[[#This Row],[Current Month High]]/Table2[[#This Row],[Close Price]])-1</f>
        <v>4.313845292193319E-2</v>
      </c>
      <c r="AI441">
        <v>4.3138452921933101</v>
      </c>
      <c r="AJ441">
        <v>45.416011105969403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0.02</v>
      </c>
      <c r="AM441" t="s">
        <v>3109</v>
      </c>
      <c r="AN441">
        <v>0.46</v>
      </c>
      <c r="AO441" t="s">
        <v>3109</v>
      </c>
      <c r="AP441">
        <v>-1.3967608664655001E-2</v>
      </c>
      <c r="AQ441">
        <f>(Table2[[#This Row],[Sharpe Ratio]]-AVERAGE(Table2[Sharpe Ratio]))/_xlfn.STDEV.P(Table2[Sharpe Ratio])</f>
        <v>-0.87689178852384142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-1.3745464608422528</v>
      </c>
      <c r="AS441">
        <f>_xlfn.RANK.AVG(Table2[[#This Row],[1Y Return vs Nifty Z-Score]],Table2[1Y Return vs Nifty Z-Score])</f>
        <v>375</v>
      </c>
      <c r="AT441">
        <f>_xlfn.RANK.AVG(Table2[[#This Row],[6M Return vs Nifty Z-Score]],Table2[6M Return vs Nifty Z-Score])</f>
        <v>312</v>
      </c>
      <c r="AU441">
        <f>_xlfn.RANK.AVG(Table2[[#This Row],[Sharpe Ratio Z-Score]],Table2[Sharpe Ratio Z-Score])</f>
        <v>595</v>
      </c>
      <c r="AV441">
        <f>(Table2[[#This Row],[Rank 1Y]]+Table2[[#This Row],[Rank 6M]]+Table2[[#This Row],[Rank Sharpe]])/3</f>
        <v>427.33333333333331</v>
      </c>
    </row>
    <row r="442" spans="1:48" x14ac:dyDescent="0.3">
      <c r="A442" t="s">
        <v>1438</v>
      </c>
      <c r="B442" t="s">
        <v>1439</v>
      </c>
      <c r="C442" t="s">
        <v>3080</v>
      </c>
      <c r="D442" t="s">
        <v>1440</v>
      </c>
      <c r="E442">
        <v>7216.3458191999998</v>
      </c>
      <c r="F442">
        <v>942.8</v>
      </c>
      <c r="G442">
        <v>9.2550354325880999</v>
      </c>
      <c r="H442">
        <f>(Table2[[#This Row],[1Y Return vs Nifty]]-AVERAGE(Table2[1Y Return vs Nifty]))/_xlfn.STDEV.P(Table2[1Y Return vs Nifty])</f>
        <v>-0.34959911215924888</v>
      </c>
      <c r="I442">
        <v>1.1344618524499901</v>
      </c>
      <c r="J442">
        <f>(Table2[[#This Row],[1M Return vs Nifty]]-AVERAGE(Table2[1M Return vs Nifty]))/_xlfn.STDEV.P(Table2[1M Return vs Nifty])</f>
        <v>0.35476189524794371</v>
      </c>
      <c r="K442">
        <v>-0.374825960775863</v>
      </c>
      <c r="L442">
        <f>(Table2[[#This Row],[6M Return vs Nifty]]-AVERAGE(Table2[6M Return vs Nifty]))/_xlfn.STDEV.P(Table2[6M Return vs Nifty])</f>
        <v>-0.20917648112989543</v>
      </c>
      <c r="M442">
        <v>-2.2931506718438701</v>
      </c>
      <c r="N442">
        <f>(Table2[[#This Row],[1W Return vs Nifty]]-AVERAGE(Table2[1W Return vs Nifty]))/_xlfn.STDEV.P(Table2[1W Return vs Nifty])</f>
        <v>6.7806054322525039E-2</v>
      </c>
      <c r="O442">
        <v>921.53</v>
      </c>
      <c r="P442">
        <v>876.22884833700004</v>
      </c>
      <c r="Q442">
        <v>793.21799849639103</v>
      </c>
      <c r="R442">
        <v>56.710484540630098</v>
      </c>
      <c r="S442" s="1">
        <f>(Table2[[#This Row],[Close Price]]-Table2[[#This Row],[20D EMA]])/Table2[[#This Row],[20D EMA]]</f>
        <v>2.3081180211170536E-2</v>
      </c>
      <c r="T442" s="1">
        <f>(Table2[[#This Row],[Close Price]]-Table2[[#This Row],[50D EMA]])/Table2[[#This Row],[50D EMA]]</f>
        <v>7.5974617577754602E-2</v>
      </c>
      <c r="U442" s="1">
        <f>(Table2[[#This Row],[Close Price]]-Table2[[#This Row],[200D EMA]])/Table2[[#This Row],[200D EMA]]</f>
        <v>0.18857615660153162</v>
      </c>
      <c r="V442">
        <v>1.4561143433936401</v>
      </c>
      <c r="W442">
        <v>923.5</v>
      </c>
      <c r="X442">
        <v>970</v>
      </c>
      <c r="Y442">
        <v>915</v>
      </c>
      <c r="Z442">
        <v>981.5</v>
      </c>
      <c r="AA442">
        <v>895.15</v>
      </c>
      <c r="AB442">
        <v>1034.9000000000001</v>
      </c>
      <c r="AC442" s="1">
        <f>(Table2[[#This Row],[Close Price]]/Table2[[#This Row],[Day Low]])-1</f>
        <v>2.0898754737411984E-2</v>
      </c>
      <c r="AD442" s="1">
        <f>(Table2[[#This Row],[Day High]]/Table2[[#This Row],[Close Price]])-1</f>
        <v>2.8850233347475607E-2</v>
      </c>
      <c r="AE442" s="1">
        <f>(Table2[[#This Row],[Close Price]]/Table2[[#This Row],[Current Week Low]])-1</f>
        <v>3.0382513661202148E-2</v>
      </c>
      <c r="AF442" s="1">
        <f>(Table2[[#This Row],[Current Week High]]/Table2[[#This Row],[Close Price]])-1</f>
        <v>4.1047942299533346E-2</v>
      </c>
      <c r="AG442" s="1">
        <f>(Table2[[#This Row],[Close Price]]/Table2[[#This Row],[Current Month Low]])-1</f>
        <v>5.32313020164219E-2</v>
      </c>
      <c r="AH442" s="1">
        <f>(Table2[[#This Row],[Current Month High]]/Table2[[#This Row],[Close Price]])-1</f>
        <v>9.7687738650827471E-2</v>
      </c>
      <c r="AI442">
        <v>9.7687738650827391</v>
      </c>
      <c r="AJ442">
        <v>59.3913778529163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0.11</v>
      </c>
      <c r="AM442" t="s">
        <v>3109</v>
      </c>
      <c r="AN442">
        <v>4.0999999999999996</v>
      </c>
      <c r="AO442" t="s">
        <v>3109</v>
      </c>
      <c r="AP442">
        <v>5.7479775136200003E-3</v>
      </c>
      <c r="AQ442">
        <f>(Table2[[#This Row],[Sharpe Ratio]]-AVERAGE(Table2[Sharpe Ratio]))/_xlfn.STDEV.P(Table2[Sharpe Ratio])</f>
        <v>-0.65283409431821848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-0.78904173803689415</v>
      </c>
      <c r="AS442">
        <f>_xlfn.RANK.AVG(Table2[[#This Row],[1Y Return vs Nifty Z-Score]],Table2[1Y Return vs Nifty Z-Score])</f>
        <v>393</v>
      </c>
      <c r="AT442">
        <f>_xlfn.RANK.AVG(Table2[[#This Row],[6M Return vs Nifty Z-Score]],Table2[6M Return vs Nifty Z-Score])</f>
        <v>379</v>
      </c>
      <c r="AU442">
        <f>_xlfn.RANK.AVG(Table2[[#This Row],[Sharpe Ratio Z-Score]],Table2[Sharpe Ratio Z-Score])</f>
        <v>510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1374</v>
      </c>
      <c r="B443" t="s">
        <v>1375</v>
      </c>
      <c r="C443" t="s">
        <v>3075</v>
      </c>
      <c r="D443" t="s">
        <v>1376</v>
      </c>
      <c r="E443">
        <v>7949.560984877</v>
      </c>
      <c r="F443">
        <v>249.67</v>
      </c>
      <c r="G443">
        <v>1.0448721738270399</v>
      </c>
      <c r="H443">
        <f>(Table2[[#This Row],[1Y Return vs Nifty]]-AVERAGE(Table2[1Y Return vs Nifty]))/_xlfn.STDEV.P(Table2[1Y Return vs Nifty])</f>
        <v>-0.47627806094252428</v>
      </c>
      <c r="I443">
        <v>3.6012409385421802</v>
      </c>
      <c r="J443">
        <f>(Table2[[#This Row],[1M Return vs Nifty]]-AVERAGE(Table2[1M Return vs Nifty]))/_xlfn.STDEV.P(Table2[1M Return vs Nifty])</f>
        <v>0.59059621648817862</v>
      </c>
      <c r="K443">
        <v>17.9844951951554</v>
      </c>
      <c r="L443">
        <f>(Table2[[#This Row],[6M Return vs Nifty]]-AVERAGE(Table2[6M Return vs Nifty]))/_xlfn.STDEV.P(Table2[6M Return vs Nifty])</f>
        <v>0.40796117721616276</v>
      </c>
      <c r="M443">
        <v>13.403916225364799</v>
      </c>
      <c r="N443">
        <f>(Table2[[#This Row],[1W Return vs Nifty]]-AVERAGE(Table2[1W Return vs Nifty]))/_xlfn.STDEV.P(Table2[1W Return vs Nifty])</f>
        <v>3.5518241428046666</v>
      </c>
      <c r="O443">
        <v>223.81</v>
      </c>
      <c r="P443">
        <v>215.071947670969</v>
      </c>
      <c r="Q443">
        <v>199.83827270970301</v>
      </c>
      <c r="R443">
        <v>74.088037046455895</v>
      </c>
      <c r="S443" s="1">
        <f>(Table2[[#This Row],[Close Price]]-Table2[[#This Row],[20D EMA]])/Table2[[#This Row],[20D EMA]]</f>
        <v>0.11554443501184034</v>
      </c>
      <c r="T443" s="1">
        <f>(Table2[[#This Row],[Close Price]]-Table2[[#This Row],[50D EMA]])/Table2[[#This Row],[50D EMA]]</f>
        <v>0.16086734092333294</v>
      </c>
      <c r="U443" s="1">
        <f>(Table2[[#This Row],[Close Price]]-Table2[[#This Row],[200D EMA]])/Table2[[#This Row],[200D EMA]]</f>
        <v>0.24936027826204002</v>
      </c>
      <c r="V443">
        <v>2.60318372073846</v>
      </c>
      <c r="W443">
        <v>243.51</v>
      </c>
      <c r="X443">
        <v>259</v>
      </c>
      <c r="Y443">
        <v>213.16</v>
      </c>
      <c r="Z443">
        <v>259</v>
      </c>
      <c r="AA443">
        <v>207.4</v>
      </c>
      <c r="AB443">
        <v>259</v>
      </c>
      <c r="AC443" s="1">
        <f>(Table2[[#This Row],[Close Price]]/Table2[[#This Row],[Day Low]])-1</f>
        <v>2.529670239415216E-2</v>
      </c>
      <c r="AD443" s="1">
        <f>(Table2[[#This Row],[Day High]]/Table2[[#This Row],[Close Price]])-1</f>
        <v>3.7369327512316364E-2</v>
      </c>
      <c r="AE443" s="1">
        <f>(Table2[[#This Row],[Close Price]]/Table2[[#This Row],[Current Week Low]])-1</f>
        <v>0.1712797898292362</v>
      </c>
      <c r="AF443" s="1">
        <f>(Table2[[#This Row],[Current Week High]]/Table2[[#This Row],[Close Price]])-1</f>
        <v>3.7369327512316364E-2</v>
      </c>
      <c r="AG443" s="1">
        <f>(Table2[[#This Row],[Close Price]]/Table2[[#This Row],[Current Month Low]])-1</f>
        <v>0.20380906460945014</v>
      </c>
      <c r="AH443" s="1">
        <f>(Table2[[#This Row],[Current Month High]]/Table2[[#This Row],[Close Price]])-1</f>
        <v>3.7369327512316364E-2</v>
      </c>
      <c r="AI443">
        <v>3.7369327512316302</v>
      </c>
      <c r="AJ443">
        <v>47.2110849056603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0.19</v>
      </c>
      <c r="AM443" t="s">
        <v>3109</v>
      </c>
      <c r="AN443">
        <v>11.21</v>
      </c>
      <c r="AO443" t="s">
        <v>3109</v>
      </c>
      <c r="AP443">
        <v>-2.0650707188459998E-2</v>
      </c>
      <c r="AQ443">
        <f>(Table2[[#This Row],[Sharpe Ratio]]-AVERAGE(Table2[Sharpe Ratio]))/_xlfn.STDEV.P(Table2[Sharpe Ratio])</f>
        <v>-0.95284183291272007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3.1212616426537636</v>
      </c>
      <c r="AS443">
        <f>_xlfn.RANK.AVG(Table2[[#This Row],[1Y Return vs Nifty Z-Score]],Table2[1Y Return vs Nifty Z-Score])</f>
        <v>468</v>
      </c>
      <c r="AT443">
        <f>_xlfn.RANK.AVG(Table2[[#This Row],[6M Return vs Nifty Z-Score]],Table2[6M Return vs Nifty Z-Score])</f>
        <v>207</v>
      </c>
      <c r="AU443">
        <f>_xlfn.RANK.AVG(Table2[[#This Row],[Sharpe Ratio Z-Score]],Table2[Sharpe Ratio Z-Score])</f>
        <v>610</v>
      </c>
      <c r="AV443">
        <f>(Table2[[#This Row],[Rank 1Y]]+Table2[[#This Row],[Rank 6M]]+Table2[[#This Row],[Rank Sharpe]])/3</f>
        <v>428.33333333333331</v>
      </c>
    </row>
    <row r="444" spans="1:48" x14ac:dyDescent="0.3">
      <c r="A444" t="s">
        <v>1159</v>
      </c>
      <c r="B444" t="s">
        <v>1160</v>
      </c>
      <c r="C444" t="s">
        <v>3069</v>
      </c>
      <c r="D444" t="s">
        <v>408</v>
      </c>
      <c r="E444">
        <v>10338.995507995</v>
      </c>
      <c r="F444">
        <v>396.55</v>
      </c>
      <c r="G444">
        <v>18.965545984943599</v>
      </c>
      <c r="H444">
        <f>(Table2[[#This Row],[1Y Return vs Nifty]]-AVERAGE(Table2[1Y Return vs Nifty]))/_xlfn.STDEV.P(Table2[1Y Return vs Nifty])</f>
        <v>-0.19977051190472403</v>
      </c>
      <c r="I444">
        <v>-18.301669513143001</v>
      </c>
      <c r="J444">
        <f>(Table2[[#This Row],[1M Return vs Nifty]]-AVERAGE(Table2[1M Return vs Nifty]))/_xlfn.STDEV.P(Table2[1M Return vs Nifty])</f>
        <v>-1.5034129506406917</v>
      </c>
      <c r="K444">
        <v>-34.299813621113699</v>
      </c>
      <c r="L444">
        <f>(Table2[[#This Row],[6M Return vs Nifty]]-AVERAGE(Table2[6M Return vs Nifty]))/_xlfn.STDEV.P(Table2[6M Return vs Nifty])</f>
        <v>-1.3495447587094827</v>
      </c>
      <c r="M444">
        <v>-5.0741894832968697</v>
      </c>
      <c r="N444">
        <f>(Table2[[#This Row],[1W Return vs Nifty]]-AVERAGE(Table2[1W Return vs Nifty]))/_xlfn.STDEV.P(Table2[1W Return vs Nifty])</f>
        <v>-0.54945509308305218</v>
      </c>
      <c r="O444">
        <v>418.68</v>
      </c>
      <c r="P444">
        <v>424.09598543036799</v>
      </c>
      <c r="Q444">
        <v>397.57702825314698</v>
      </c>
      <c r="R444">
        <v>31.147961122733498</v>
      </c>
      <c r="S444" s="1">
        <f>(Table2[[#This Row],[Close Price]]-Table2[[#This Row],[20D EMA]])/Table2[[#This Row],[20D EMA]]</f>
        <v>-5.2856596923664838E-2</v>
      </c>
      <c r="T444" s="1">
        <f>(Table2[[#This Row],[Close Price]]-Table2[[#This Row],[50D EMA]])/Table2[[#This Row],[50D EMA]]</f>
        <v>-6.4952242833458115E-2</v>
      </c>
      <c r="U444" s="1">
        <f>(Table2[[#This Row],[Close Price]]-Table2[[#This Row],[200D EMA]])/Table2[[#This Row],[200D EMA]]</f>
        <v>-2.5832182952306598E-3</v>
      </c>
      <c r="V444">
        <v>0.557636896754095</v>
      </c>
      <c r="W444">
        <v>392</v>
      </c>
      <c r="X444">
        <v>400</v>
      </c>
      <c r="Y444">
        <v>389.45</v>
      </c>
      <c r="Z444">
        <v>414.6</v>
      </c>
      <c r="AA444">
        <v>389.45</v>
      </c>
      <c r="AB444">
        <v>448.25</v>
      </c>
      <c r="AC444" s="1">
        <f>(Table2[[#This Row],[Close Price]]/Table2[[#This Row],[Day Low]])-1</f>
        <v>1.1607142857142927E-2</v>
      </c>
      <c r="AD444" s="1">
        <f>(Table2[[#This Row],[Day High]]/Table2[[#This Row],[Close Price]])-1</f>
        <v>8.7000378262513944E-3</v>
      </c>
      <c r="AE444" s="1">
        <f>(Table2[[#This Row],[Close Price]]/Table2[[#This Row],[Current Week Low]])-1</f>
        <v>1.8230838361792401E-2</v>
      </c>
      <c r="AF444" s="1">
        <f>(Table2[[#This Row],[Current Week High]]/Table2[[#This Row],[Close Price]])-1</f>
        <v>4.5517589206909514E-2</v>
      </c>
      <c r="AG444" s="1">
        <f>(Table2[[#This Row],[Close Price]]/Table2[[#This Row],[Current Month Low]])-1</f>
        <v>1.8230838361792401E-2</v>
      </c>
      <c r="AH444" s="1">
        <f>(Table2[[#This Row],[Current Month High]]/Table2[[#This Row],[Close Price]])-1</f>
        <v>0.13037447988904294</v>
      </c>
      <c r="AI444">
        <v>39.692346488463002</v>
      </c>
      <c r="AJ444">
        <v>61.199186991869901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-0.11</v>
      </c>
      <c r="AM444" t="s">
        <v>3108</v>
      </c>
      <c r="AN444">
        <v>-11.13</v>
      </c>
      <c r="AO444" t="s">
        <v>3108</v>
      </c>
      <c r="AP444">
        <v>9.7868917418559007E-2</v>
      </c>
      <c r="AQ444">
        <f>(Table2[[#This Row],[Sharpe Ratio]]-AVERAGE(Table2[Sharpe Ratio]))/_xlfn.STDEV.P(Table2[Sharpe Ratio])</f>
        <v>0.39407393045557465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344</v>
      </c>
      <c r="AT444">
        <f>_xlfn.RANK.AVG(Table2[[#This Row],[6M Return vs Nifty Z-Score]],Table2[6M Return vs Nifty Z-Score])</f>
        <v>708</v>
      </c>
      <c r="AU444">
        <f>_xlfn.RANK.AVG(Table2[[#This Row],[Sharpe Ratio Z-Score]],Table2[Sharpe Ratio Z-Score])</f>
        <v>236</v>
      </c>
      <c r="AV444">
        <f>(Table2[[#This Row],[Rank 1Y]]+Table2[[#This Row],[Rank 6M]]+Table2[[#This Row],[Rank Sharpe]])/3</f>
        <v>429.33333333333331</v>
      </c>
    </row>
    <row r="445" spans="1:48" x14ac:dyDescent="0.3">
      <c r="A445" t="s">
        <v>1897</v>
      </c>
      <c r="B445" t="s">
        <v>1898</v>
      </c>
      <c r="C445" t="s">
        <v>3075</v>
      </c>
      <c r="D445" t="s">
        <v>556</v>
      </c>
      <c r="E445">
        <v>3556.7585199999999</v>
      </c>
      <c r="F445">
        <v>821.65</v>
      </c>
      <c r="G445">
        <v>1.50596797671033</v>
      </c>
      <c r="H445">
        <f>(Table2[[#This Row],[1Y Return vs Nifty]]-AVERAGE(Table2[1Y Return vs Nifty]))/_xlfn.STDEV.P(Table2[1Y Return vs Nifty])</f>
        <v>-0.46916357006619425</v>
      </c>
      <c r="I445">
        <v>-26.320911556422601</v>
      </c>
      <c r="J445">
        <f>(Table2[[#This Row],[1M Return vs Nifty]]-AVERAGE(Table2[1M Return vs Nifty]))/_xlfn.STDEV.P(Table2[1M Return vs Nifty])</f>
        <v>-2.2700857811348127</v>
      </c>
      <c r="K445">
        <v>-39.903080361318402</v>
      </c>
      <c r="L445">
        <f>(Table2[[#This Row],[6M Return vs Nifty]]-AVERAGE(Table2[6M Return vs Nifty]))/_xlfn.STDEV.P(Table2[6M Return vs Nifty])</f>
        <v>-1.5378952366911331</v>
      </c>
      <c r="M445">
        <v>-5.0694028101948199</v>
      </c>
      <c r="N445">
        <f>(Table2[[#This Row],[1W Return vs Nifty]]-AVERAGE(Table2[1W Return vs Nifty]))/_xlfn.STDEV.P(Table2[1W Return vs Nifty])</f>
        <v>-0.54839267449361762</v>
      </c>
      <c r="O445">
        <v>971.3</v>
      </c>
      <c r="P445">
        <v>1050.4948602862801</v>
      </c>
      <c r="Q445">
        <v>997.98210484757601</v>
      </c>
      <c r="R445">
        <v>22.405482717141801</v>
      </c>
      <c r="S445" s="1">
        <f>(Table2[[#This Row],[Close Price]]-Table2[[#This Row],[20D EMA]])/Table2[[#This Row],[20D EMA]]</f>
        <v>-0.15407186245238338</v>
      </c>
      <c r="T445" s="1">
        <f>(Table2[[#This Row],[Close Price]]-Table2[[#This Row],[50D EMA]])/Table2[[#This Row],[50D EMA]]</f>
        <v>-0.21784481670278277</v>
      </c>
      <c r="U445" s="1">
        <f>(Table2[[#This Row],[Close Price]]-Table2[[#This Row],[200D EMA]])/Table2[[#This Row],[200D EMA]]</f>
        <v>-0.17668864400580372</v>
      </c>
      <c r="V445">
        <v>1.8670303913364701</v>
      </c>
      <c r="W445">
        <v>816.7</v>
      </c>
      <c r="X445">
        <v>834.05</v>
      </c>
      <c r="Y445">
        <v>808.55</v>
      </c>
      <c r="Z445">
        <v>904.4</v>
      </c>
      <c r="AA445">
        <v>800</v>
      </c>
      <c r="AB445">
        <v>1205</v>
      </c>
      <c r="AC445" s="1">
        <f>(Table2[[#This Row],[Close Price]]/Table2[[#This Row],[Day Low]])-1</f>
        <v>6.0609771029753734E-3</v>
      </c>
      <c r="AD445" s="1">
        <f>(Table2[[#This Row],[Day High]]/Table2[[#This Row],[Close Price]])-1</f>
        <v>1.5091584007789205E-2</v>
      </c>
      <c r="AE445" s="1">
        <f>(Table2[[#This Row],[Close Price]]/Table2[[#This Row],[Current Week Low]])-1</f>
        <v>1.620184280502146E-2</v>
      </c>
      <c r="AF445" s="1">
        <f>(Table2[[#This Row],[Current Week High]]/Table2[[#This Row],[Close Price]])-1</f>
        <v>0.10071198198746423</v>
      </c>
      <c r="AG445" s="1">
        <f>(Table2[[#This Row],[Close Price]]/Table2[[#This Row],[Current Month Low]])-1</f>
        <v>2.7062499999999989E-2</v>
      </c>
      <c r="AH445" s="1">
        <f>(Table2[[#This Row],[Current Month High]]/Table2[[#This Row],[Close Price]])-1</f>
        <v>0.46656118785370904</v>
      </c>
      <c r="AI445">
        <v>81.944867035842506</v>
      </c>
      <c r="AJ445">
        <v>35.809917355371802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-0.28999999999999998</v>
      </c>
      <c r="AM445" t="s">
        <v>3108</v>
      </c>
      <c r="AN445">
        <v>-26.84</v>
      </c>
      <c r="AO445" t="s">
        <v>3108</v>
      </c>
      <c r="AP445">
        <v>0.14970495825801</v>
      </c>
      <c r="AQ445">
        <f>(Table2[[#This Row],[Sharpe Ratio]]-AVERAGE(Table2[Sharpe Ratio]))/_xlfn.STDEV.P(Table2[Sharpe Ratio])</f>
        <v>0.98316439331149907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460</v>
      </c>
      <c r="AT445">
        <f>_xlfn.RANK.AVG(Table2[[#This Row],[6M Return vs Nifty Z-Score]],Table2[6M Return vs Nifty Z-Score])</f>
        <v>719</v>
      </c>
      <c r="AU445">
        <f>_xlfn.RANK.AVG(Table2[[#This Row],[Sharpe Ratio Z-Score]],Table2[Sharpe Ratio Z-Score])</f>
        <v>117</v>
      </c>
      <c r="AV445">
        <f>(Table2[[#This Row],[Rank 1Y]]+Table2[[#This Row],[Rank 6M]]+Table2[[#This Row],[Rank Sharpe]])/3</f>
        <v>432</v>
      </c>
    </row>
    <row r="446" spans="1:48" x14ac:dyDescent="0.3">
      <c r="A446" t="s">
        <v>391</v>
      </c>
      <c r="B446" t="s">
        <v>392</v>
      </c>
      <c r="C446" t="s">
        <v>3074</v>
      </c>
      <c r="D446" t="s">
        <v>393</v>
      </c>
      <c r="E446">
        <v>59646.870197459997</v>
      </c>
      <c r="F446">
        <v>978.95</v>
      </c>
      <c r="G446">
        <v>22.698249995900898</v>
      </c>
      <c r="H446">
        <f>(Table2[[#This Row],[1Y Return vs Nifty]]-AVERAGE(Table2[1Y Return vs Nifty]))/_xlfn.STDEV.P(Table2[1Y Return vs Nifty])</f>
        <v>-0.1421766486252572</v>
      </c>
      <c r="I446">
        <v>-11.1604520758577</v>
      </c>
      <c r="J446">
        <f>(Table2[[#This Row],[1M Return vs Nifty]]-AVERAGE(Table2[1M Return vs Nifty]))/_xlfn.STDEV.P(Table2[1M Return vs Nifty])</f>
        <v>-0.82068291751920608</v>
      </c>
      <c r="K446">
        <v>-11.5333156674759</v>
      </c>
      <c r="L446">
        <f>(Table2[[#This Row],[6M Return vs Nifty]]-AVERAGE(Table2[6M Return vs Nifty]))/_xlfn.STDEV.P(Table2[6M Return vs Nifty])</f>
        <v>-0.58426247422211386</v>
      </c>
      <c r="M446">
        <v>-5.6676744820789198</v>
      </c>
      <c r="N446">
        <f>(Table2[[#This Row],[1W Return vs Nifty]]-AVERAGE(Table2[1W Return vs Nifty]))/_xlfn.STDEV.P(Table2[1W Return vs Nifty])</f>
        <v>-0.68118113365736832</v>
      </c>
      <c r="O446">
        <v>1002.51</v>
      </c>
      <c r="P446">
        <v>1021.79390285734</v>
      </c>
      <c r="Q446">
        <v>943.340870105269</v>
      </c>
      <c r="R446">
        <v>42.736982464528403</v>
      </c>
      <c r="S446" s="1">
        <f>(Table2[[#This Row],[Close Price]]-Table2[[#This Row],[20D EMA]])/Table2[[#This Row],[20D EMA]]</f>
        <v>-2.3501012458728536E-2</v>
      </c>
      <c r="T446" s="1">
        <f>(Table2[[#This Row],[Close Price]]-Table2[[#This Row],[50D EMA]])/Table2[[#This Row],[50D EMA]]</f>
        <v>-4.1930082708001498E-2</v>
      </c>
      <c r="U446" s="1">
        <f>(Table2[[#This Row],[Close Price]]-Table2[[#This Row],[200D EMA]])/Table2[[#This Row],[200D EMA]]</f>
        <v>3.7747892647497991E-2</v>
      </c>
      <c r="V446">
        <v>0.69760827797932101</v>
      </c>
      <c r="W446">
        <v>954.2</v>
      </c>
      <c r="X446">
        <v>981</v>
      </c>
      <c r="Y446">
        <v>942.2</v>
      </c>
      <c r="Z446">
        <v>985.95</v>
      </c>
      <c r="AA446">
        <v>942.2</v>
      </c>
      <c r="AB446">
        <v>1044.95</v>
      </c>
      <c r="AC446" s="1">
        <f>(Table2[[#This Row],[Close Price]]/Table2[[#This Row],[Day Low]])-1</f>
        <v>2.59379584992665E-2</v>
      </c>
      <c r="AD446" s="1">
        <f>(Table2[[#This Row],[Day High]]/Table2[[#This Row],[Close Price]])-1</f>
        <v>2.0940803922568918E-3</v>
      </c>
      <c r="AE446" s="1">
        <f>(Table2[[#This Row],[Close Price]]/Table2[[#This Row],[Current Week Low]])-1</f>
        <v>3.9004457652303204E-2</v>
      </c>
      <c r="AF446" s="1">
        <f>(Table2[[#This Row],[Current Week High]]/Table2[[#This Row],[Close Price]])-1</f>
        <v>7.1505184125848498E-3</v>
      </c>
      <c r="AG446" s="1">
        <f>(Table2[[#This Row],[Close Price]]/Table2[[#This Row],[Current Month Low]])-1</f>
        <v>3.9004457652303204E-2</v>
      </c>
      <c r="AH446" s="1">
        <f>(Table2[[#This Row],[Current Month High]]/Table2[[#This Row],[Close Price]])-1</f>
        <v>6.7419173604372107E-2</v>
      </c>
      <c r="AI446">
        <v>20.537310383574201</v>
      </c>
      <c r="AJ446">
        <v>50.145705521472301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-0.13</v>
      </c>
      <c r="AM446" t="s">
        <v>3108</v>
      </c>
      <c r="AN446">
        <v>-6.65</v>
      </c>
      <c r="AO446" t="s">
        <v>3108</v>
      </c>
      <c r="AP446">
        <v>2.5563855284791999E-2</v>
      </c>
      <c r="AQ446">
        <f>(Table2[[#This Row],[Sharpe Ratio]]-AVERAGE(Table2[Sharpe Ratio]))/_xlfn.STDEV.P(Table2[Sharpe Ratio])</f>
        <v>-0.42763663673708568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330</v>
      </c>
      <c r="AT446">
        <f>_xlfn.RANK.AVG(Table2[[#This Row],[6M Return vs Nifty Z-Score]],Table2[6M Return vs Nifty Z-Score])</f>
        <v>518</v>
      </c>
      <c r="AU446">
        <f>_xlfn.RANK.AVG(Table2[[#This Row],[Sharpe Ratio Z-Score]],Table2[Sharpe Ratio Z-Score])</f>
        <v>450</v>
      </c>
      <c r="AV446">
        <f>(Table2[[#This Row],[Rank 1Y]]+Table2[[#This Row],[Rank 6M]]+Table2[[#This Row],[Rank Sharpe]])/3</f>
        <v>432.66666666666669</v>
      </c>
    </row>
    <row r="447" spans="1:48" x14ac:dyDescent="0.3">
      <c r="A447" t="s">
        <v>484</v>
      </c>
      <c r="B447" t="s">
        <v>485</v>
      </c>
      <c r="C447" t="s">
        <v>3072</v>
      </c>
      <c r="D447" t="s">
        <v>486</v>
      </c>
      <c r="E447">
        <v>42408.788957999997</v>
      </c>
      <c r="F447">
        <v>645</v>
      </c>
      <c r="G447">
        <v>7.58655944239203</v>
      </c>
      <c r="H447">
        <f>(Table2[[#This Row],[1Y Return vs Nifty]]-AVERAGE(Table2[1Y Return vs Nifty]))/_xlfn.STDEV.P(Table2[1Y Return vs Nifty])</f>
        <v>-0.37534291016261134</v>
      </c>
      <c r="I447">
        <v>10.396418429645999</v>
      </c>
      <c r="J447">
        <f>(Table2[[#This Row],[1M Return vs Nifty]]-AVERAGE(Table2[1M Return vs Nifty]))/_xlfn.STDEV.P(Table2[1M Return vs Nifty])</f>
        <v>1.2402433942012385</v>
      </c>
      <c r="K447">
        <v>18.695628446611298</v>
      </c>
      <c r="L447">
        <f>(Table2[[#This Row],[6M Return vs Nifty]]-AVERAGE(Table2[6M Return vs Nifty]))/_xlfn.STDEV.P(Table2[6M Return vs Nifty])</f>
        <v>0.43186549839710842</v>
      </c>
      <c r="M447">
        <v>4.8604079025785003</v>
      </c>
      <c r="N447">
        <f>(Table2[[#This Row],[1W Return vs Nifty]]-AVERAGE(Table2[1W Return vs Nifty]))/_xlfn.STDEV.P(Table2[1W Return vs Nifty])</f>
        <v>1.6555630304195066</v>
      </c>
      <c r="O447">
        <v>605.79999999999995</v>
      </c>
      <c r="P447">
        <v>573.50486842450402</v>
      </c>
      <c r="Q447">
        <v>524.88070602077698</v>
      </c>
      <c r="R447">
        <v>69.253226462408705</v>
      </c>
      <c r="S447" s="1">
        <f>(Table2[[#This Row],[Close Price]]-Table2[[#This Row],[20D EMA]])/Table2[[#This Row],[20D EMA]]</f>
        <v>6.4707824364476807E-2</v>
      </c>
      <c r="T447" s="1">
        <f>(Table2[[#This Row],[Close Price]]-Table2[[#This Row],[50D EMA]])/Table2[[#This Row],[50D EMA]]</f>
        <v>0.12466351292169993</v>
      </c>
      <c r="U447" s="1">
        <f>(Table2[[#This Row],[Close Price]]-Table2[[#This Row],[200D EMA]])/Table2[[#This Row],[200D EMA]]</f>
        <v>0.22885065616122721</v>
      </c>
      <c r="V447">
        <v>1.1795419353765599</v>
      </c>
      <c r="W447">
        <v>636.04999999999995</v>
      </c>
      <c r="X447">
        <v>651.5</v>
      </c>
      <c r="Y447">
        <v>604.20000000000005</v>
      </c>
      <c r="Z447">
        <v>656</v>
      </c>
      <c r="AA447">
        <v>582</v>
      </c>
      <c r="AB447">
        <v>656</v>
      </c>
      <c r="AC447" s="1">
        <f>(Table2[[#This Row],[Close Price]]/Table2[[#This Row],[Day Low]])-1</f>
        <v>1.4071220815973673E-2</v>
      </c>
      <c r="AD447" s="1">
        <f>(Table2[[#This Row],[Day High]]/Table2[[#This Row],[Close Price]])-1</f>
        <v>1.0077519379845024E-2</v>
      </c>
      <c r="AE447" s="1">
        <f>(Table2[[#This Row],[Close Price]]/Table2[[#This Row],[Current Week Low]])-1</f>
        <v>6.752730883813296E-2</v>
      </c>
      <c r="AF447" s="1">
        <f>(Table2[[#This Row],[Current Week High]]/Table2[[#This Row],[Close Price]])-1</f>
        <v>1.7054263565891459E-2</v>
      </c>
      <c r="AG447" s="1">
        <f>(Table2[[#This Row],[Close Price]]/Table2[[#This Row],[Current Month Low]])-1</f>
        <v>0.10824742268041243</v>
      </c>
      <c r="AH447" s="1">
        <f>(Table2[[#This Row],[Current Month High]]/Table2[[#This Row],[Close Price]])-1</f>
        <v>1.7054263565891459E-2</v>
      </c>
      <c r="AI447">
        <v>1.7054263565891401</v>
      </c>
      <c r="AJ447">
        <v>53.1884574278589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0.15</v>
      </c>
      <c r="AM447" t="s">
        <v>3109</v>
      </c>
      <c r="AN447">
        <v>11.21</v>
      </c>
      <c r="AO447" t="s">
        <v>3109</v>
      </c>
      <c r="AP447">
        <v>-7.7695535326794005E-2</v>
      </c>
      <c r="AQ447">
        <f>(Table2[[#This Row],[Sharpe Ratio]]-AVERAGE(Table2[Sharpe Ratio]))/_xlfn.STDEV.P(Table2[Sharpe Ratio])</f>
        <v>-1.6011275365919317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1.3512014762633104</v>
      </c>
      <c r="AS447">
        <f>_xlfn.RANK.AVG(Table2[[#This Row],[1Y Return vs Nifty Z-Score]],Table2[1Y Return vs Nifty Z-Score])</f>
        <v>410</v>
      </c>
      <c r="AT447">
        <f>_xlfn.RANK.AVG(Table2[[#This Row],[6M Return vs Nifty Z-Score]],Table2[6M Return vs Nifty Z-Score])</f>
        <v>201</v>
      </c>
      <c r="AU447">
        <f>_xlfn.RANK.AVG(Table2[[#This Row],[Sharpe Ratio Z-Score]],Table2[Sharpe Ratio Z-Score])</f>
        <v>694</v>
      </c>
      <c r="AV447">
        <f>(Table2[[#This Row],[Rank 1Y]]+Table2[[#This Row],[Rank 6M]]+Table2[[#This Row],[Rank Sharpe]])/3</f>
        <v>435</v>
      </c>
    </row>
    <row r="448" spans="1:48" x14ac:dyDescent="0.3">
      <c r="A448" t="s">
        <v>1298</v>
      </c>
      <c r="B448" t="s">
        <v>1299</v>
      </c>
      <c r="C448" t="s">
        <v>3073</v>
      </c>
      <c r="D448" t="s">
        <v>80</v>
      </c>
      <c r="E448">
        <v>8568.2206599830006</v>
      </c>
      <c r="F448">
        <v>211.99</v>
      </c>
      <c r="G448">
        <v>7.1648974944633803</v>
      </c>
      <c r="H448">
        <f>(Table2[[#This Row],[1Y Return vs Nifty]]-AVERAGE(Table2[1Y Return vs Nifty]))/_xlfn.STDEV.P(Table2[1Y Return vs Nifty])</f>
        <v>-0.38184895524624707</v>
      </c>
      <c r="I448">
        <v>2.0416151379367098</v>
      </c>
      <c r="J448">
        <f>(Table2[[#This Row],[1M Return vs Nifty]]-AVERAGE(Table2[1M Return vs Nifty]))/_xlfn.STDEV.P(Table2[1M Return vs Nifty])</f>
        <v>0.44148951530512709</v>
      </c>
      <c r="K448">
        <v>-11.8889118211086</v>
      </c>
      <c r="L448">
        <f>(Table2[[#This Row],[6M Return vs Nifty]]-AVERAGE(Table2[6M Return vs Nifty]))/_xlfn.STDEV.P(Table2[6M Return vs Nifty])</f>
        <v>-0.59621562737553813</v>
      </c>
      <c r="M448">
        <v>3.5868921947675401</v>
      </c>
      <c r="N448">
        <f>(Table2[[#This Row],[1W Return vs Nifty]]-AVERAGE(Table2[1W Return vs Nifty]))/_xlfn.STDEV.P(Table2[1W Return vs Nifty])</f>
        <v>1.3729018306530376</v>
      </c>
      <c r="O448">
        <v>207.64</v>
      </c>
      <c r="P448">
        <v>210.27822229493</v>
      </c>
      <c r="Q448">
        <v>198.493325052453</v>
      </c>
      <c r="R448">
        <v>60.9067859227344</v>
      </c>
      <c r="S448" s="1">
        <f>(Table2[[#This Row],[Close Price]]-Table2[[#This Row],[20D EMA]])/Table2[[#This Row],[20D EMA]]</f>
        <v>2.0949720670391171E-2</v>
      </c>
      <c r="T448" s="1">
        <f>(Table2[[#This Row],[Close Price]]-Table2[[#This Row],[50D EMA]])/Table2[[#This Row],[50D EMA]]</f>
        <v>8.1405372671884066E-3</v>
      </c>
      <c r="U448" s="1">
        <f>(Table2[[#This Row],[Close Price]]-Table2[[#This Row],[200D EMA]])/Table2[[#This Row],[200D EMA]]</f>
        <v>6.79956111571028E-2</v>
      </c>
      <c r="V448">
        <v>0.77073708850530398</v>
      </c>
      <c r="W448">
        <v>209.75</v>
      </c>
      <c r="X448">
        <v>214.24</v>
      </c>
      <c r="Y448">
        <v>189.92</v>
      </c>
      <c r="Z448">
        <v>216.65</v>
      </c>
      <c r="AA448">
        <v>189.92</v>
      </c>
      <c r="AB448">
        <v>216.65</v>
      </c>
      <c r="AC448" s="1">
        <f>(Table2[[#This Row],[Close Price]]/Table2[[#This Row],[Day Low]])-1</f>
        <v>1.0679380214541068E-2</v>
      </c>
      <c r="AD448" s="1">
        <f>(Table2[[#This Row],[Day High]]/Table2[[#This Row],[Close Price]])-1</f>
        <v>1.0613708193782712E-2</v>
      </c>
      <c r="AE448" s="1">
        <f>(Table2[[#This Row],[Close Price]]/Table2[[#This Row],[Current Week Low]])-1</f>
        <v>0.11620682392586357</v>
      </c>
      <c r="AF448" s="1">
        <f>(Table2[[#This Row],[Current Week High]]/Table2[[#This Row],[Close Price]])-1</f>
        <v>2.1982168970234417E-2</v>
      </c>
      <c r="AG448" s="1">
        <f>(Table2[[#This Row],[Close Price]]/Table2[[#This Row],[Current Month Low]])-1</f>
        <v>0.11620682392586357</v>
      </c>
      <c r="AH448" s="1">
        <f>(Table2[[#This Row],[Current Month High]]/Table2[[#This Row],[Close Price]])-1</f>
        <v>2.1982168970234417E-2</v>
      </c>
      <c r="AI448">
        <v>20.760413227038999</v>
      </c>
      <c r="AJ448">
        <v>44.210884353741498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-0.06</v>
      </c>
      <c r="AM448" t="s">
        <v>3108</v>
      </c>
      <c r="AN448">
        <v>1.18</v>
      </c>
      <c r="AO448" t="s">
        <v>3109</v>
      </c>
      <c r="AP448">
        <v>5.4732429070580998E-2</v>
      </c>
      <c r="AQ448">
        <f>(Table2[[#This Row],[Sharpe Ratio]]-AVERAGE(Table2[Sharpe Ratio]))/_xlfn.STDEV.P(Table2[Sharpe Ratio])</f>
        <v>-9.6150505581016218E-2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414</v>
      </c>
      <c r="AT448">
        <f>_xlfn.RANK.AVG(Table2[[#This Row],[6M Return vs Nifty Z-Score]],Table2[6M Return vs Nifty Z-Score])</f>
        <v>523</v>
      </c>
      <c r="AU448">
        <f>_xlfn.RANK.AVG(Table2[[#This Row],[Sharpe Ratio Z-Score]],Table2[Sharpe Ratio Z-Score])</f>
        <v>372</v>
      </c>
      <c r="AV448">
        <f>(Table2[[#This Row],[Rank 1Y]]+Table2[[#This Row],[Rank 6M]]+Table2[[#This Row],[Rank Sharpe]])/3</f>
        <v>436.33333333333331</v>
      </c>
    </row>
    <row r="449" spans="1:48" x14ac:dyDescent="0.3">
      <c r="A449" t="s">
        <v>876</v>
      </c>
      <c r="B449" t="s">
        <v>877</v>
      </c>
      <c r="C449" t="s">
        <v>3064</v>
      </c>
      <c r="D449" t="s">
        <v>57</v>
      </c>
      <c r="E449">
        <v>17079.359961761998</v>
      </c>
      <c r="F449">
        <v>201.78</v>
      </c>
      <c r="G449">
        <v>9.5720744192873592</v>
      </c>
      <c r="H449">
        <f>(Table2[[#This Row],[1Y Return vs Nifty]]-AVERAGE(Table2[1Y Return vs Nifty]))/_xlfn.STDEV.P(Table2[1Y Return vs Nifty])</f>
        <v>-0.3447073500477561</v>
      </c>
      <c r="I449">
        <v>-9.0195122384704298</v>
      </c>
      <c r="J449">
        <f>(Table2[[#This Row],[1M Return vs Nifty]]-AVERAGE(Table2[1M Return vs Nifty]))/_xlfn.STDEV.P(Table2[1M Return vs Nifty])</f>
        <v>-0.61600018114727295</v>
      </c>
      <c r="K449">
        <v>-3.0936211726604599</v>
      </c>
      <c r="L449">
        <f>(Table2[[#This Row],[6M Return vs Nifty]]-AVERAGE(Table2[6M Return vs Nifty]))/_xlfn.STDEV.P(Table2[6M Return vs Nifty])</f>
        <v>-0.30056716471423223</v>
      </c>
      <c r="M449">
        <v>-0.45889818375038699</v>
      </c>
      <c r="N449">
        <f>(Table2[[#This Row],[1W Return vs Nifty]]-AVERAGE(Table2[1W Return vs Nifty]))/_xlfn.STDEV.P(Table2[1W Return vs Nifty])</f>
        <v>0.47492471471999537</v>
      </c>
      <c r="O449">
        <v>205.96</v>
      </c>
      <c r="P449">
        <v>202.27835273550201</v>
      </c>
      <c r="Q449">
        <v>181.07635878915701</v>
      </c>
      <c r="R449">
        <v>42.765783180326899</v>
      </c>
      <c r="S449" s="1">
        <f>(Table2[[#This Row],[Close Price]]-Table2[[#This Row],[20D EMA]])/Table2[[#This Row],[20D EMA]]</f>
        <v>-2.0295202952029554E-2</v>
      </c>
      <c r="T449" s="1">
        <f>(Table2[[#This Row],[Close Price]]-Table2[[#This Row],[50D EMA]])/Table2[[#This Row],[50D EMA]]</f>
        <v>-2.4636978142374591E-3</v>
      </c>
      <c r="U449" s="1">
        <f>(Table2[[#This Row],[Close Price]]-Table2[[#This Row],[200D EMA]])/Table2[[#This Row],[200D EMA]]</f>
        <v>0.11433652272050623</v>
      </c>
      <c r="V449">
        <v>0.77189248889842599</v>
      </c>
      <c r="W449">
        <v>197.51</v>
      </c>
      <c r="X449">
        <v>204.89</v>
      </c>
      <c r="Y449">
        <v>197.51</v>
      </c>
      <c r="Z449">
        <v>212.94</v>
      </c>
      <c r="AA449">
        <v>195.36</v>
      </c>
      <c r="AB449">
        <v>217.61</v>
      </c>
      <c r="AC449" s="1">
        <f>(Table2[[#This Row],[Close Price]]/Table2[[#This Row],[Day Low]])-1</f>
        <v>2.1619158523619175E-2</v>
      </c>
      <c r="AD449" s="1">
        <f>(Table2[[#This Row],[Day High]]/Table2[[#This Row],[Close Price]])-1</f>
        <v>1.541282584993553E-2</v>
      </c>
      <c r="AE449" s="1">
        <f>(Table2[[#This Row],[Close Price]]/Table2[[#This Row],[Current Week Low]])-1</f>
        <v>2.1619158523619175E-2</v>
      </c>
      <c r="AF449" s="1">
        <f>(Table2[[#This Row],[Current Week High]]/Table2[[#This Row],[Close Price]])-1</f>
        <v>5.5307760927743033E-2</v>
      </c>
      <c r="AG449" s="1">
        <f>(Table2[[#This Row],[Close Price]]/Table2[[#This Row],[Current Month Low]])-1</f>
        <v>3.2862407862407794E-2</v>
      </c>
      <c r="AH449" s="1">
        <f>(Table2[[#This Row],[Current Month High]]/Table2[[#This Row],[Close Price]])-1</f>
        <v>7.8451779165427782E-2</v>
      </c>
      <c r="AI449">
        <v>14.183764495985701</v>
      </c>
      <c r="AJ449">
        <v>60.973274830474601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0.11</v>
      </c>
      <c r="AM449" t="s">
        <v>3109</v>
      </c>
      <c r="AN449">
        <v>-5.69</v>
      </c>
      <c r="AO449" t="s">
        <v>3108</v>
      </c>
      <c r="AP449">
        <v>6.8025707106190002E-3</v>
      </c>
      <c r="AQ449">
        <f>(Table2[[#This Row],[Sharpe Ratio]]-AVERAGE(Table2[Sharpe Ratio]))/_xlfn.STDEV.P(Table2[Sharpe Ratio])</f>
        <v>-0.64084917447318224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-1.4271991556624484</v>
      </c>
      <c r="AS449">
        <f>_xlfn.RANK.AVG(Table2[[#This Row],[1Y Return vs Nifty Z-Score]],Table2[1Y Return vs Nifty Z-Score])</f>
        <v>391</v>
      </c>
      <c r="AT449">
        <f>_xlfn.RANK.AVG(Table2[[#This Row],[6M Return vs Nifty Z-Score]],Table2[6M Return vs Nifty Z-Score])</f>
        <v>412</v>
      </c>
      <c r="AU449">
        <f>_xlfn.RANK.AVG(Table2[[#This Row],[Sharpe Ratio Z-Score]],Table2[Sharpe Ratio Z-Score])</f>
        <v>507</v>
      </c>
      <c r="AV449">
        <f>(Table2[[#This Row],[Rank 1Y]]+Table2[[#This Row],[Rank 6M]]+Table2[[#This Row],[Rank Sharpe]])/3</f>
        <v>436.66666666666669</v>
      </c>
    </row>
    <row r="450" spans="1:48" x14ac:dyDescent="0.3">
      <c r="A450" t="s">
        <v>1805</v>
      </c>
      <c r="B450" t="s">
        <v>1806</v>
      </c>
      <c r="C450" t="s">
        <v>3075</v>
      </c>
      <c r="D450" t="s">
        <v>291</v>
      </c>
      <c r="E450">
        <v>4062.8124320400002</v>
      </c>
      <c r="F450">
        <v>1294.2</v>
      </c>
      <c r="G450">
        <v>-11.9010188850833</v>
      </c>
      <c r="H450">
        <f>(Table2[[#This Row],[1Y Return vs Nifty]]-AVERAGE(Table2[1Y Return vs Nifty]))/_xlfn.STDEV.P(Table2[1Y Return vs Nifty])</f>
        <v>-0.67602705724360912</v>
      </c>
      <c r="I450">
        <v>15.724137986604701</v>
      </c>
      <c r="J450">
        <f>(Table2[[#This Row],[1M Return vs Nifty]]-AVERAGE(Table2[1M Return vs Nifty]))/_xlfn.STDEV.P(Table2[1M Return vs Nifty])</f>
        <v>1.7495955013914011</v>
      </c>
      <c r="K450">
        <v>31.447825312096199</v>
      </c>
      <c r="L450">
        <f>(Table2[[#This Row],[6M Return vs Nifty]]-AVERAGE(Table2[6M Return vs Nifty]))/_xlfn.STDEV.P(Table2[6M Return vs Nifty])</f>
        <v>0.86052300950507299</v>
      </c>
      <c r="M450">
        <v>0.30656023842446101</v>
      </c>
      <c r="N450">
        <f>(Table2[[#This Row],[1W Return vs Nifty]]-AVERAGE(Table2[1W Return vs Nifty]))/_xlfn.STDEV.P(Table2[1W Return vs Nifty])</f>
        <v>0.64482084922091976</v>
      </c>
      <c r="O450">
        <v>1135.23</v>
      </c>
      <c r="P450">
        <v>1055.71743895448</v>
      </c>
      <c r="Q450">
        <v>1026.1479079134699</v>
      </c>
      <c r="R450">
        <v>75.198013609148703</v>
      </c>
      <c r="S450" s="1">
        <f>(Table2[[#This Row],[Close Price]]-Table2[[#This Row],[20D EMA]])/Table2[[#This Row],[20D EMA]]</f>
        <v>0.14003329721730401</v>
      </c>
      <c r="T450" s="1">
        <f>(Table2[[#This Row],[Close Price]]-Table2[[#This Row],[50D EMA]])/Table2[[#This Row],[50D EMA]]</f>
        <v>0.22589620313717562</v>
      </c>
      <c r="U450" s="1">
        <f>(Table2[[#This Row],[Close Price]]-Table2[[#This Row],[200D EMA]])/Table2[[#This Row],[200D EMA]]</f>
        <v>0.2612216913559538</v>
      </c>
      <c r="V450">
        <v>1.57701625089096</v>
      </c>
      <c r="W450">
        <v>1215.0999999999999</v>
      </c>
      <c r="X450">
        <v>1311</v>
      </c>
      <c r="Y450">
        <v>1122.2</v>
      </c>
      <c r="Z450">
        <v>1311</v>
      </c>
      <c r="AA450">
        <v>1085.05</v>
      </c>
      <c r="AB450">
        <v>1311</v>
      </c>
      <c r="AC450" s="1">
        <f>(Table2[[#This Row],[Close Price]]/Table2[[#This Row],[Day Low]])-1</f>
        <v>6.5097522837626709E-2</v>
      </c>
      <c r="AD450" s="1">
        <f>(Table2[[#This Row],[Day High]]/Table2[[#This Row],[Close Price]])-1</f>
        <v>1.2980992118683421E-2</v>
      </c>
      <c r="AE450" s="1">
        <f>(Table2[[#This Row],[Close Price]]/Table2[[#This Row],[Current Week Low]])-1</f>
        <v>0.15327036178934228</v>
      </c>
      <c r="AF450" s="1">
        <f>(Table2[[#This Row],[Current Week High]]/Table2[[#This Row],[Close Price]])-1</f>
        <v>1.2980992118683421E-2</v>
      </c>
      <c r="AG450" s="1">
        <f>(Table2[[#This Row],[Close Price]]/Table2[[#This Row],[Current Month Low]])-1</f>
        <v>0.19275609418920792</v>
      </c>
      <c r="AH450" s="1">
        <f>(Table2[[#This Row],[Current Month High]]/Table2[[#This Row],[Close Price]])-1</f>
        <v>1.2980992118683421E-2</v>
      </c>
      <c r="AI450">
        <v>1.2980992118683401</v>
      </c>
      <c r="AJ450">
        <v>72.181201357014501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0.42</v>
      </c>
      <c r="AM450" t="s">
        <v>3109</v>
      </c>
      <c r="AN450">
        <v>9.81</v>
      </c>
      <c r="AO450" t="s">
        <v>3109</v>
      </c>
      <c r="AP450">
        <v>-2.8078672982748999E-2</v>
      </c>
      <c r="AQ450">
        <f>(Table2[[#This Row],[Sharpe Ratio]]-AVERAGE(Table2[Sharpe Ratio]))/_xlfn.STDEV.P(Table2[Sharpe Ratio])</f>
        <v>-1.0372569181887821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1.5416553846850025</v>
      </c>
      <c r="AS450">
        <f>_xlfn.RANK.AVG(Table2[[#This Row],[1Y Return vs Nifty Z-Score]],Table2[1Y Return vs Nifty Z-Score])</f>
        <v>567</v>
      </c>
      <c r="AT450">
        <f>_xlfn.RANK.AVG(Table2[[#This Row],[6M Return vs Nifty Z-Score]],Table2[6M Return vs Nifty Z-Score])</f>
        <v>121</v>
      </c>
      <c r="AU450">
        <f>_xlfn.RANK.AVG(Table2[[#This Row],[Sharpe Ratio Z-Score]],Table2[Sharpe Ratio Z-Score])</f>
        <v>623</v>
      </c>
      <c r="AV450">
        <f>(Table2[[#This Row],[Rank 1Y]]+Table2[[#This Row],[Rank 6M]]+Table2[[#This Row],[Rank Sharpe]])/3</f>
        <v>437</v>
      </c>
    </row>
    <row r="451" spans="1:48" x14ac:dyDescent="0.3">
      <c r="A451" t="s">
        <v>1982</v>
      </c>
      <c r="B451" t="s">
        <v>1983</v>
      </c>
      <c r="C451" t="s">
        <v>3075</v>
      </c>
      <c r="D451" t="s">
        <v>507</v>
      </c>
      <c r="E451">
        <v>3252.7390943599999</v>
      </c>
      <c r="F451">
        <v>3764.95</v>
      </c>
      <c r="G451">
        <v>-1.64598298974889</v>
      </c>
      <c r="H451">
        <f>(Table2[[#This Row],[1Y Return vs Nifty]]-AVERAGE(Table2[1Y Return vs Nifty]))/_xlfn.STDEV.P(Table2[1Y Return vs Nifty])</f>
        <v>-0.5177966876380532</v>
      </c>
      <c r="I451">
        <v>-7.2714281420432902</v>
      </c>
      <c r="J451">
        <f>(Table2[[#This Row],[1M Return vs Nifty]]-AVERAGE(Table2[1M Return vs Nifty]))/_xlfn.STDEV.P(Table2[1M Return vs Nifty])</f>
        <v>-0.44887608451613392</v>
      </c>
      <c r="K451">
        <v>4.1569701550769196</v>
      </c>
      <c r="L451">
        <f>(Table2[[#This Row],[6M Return vs Nifty]]-AVERAGE(Table2[6M Return vs Nifty]))/_xlfn.STDEV.P(Table2[6M Return vs Nifty])</f>
        <v>-5.6842850747509693E-2</v>
      </c>
      <c r="M451">
        <v>-7.4207753107523704</v>
      </c>
      <c r="N451">
        <f>(Table2[[#This Row],[1W Return vs Nifty]]-AVERAGE(Table2[1W Return vs Nifty]))/_xlfn.STDEV.P(Table2[1W Return vs Nifty])</f>
        <v>-1.0702879036054191</v>
      </c>
      <c r="O451">
        <v>4022.38</v>
      </c>
      <c r="P451">
        <v>3961.24088226289</v>
      </c>
      <c r="Q451">
        <v>3598.15146472267</v>
      </c>
      <c r="R451">
        <v>27.553001431808401</v>
      </c>
      <c r="S451" s="1">
        <f>(Table2[[#This Row],[Close Price]]-Table2[[#This Row],[20D EMA]])/Table2[[#This Row],[20D EMA]]</f>
        <v>-6.3999423227044758E-2</v>
      </c>
      <c r="T451" s="1">
        <f>(Table2[[#This Row],[Close Price]]-Table2[[#This Row],[50D EMA]])/Table2[[#This Row],[50D EMA]]</f>
        <v>-4.9552877014325224E-2</v>
      </c>
      <c r="U451" s="1">
        <f>(Table2[[#This Row],[Close Price]]-Table2[[#This Row],[200D EMA]])/Table2[[#This Row],[200D EMA]]</f>
        <v>4.6356729813258696E-2</v>
      </c>
      <c r="V451">
        <v>0.73361473952284395</v>
      </c>
      <c r="W451">
        <v>3681.3</v>
      </c>
      <c r="X451">
        <v>3800</v>
      </c>
      <c r="Y451">
        <v>3600</v>
      </c>
      <c r="Z451">
        <v>4080.9</v>
      </c>
      <c r="AA451">
        <v>3600</v>
      </c>
      <c r="AB451">
        <v>4339.95</v>
      </c>
      <c r="AC451" s="1">
        <f>(Table2[[#This Row],[Close Price]]/Table2[[#This Row],[Day Low]])-1</f>
        <v>2.2722951131393776E-2</v>
      </c>
      <c r="AD451" s="1">
        <f>(Table2[[#This Row],[Day High]]/Table2[[#This Row],[Close Price]])-1</f>
        <v>9.3095525836996984E-3</v>
      </c>
      <c r="AE451" s="1">
        <f>(Table2[[#This Row],[Close Price]]/Table2[[#This Row],[Current Week Low]])-1</f>
        <v>4.5819444444444413E-2</v>
      </c>
      <c r="AF451" s="1">
        <f>(Table2[[#This Row],[Current Week High]]/Table2[[#This Row],[Close Price]])-1</f>
        <v>8.3918777141794854E-2</v>
      </c>
      <c r="AG451" s="1">
        <f>(Table2[[#This Row],[Close Price]]/Table2[[#This Row],[Current Month Low]])-1</f>
        <v>4.5819444444444413E-2</v>
      </c>
      <c r="AH451" s="1">
        <f>(Table2[[#This Row],[Current Month High]]/Table2[[#This Row],[Close Price]])-1</f>
        <v>0.15272447177253357</v>
      </c>
      <c r="AI451">
        <v>16.654935656515999</v>
      </c>
      <c r="AJ451">
        <v>26.552941176470501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7.0000000000000007E-2</v>
      </c>
      <c r="AM451" t="s">
        <v>3109</v>
      </c>
      <c r="AN451">
        <v>-12.13</v>
      </c>
      <c r="AO451" t="s">
        <v>3108</v>
      </c>
      <c r="AP451">
        <v>1.3003384998664999E-2</v>
      </c>
      <c r="AQ451">
        <f>(Table2[[#This Row],[Sharpe Ratio]]-AVERAGE(Table2[Sharpe Ratio]))/_xlfn.STDEV.P(Table2[Sharpe Ratio])</f>
        <v>-0.57038004720433089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-2.6641835737114468</v>
      </c>
      <c r="AS451">
        <f>_xlfn.RANK.AVG(Table2[[#This Row],[1Y Return vs Nifty Z-Score]],Table2[1Y Return vs Nifty Z-Score])</f>
        <v>495</v>
      </c>
      <c r="AT451">
        <f>_xlfn.RANK.AVG(Table2[[#This Row],[6M Return vs Nifty Z-Score]],Table2[6M Return vs Nifty Z-Score])</f>
        <v>329</v>
      </c>
      <c r="AU451">
        <f>_xlfn.RANK.AVG(Table2[[#This Row],[Sharpe Ratio Z-Score]],Table2[Sharpe Ratio Z-Score])</f>
        <v>488</v>
      </c>
      <c r="AV451">
        <f>(Table2[[#This Row],[Rank 1Y]]+Table2[[#This Row],[Rank 6M]]+Table2[[#This Row],[Rank Sharpe]])/3</f>
        <v>437.33333333333331</v>
      </c>
    </row>
    <row r="452" spans="1:48" x14ac:dyDescent="0.3">
      <c r="A452" t="s">
        <v>1142</v>
      </c>
      <c r="B452" t="s">
        <v>1143</v>
      </c>
      <c r="C452" t="s">
        <v>3068</v>
      </c>
      <c r="D452" t="s">
        <v>282</v>
      </c>
      <c r="E452">
        <v>10616.753112509999</v>
      </c>
      <c r="F452">
        <v>2071.9</v>
      </c>
      <c r="G452">
        <v>26.598416345468699</v>
      </c>
      <c r="H452">
        <f>(Table2[[#This Row],[1Y Return vs Nifty]]-AVERAGE(Table2[1Y Return vs Nifty]))/_xlfn.STDEV.P(Table2[1Y Return vs Nifty])</f>
        <v>-8.1998920403356976E-2</v>
      </c>
      <c r="I452">
        <v>-4.2949057125187799</v>
      </c>
      <c r="J452">
        <f>(Table2[[#This Row],[1M Return vs Nifty]]-AVERAGE(Table2[1M Return vs Nifty]))/_xlfn.STDEV.P(Table2[1M Return vs Nifty])</f>
        <v>-0.16430818349047488</v>
      </c>
      <c r="K452">
        <v>4.6696403751771802</v>
      </c>
      <c r="L452">
        <f>(Table2[[#This Row],[6M Return vs Nifty]]-AVERAGE(Table2[6M Return vs Nifty]))/_xlfn.STDEV.P(Table2[6M Return vs Nifty])</f>
        <v>-3.9609746296138462E-2</v>
      </c>
      <c r="M452">
        <v>-5.05993086912145</v>
      </c>
      <c r="N452">
        <f>(Table2[[#This Row],[1W Return vs Nifty]]-AVERAGE(Table2[1W Return vs Nifty]))/_xlfn.STDEV.P(Table2[1W Return vs Nifty])</f>
        <v>-0.54629034453294667</v>
      </c>
      <c r="O452">
        <v>2050.4299999999998</v>
      </c>
      <c r="P452">
        <v>2012.17567637822</v>
      </c>
      <c r="Q452">
        <v>1807.0910149369799</v>
      </c>
      <c r="R452">
        <v>54.638559036209102</v>
      </c>
      <c r="S452" s="1">
        <f>(Table2[[#This Row],[Close Price]]-Table2[[#This Row],[20D EMA]])/Table2[[#This Row],[20D EMA]]</f>
        <v>1.0470974380983626E-2</v>
      </c>
      <c r="T452" s="1">
        <f>(Table2[[#This Row],[Close Price]]-Table2[[#This Row],[50D EMA]])/Table2[[#This Row],[50D EMA]]</f>
        <v>2.968146584958218E-2</v>
      </c>
      <c r="U452" s="1">
        <f>(Table2[[#This Row],[Close Price]]-Table2[[#This Row],[200D EMA]])/Table2[[#This Row],[200D EMA]]</f>
        <v>0.14653882005619681</v>
      </c>
      <c r="V452">
        <v>0.63479374855313697</v>
      </c>
      <c r="W452">
        <v>1984.2</v>
      </c>
      <c r="X452">
        <v>2077.9499999999998</v>
      </c>
      <c r="Y452">
        <v>1976.1</v>
      </c>
      <c r="Z452">
        <v>2137.8000000000002</v>
      </c>
      <c r="AA452">
        <v>1965.1</v>
      </c>
      <c r="AB452">
        <v>2139.9</v>
      </c>
      <c r="AC452" s="1">
        <f>(Table2[[#This Row],[Close Price]]/Table2[[#This Row],[Day Low]])-1</f>
        <v>4.4199173470416353E-2</v>
      </c>
      <c r="AD452" s="1">
        <f>(Table2[[#This Row],[Day High]]/Table2[[#This Row],[Close Price]])-1</f>
        <v>2.9200250977361453E-3</v>
      </c>
      <c r="AE452" s="1">
        <f>(Table2[[#This Row],[Close Price]]/Table2[[#This Row],[Current Week Low]])-1</f>
        <v>4.8479327969232378E-2</v>
      </c>
      <c r="AF452" s="1">
        <f>(Table2[[#This Row],[Current Week High]]/Table2[[#This Row],[Close Price]])-1</f>
        <v>3.180655437038471E-2</v>
      </c>
      <c r="AG452" s="1">
        <f>(Table2[[#This Row],[Close Price]]/Table2[[#This Row],[Current Month Low]])-1</f>
        <v>5.4348379217342702E-2</v>
      </c>
      <c r="AH452" s="1">
        <f>(Table2[[#This Row],[Current Month High]]/Table2[[#This Row],[Close Price]])-1</f>
        <v>3.2820116801003829E-2</v>
      </c>
      <c r="AI452">
        <v>3.7815531637627098</v>
      </c>
      <c r="AJ452">
        <v>59.868827160493801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-0.1</v>
      </c>
      <c r="AM452" t="s">
        <v>3108</v>
      </c>
      <c r="AN452">
        <v>-1.34</v>
      </c>
      <c r="AO452" t="s">
        <v>3108</v>
      </c>
      <c r="AP452">
        <v>-6.3312312546048993E-2</v>
      </c>
      <c r="AQ452">
        <f>(Table2[[#This Row],[Sharpe Ratio]]-AVERAGE(Table2[Sharpe Ratio]))/_xlfn.STDEV.P(Table2[Sharpe Ratio])</f>
        <v>-1.4376694632504128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-2.2698766579733296</v>
      </c>
      <c r="AS452">
        <f>_xlfn.RANK.AVG(Table2[[#This Row],[1Y Return vs Nifty Z-Score]],Table2[1Y Return vs Nifty Z-Score])</f>
        <v>314</v>
      </c>
      <c r="AT452">
        <f>_xlfn.RANK.AVG(Table2[[#This Row],[6M Return vs Nifty Z-Score]],Table2[6M Return vs Nifty Z-Score])</f>
        <v>323</v>
      </c>
      <c r="AU452">
        <f>_xlfn.RANK.AVG(Table2[[#This Row],[Sharpe Ratio Z-Score]],Table2[Sharpe Ratio Z-Score])</f>
        <v>677</v>
      </c>
      <c r="AV452">
        <f>(Table2[[#This Row],[Rank 1Y]]+Table2[[#This Row],[Rank 6M]]+Table2[[#This Row],[Rank Sharpe]])/3</f>
        <v>438</v>
      </c>
    </row>
    <row r="453" spans="1:48" x14ac:dyDescent="0.3">
      <c r="A453" t="s">
        <v>1215</v>
      </c>
      <c r="B453" t="s">
        <v>1216</v>
      </c>
      <c r="C453" t="s">
        <v>3072</v>
      </c>
      <c r="D453" t="s">
        <v>313</v>
      </c>
      <c r="E453">
        <v>9419.2887616080006</v>
      </c>
      <c r="F453">
        <v>118.96</v>
      </c>
      <c r="G453">
        <v>-0.52689456144477997</v>
      </c>
      <c r="H453">
        <f>(Table2[[#This Row],[1Y Return vs Nifty]]-AVERAGE(Table2[1Y Return vs Nifty]))/_xlfn.STDEV.P(Table2[1Y Return vs Nifty])</f>
        <v>-0.50052968073148341</v>
      </c>
      <c r="I453">
        <v>-21.554151775807501</v>
      </c>
      <c r="J453">
        <f>(Table2[[#This Row],[1M Return vs Nifty]]-AVERAGE(Table2[1M Return vs Nifty]))/_xlfn.STDEV.P(Table2[1M Return vs Nifty])</f>
        <v>-1.8143637573367719</v>
      </c>
      <c r="K453">
        <v>-24.002550228013298</v>
      </c>
      <c r="L453">
        <f>(Table2[[#This Row],[6M Return vs Nifty]]-AVERAGE(Table2[6M Return vs Nifty]))/_xlfn.STDEV.P(Table2[6M Return vs Nifty])</f>
        <v>-1.003408375788944</v>
      </c>
      <c r="M453">
        <v>-9.5771792079101701</v>
      </c>
      <c r="N453">
        <f>(Table2[[#This Row],[1W Return vs Nifty]]-AVERAGE(Table2[1W Return vs Nifty]))/_xlfn.STDEV.P(Table2[1W Return vs Nifty])</f>
        <v>-1.5489091793487968</v>
      </c>
      <c r="O453">
        <v>133.47</v>
      </c>
      <c r="P453">
        <v>139.40384141419901</v>
      </c>
      <c r="Q453">
        <v>132.810790373858</v>
      </c>
      <c r="R453">
        <v>25.907213115996399</v>
      </c>
      <c r="S453" s="1">
        <f>(Table2[[#This Row],[Close Price]]-Table2[[#This Row],[20D EMA]])/Table2[[#This Row],[20D EMA]]</f>
        <v>-0.10871356859219304</v>
      </c>
      <c r="T453" s="1">
        <f>(Table2[[#This Row],[Close Price]]-Table2[[#This Row],[50D EMA]])/Table2[[#This Row],[50D EMA]]</f>
        <v>-0.14665192298005572</v>
      </c>
      <c r="U453" s="1">
        <f>(Table2[[#This Row],[Close Price]]-Table2[[#This Row],[200D EMA]])/Table2[[#This Row],[200D EMA]]</f>
        <v>-0.10428964645770487</v>
      </c>
      <c r="V453">
        <v>2.1474368811524398</v>
      </c>
      <c r="W453">
        <v>115.31</v>
      </c>
      <c r="X453">
        <v>119.39</v>
      </c>
      <c r="Y453">
        <v>115.11</v>
      </c>
      <c r="Z453">
        <v>123.9</v>
      </c>
      <c r="AA453">
        <v>115.11</v>
      </c>
      <c r="AB453">
        <v>152.19</v>
      </c>
      <c r="AC453" s="1">
        <f>(Table2[[#This Row],[Close Price]]/Table2[[#This Row],[Day Low]])-1</f>
        <v>3.165380279247243E-2</v>
      </c>
      <c r="AD453" s="1">
        <f>(Table2[[#This Row],[Day High]]/Table2[[#This Row],[Close Price]])-1</f>
        <v>3.6146603900470975E-3</v>
      </c>
      <c r="AE453" s="1">
        <f>(Table2[[#This Row],[Close Price]]/Table2[[#This Row],[Current Week Low]])-1</f>
        <v>3.344626878637813E-2</v>
      </c>
      <c r="AF453" s="1">
        <f>(Table2[[#This Row],[Current Week High]]/Table2[[#This Row],[Close Price]])-1</f>
        <v>4.1526563550773554E-2</v>
      </c>
      <c r="AG453" s="1">
        <f>(Table2[[#This Row],[Close Price]]/Table2[[#This Row],[Current Month Low]])-1</f>
        <v>3.344626878637813E-2</v>
      </c>
      <c r="AH453" s="1">
        <f>(Table2[[#This Row],[Current Month High]]/Table2[[#This Row],[Close Price]])-1</f>
        <v>0.27933759246805656</v>
      </c>
      <c r="AI453">
        <v>32.817753866845997</v>
      </c>
      <c r="AJ453">
        <v>26.890666666666601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-0.22</v>
      </c>
      <c r="AM453" t="s">
        <v>3108</v>
      </c>
      <c r="AN453">
        <v>-18.96</v>
      </c>
      <c r="AO453" t="s">
        <v>3108</v>
      </c>
      <c r="AP453">
        <v>0.121322818644282</v>
      </c>
      <c r="AQ453">
        <f>(Table2[[#This Row],[Sharpe Ratio]]-AVERAGE(Table2[Sharpe Ratio]))/_xlfn.STDEV.P(Table2[Sharpe Ratio])</f>
        <v>0.66061568991655095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485</v>
      </c>
      <c r="AT453">
        <f>_xlfn.RANK.AVG(Table2[[#This Row],[6M Return vs Nifty Z-Score]],Table2[6M Return vs Nifty Z-Score])</f>
        <v>643</v>
      </c>
      <c r="AU453">
        <f>_xlfn.RANK.AVG(Table2[[#This Row],[Sharpe Ratio Z-Score]],Table2[Sharpe Ratio Z-Score])</f>
        <v>187</v>
      </c>
      <c r="AV453">
        <f>(Table2[[#This Row],[Rank 1Y]]+Table2[[#This Row],[Rank 6M]]+Table2[[#This Row],[Rank Sharpe]])/3</f>
        <v>438.33333333333331</v>
      </c>
    </row>
    <row r="454" spans="1:48" x14ac:dyDescent="0.3">
      <c r="A454" t="s">
        <v>1457</v>
      </c>
      <c r="B454" t="s">
        <v>1458</v>
      </c>
      <c r="C454" t="s">
        <v>630</v>
      </c>
      <c r="D454" t="s">
        <v>630</v>
      </c>
      <c r="E454">
        <v>6962.0682880000004</v>
      </c>
      <c r="F454">
        <v>347.2</v>
      </c>
      <c r="G454">
        <v>-37.664798511703196</v>
      </c>
      <c r="H454">
        <f>(Table2[[#This Row],[1Y Return vs Nifty]]-AVERAGE(Table2[1Y Return vs Nifty]))/_xlfn.STDEV.P(Table2[1Y Return vs Nifty])</f>
        <v>-1.073550031747369</v>
      </c>
      <c r="I454">
        <v>-2.6467523048961401</v>
      </c>
      <c r="J454">
        <f>(Table2[[#This Row],[1M Return vs Nifty]]-AVERAGE(Table2[1M Return vs Nifty]))/_xlfn.STDEV.P(Table2[1M Return vs Nifty])</f>
        <v>-6.7378755622442927E-3</v>
      </c>
      <c r="K454">
        <v>-10.9253159706209</v>
      </c>
      <c r="L454">
        <f>(Table2[[#This Row],[6M Return vs Nifty]]-AVERAGE(Table2[6M Return vs Nifty]))/_xlfn.STDEV.P(Table2[6M Return vs Nifty])</f>
        <v>-0.56382492612295732</v>
      </c>
      <c r="M454">
        <v>-9.5890789472658593</v>
      </c>
      <c r="N454">
        <f>(Table2[[#This Row],[1W Return vs Nifty]]-AVERAGE(Table2[1W Return vs Nifty]))/_xlfn.STDEV.P(Table2[1W Return vs Nifty])</f>
        <v>-1.5515503675041979</v>
      </c>
      <c r="O454">
        <v>358.47</v>
      </c>
      <c r="P454">
        <v>355.60987113643199</v>
      </c>
      <c r="Q454">
        <v>345.54351838761397</v>
      </c>
      <c r="R454">
        <v>40.100933165638601</v>
      </c>
      <c r="S454" s="1">
        <f>(Table2[[#This Row],[Close Price]]-Table2[[#This Row],[20D EMA]])/Table2[[#This Row],[20D EMA]]</f>
        <v>-3.1439172036711684E-2</v>
      </c>
      <c r="T454" s="1">
        <f>(Table2[[#This Row],[Close Price]]-Table2[[#This Row],[50D EMA]])/Table2[[#This Row],[50D EMA]]</f>
        <v>-2.3649149866274387E-2</v>
      </c>
      <c r="U454" s="1">
        <f>(Table2[[#This Row],[Close Price]]-Table2[[#This Row],[200D EMA]])/Table2[[#This Row],[200D EMA]]</f>
        <v>4.7938436817323137E-3</v>
      </c>
      <c r="V454">
        <v>0.77244240829743405</v>
      </c>
      <c r="W454">
        <v>338.2</v>
      </c>
      <c r="X454">
        <v>355.9</v>
      </c>
      <c r="Y454">
        <v>333.8</v>
      </c>
      <c r="Z454">
        <v>368.55</v>
      </c>
      <c r="AA454">
        <v>333.8</v>
      </c>
      <c r="AB454">
        <v>379</v>
      </c>
      <c r="AC454" s="1">
        <f>(Table2[[#This Row],[Close Price]]/Table2[[#This Row],[Day Low]])-1</f>
        <v>2.6611472501478328E-2</v>
      </c>
      <c r="AD454" s="1">
        <f>(Table2[[#This Row],[Day High]]/Table2[[#This Row],[Close Price]])-1</f>
        <v>2.5057603686635899E-2</v>
      </c>
      <c r="AE454" s="1">
        <f>(Table2[[#This Row],[Close Price]]/Table2[[#This Row],[Current Week Low]])-1</f>
        <v>4.0143798681845366E-2</v>
      </c>
      <c r="AF454" s="1">
        <f>(Table2[[#This Row],[Current Week High]]/Table2[[#This Row],[Close Price]])-1</f>
        <v>6.1491935483870996E-2</v>
      </c>
      <c r="AG454" s="1">
        <f>(Table2[[#This Row],[Close Price]]/Table2[[#This Row],[Current Month Low]])-1</f>
        <v>4.0143798681845366E-2</v>
      </c>
      <c r="AH454" s="1">
        <f>(Table2[[#This Row],[Current Month High]]/Table2[[#This Row],[Close Price]])-1</f>
        <v>9.1589861751152135E-2</v>
      </c>
      <c r="AI454">
        <v>25.8496543778801</v>
      </c>
      <c r="AJ454">
        <v>29.673202614379001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-0.05</v>
      </c>
      <c r="AM454" t="s">
        <v>3108</v>
      </c>
      <c r="AN454">
        <v>-8.3699999999999992</v>
      </c>
      <c r="AO454" t="s">
        <v>3108</v>
      </c>
      <c r="AP454">
        <v>0.143915458812682</v>
      </c>
      <c r="AQ454">
        <f>(Table2[[#This Row],[Sharpe Ratio]]-AVERAGE(Table2[Sharpe Ratio]))/_xlfn.STDEV.P(Table2[Sharpe Ratio])</f>
        <v>0.91736965180113428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-2.2782935491356344</v>
      </c>
      <c r="AS454">
        <f>_xlfn.RANK.AVG(Table2[[#This Row],[1Y Return vs Nifty Z-Score]],Table2[1Y Return vs Nifty Z-Score])</f>
        <v>678</v>
      </c>
      <c r="AT454">
        <f>_xlfn.RANK.AVG(Table2[[#This Row],[6M Return vs Nifty Z-Score]],Table2[6M Return vs Nifty Z-Score])</f>
        <v>509</v>
      </c>
      <c r="AU454">
        <f>_xlfn.RANK.AVG(Table2[[#This Row],[Sharpe Ratio Z-Score]],Table2[Sharpe Ratio Z-Score])</f>
        <v>129</v>
      </c>
      <c r="AV454">
        <f>(Table2[[#This Row],[Rank 1Y]]+Table2[[#This Row],[Rank 6M]]+Table2[[#This Row],[Rank Sharpe]])/3</f>
        <v>438.66666666666669</v>
      </c>
    </row>
    <row r="455" spans="1:48" x14ac:dyDescent="0.3">
      <c r="A455" t="s">
        <v>1725</v>
      </c>
      <c r="B455" t="s">
        <v>1726</v>
      </c>
      <c r="C455" t="s">
        <v>3072</v>
      </c>
      <c r="D455" t="s">
        <v>1440</v>
      </c>
      <c r="E455">
        <v>4524.4511870249999</v>
      </c>
      <c r="F455">
        <v>799.75</v>
      </c>
      <c r="G455">
        <v>-1.4747372195288999</v>
      </c>
      <c r="H455">
        <f>(Table2[[#This Row],[1Y Return vs Nifty]]-AVERAGE(Table2[1Y Return vs Nifty]))/_xlfn.STDEV.P(Table2[1Y Return vs Nifty])</f>
        <v>-0.51515444612940819</v>
      </c>
      <c r="I455">
        <v>-11.986756999898001</v>
      </c>
      <c r="J455">
        <f>(Table2[[#This Row],[1M Return vs Nifty]]-AVERAGE(Table2[1M Return vs Nifty]))/_xlfn.STDEV.P(Table2[1M Return vs Nifty])</f>
        <v>-0.89968109858746625</v>
      </c>
      <c r="K455">
        <v>-28.7898554243564</v>
      </c>
      <c r="L455">
        <f>(Table2[[#This Row],[6M Return vs Nifty]]-AVERAGE(Table2[6M Return vs Nifty]))/_xlfn.STDEV.P(Table2[6M Return vs Nifty])</f>
        <v>-1.1643307919047832</v>
      </c>
      <c r="M455">
        <v>-1.77316041267029</v>
      </c>
      <c r="N455">
        <f>(Table2[[#This Row],[1W Return vs Nifty]]-AVERAGE(Table2[1W Return vs Nifty]))/_xlfn.STDEV.P(Table2[1W Return vs Nifty])</f>
        <v>0.18321968418463819</v>
      </c>
      <c r="O455">
        <v>833.54</v>
      </c>
      <c r="P455">
        <v>867.97091394993004</v>
      </c>
      <c r="Q455">
        <v>851.90889577322696</v>
      </c>
      <c r="R455">
        <v>34.719944151547097</v>
      </c>
      <c r="S455" s="1">
        <f>(Table2[[#This Row],[Close Price]]-Table2[[#This Row],[20D EMA]])/Table2[[#This Row],[20D EMA]]</f>
        <v>-4.0537946589245824E-2</v>
      </c>
      <c r="T455" s="1">
        <f>(Table2[[#This Row],[Close Price]]-Table2[[#This Row],[50D EMA]])/Table2[[#This Row],[50D EMA]]</f>
        <v>-7.8598156750982376E-2</v>
      </c>
      <c r="U455" s="1">
        <f>(Table2[[#This Row],[Close Price]]-Table2[[#This Row],[200D EMA]])/Table2[[#This Row],[200D EMA]]</f>
        <v>-6.1225908112962524E-2</v>
      </c>
      <c r="V455">
        <v>1.1637325489786601</v>
      </c>
      <c r="W455">
        <v>788.15</v>
      </c>
      <c r="X455">
        <v>809.65</v>
      </c>
      <c r="Y455">
        <v>770.05</v>
      </c>
      <c r="Z455">
        <v>815.55</v>
      </c>
      <c r="AA455">
        <v>770.05</v>
      </c>
      <c r="AB455">
        <v>850</v>
      </c>
      <c r="AC455" s="1">
        <f>(Table2[[#This Row],[Close Price]]/Table2[[#This Row],[Day Low]])-1</f>
        <v>1.4718010530990311E-2</v>
      </c>
      <c r="AD455" s="1">
        <f>(Table2[[#This Row],[Day High]]/Table2[[#This Row],[Close Price]])-1</f>
        <v>1.2378868396373921E-2</v>
      </c>
      <c r="AE455" s="1">
        <f>(Table2[[#This Row],[Close Price]]/Table2[[#This Row],[Current Week Low]])-1</f>
        <v>3.8568924095838009E-2</v>
      </c>
      <c r="AF455" s="1">
        <f>(Table2[[#This Row],[Current Week High]]/Table2[[#This Row],[Close Price]])-1</f>
        <v>1.9756173804313715E-2</v>
      </c>
      <c r="AG455" s="1">
        <f>(Table2[[#This Row],[Close Price]]/Table2[[#This Row],[Current Month Low]])-1</f>
        <v>3.8568924095838009E-2</v>
      </c>
      <c r="AH455" s="1">
        <f>(Table2[[#This Row],[Current Month High]]/Table2[[#This Row],[Close Price]])-1</f>
        <v>6.2832135042200754E-2</v>
      </c>
      <c r="AI455">
        <v>38.280712722725802</v>
      </c>
      <c r="AJ455">
        <v>32.948217105809903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-0.14000000000000001</v>
      </c>
      <c r="AM455" t="s">
        <v>3108</v>
      </c>
      <c r="AN455">
        <v>-5.41</v>
      </c>
      <c r="AO455" t="s">
        <v>3108</v>
      </c>
      <c r="AP455">
        <v>0.13929822404911399</v>
      </c>
      <c r="AQ455">
        <f>(Table2[[#This Row],[Sharpe Ratio]]-AVERAGE(Table2[Sharpe Ratio]))/_xlfn.STDEV.P(Table2[Sharpe Ratio])</f>
        <v>0.86489710721754698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494</v>
      </c>
      <c r="AT455">
        <f>_xlfn.RANK.AVG(Table2[[#This Row],[6M Return vs Nifty Z-Score]],Table2[6M Return vs Nifty Z-Score])</f>
        <v>684</v>
      </c>
      <c r="AU455">
        <f>_xlfn.RANK.AVG(Table2[[#This Row],[Sharpe Ratio Z-Score]],Table2[Sharpe Ratio Z-Score])</f>
        <v>138</v>
      </c>
      <c r="AV455">
        <f>(Table2[[#This Row],[Rank 1Y]]+Table2[[#This Row],[Rank 6M]]+Table2[[#This Row],[Rank Sharpe]])/3</f>
        <v>438.66666666666669</v>
      </c>
    </row>
    <row r="456" spans="1:48" x14ac:dyDescent="0.3">
      <c r="A456" t="s">
        <v>220</v>
      </c>
      <c r="B456" t="s">
        <v>221</v>
      </c>
      <c r="C456" t="s">
        <v>3066</v>
      </c>
      <c r="D456" t="s">
        <v>222</v>
      </c>
      <c r="E456">
        <v>117525.7611327</v>
      </c>
      <c r="F456">
        <v>1187.75</v>
      </c>
      <c r="G456">
        <v>16.958806604033601</v>
      </c>
      <c r="H456">
        <f>(Table2[[#This Row],[1Y Return vs Nifty]]-AVERAGE(Table2[1Y Return vs Nifty]))/_xlfn.STDEV.P(Table2[1Y Return vs Nifty])</f>
        <v>-0.23073355456826797</v>
      </c>
      <c r="I456">
        <v>3.2590147677291399</v>
      </c>
      <c r="J456">
        <f>(Table2[[#This Row],[1M Return vs Nifty]]-AVERAGE(Table2[1M Return vs Nifty]))/_xlfn.STDEV.P(Table2[1M Return vs Nifty])</f>
        <v>0.55787797383751847</v>
      </c>
      <c r="K456">
        <v>-6.5459369045159601</v>
      </c>
      <c r="L456">
        <f>(Table2[[#This Row],[6M Return vs Nifty]]-AVERAGE(Table2[6M Return vs Nifty]))/_xlfn.STDEV.P(Table2[6M Return vs Nifty])</f>
        <v>-0.41661470419203334</v>
      </c>
      <c r="M456">
        <v>-2.1352907901207701</v>
      </c>
      <c r="N456">
        <f>(Table2[[#This Row],[1W Return vs Nifty]]-AVERAGE(Table2[1W Return vs Nifty]))/_xlfn.STDEV.P(Table2[1W Return vs Nifty])</f>
        <v>0.10284359904157911</v>
      </c>
      <c r="O456">
        <v>1179.74</v>
      </c>
      <c r="P456">
        <v>1154.99034368359</v>
      </c>
      <c r="Q456">
        <v>1074.4497358123299</v>
      </c>
      <c r="R456">
        <v>52.533884677368</v>
      </c>
      <c r="S456" s="1">
        <f>(Table2[[#This Row],[Close Price]]-Table2[[#This Row],[20D EMA]])/Table2[[#This Row],[20D EMA]]</f>
        <v>6.7896316137453939E-3</v>
      </c>
      <c r="T456" s="1">
        <f>(Table2[[#This Row],[Close Price]]-Table2[[#This Row],[50D EMA]])/Table2[[#This Row],[50D EMA]]</f>
        <v>2.8363575934262954E-2</v>
      </c>
      <c r="U456" s="1">
        <f>(Table2[[#This Row],[Close Price]]-Table2[[#This Row],[200D EMA]])/Table2[[#This Row],[200D EMA]]</f>
        <v>0.10544957145157681</v>
      </c>
      <c r="V456">
        <v>0.68279010444713994</v>
      </c>
      <c r="W456">
        <v>1168</v>
      </c>
      <c r="X456">
        <v>1190.6500000000001</v>
      </c>
      <c r="Y456">
        <v>1158.7</v>
      </c>
      <c r="Z456">
        <v>1190.6500000000001</v>
      </c>
      <c r="AA456">
        <v>1151</v>
      </c>
      <c r="AB456">
        <v>1220</v>
      </c>
      <c r="AC456" s="1">
        <f>(Table2[[#This Row],[Close Price]]/Table2[[#This Row],[Day Low]])-1</f>
        <v>1.6909246575342429E-2</v>
      </c>
      <c r="AD456" s="1">
        <f>(Table2[[#This Row],[Day High]]/Table2[[#This Row],[Close Price]])-1</f>
        <v>2.4415912439488263E-3</v>
      </c>
      <c r="AE456" s="1">
        <f>(Table2[[#This Row],[Close Price]]/Table2[[#This Row],[Current Week Low]])-1</f>
        <v>2.5071200483300249E-2</v>
      </c>
      <c r="AF456" s="1">
        <f>(Table2[[#This Row],[Current Week High]]/Table2[[#This Row],[Close Price]])-1</f>
        <v>2.4415912439488263E-3</v>
      </c>
      <c r="AG456" s="1">
        <f>(Table2[[#This Row],[Close Price]]/Table2[[#This Row],[Current Month Low]])-1</f>
        <v>3.1928757602085245E-2</v>
      </c>
      <c r="AH456" s="1">
        <f>(Table2[[#This Row],[Current Month High]]/Table2[[#This Row],[Close Price]])-1</f>
        <v>2.7152178488739187E-2</v>
      </c>
      <c r="AI456">
        <v>5.5289748535588297</v>
      </c>
      <c r="AJ456">
        <v>45.187242961678599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-0.02</v>
      </c>
      <c r="AM456" t="s">
        <v>3108</v>
      </c>
      <c r="AN456">
        <v>-0.6</v>
      </c>
      <c r="AO456" t="s">
        <v>3108</v>
      </c>
      <c r="AP456">
        <v>5.9115761320069999E-3</v>
      </c>
      <c r="AQ456">
        <f>(Table2[[#This Row],[Sharpe Ratio]]-AVERAGE(Table2[Sharpe Ratio]))/_xlfn.STDEV.P(Table2[Sharpe Ratio])</f>
        <v>-0.65097487852419833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-0.63760156440540194</v>
      </c>
      <c r="AS456">
        <f>_xlfn.RANK.AVG(Table2[[#This Row],[1Y Return vs Nifty Z-Score]],Table2[1Y Return vs Nifty Z-Score])</f>
        <v>360</v>
      </c>
      <c r="AT456">
        <f>_xlfn.RANK.AVG(Table2[[#This Row],[6M Return vs Nifty Z-Score]],Table2[6M Return vs Nifty Z-Score])</f>
        <v>448</v>
      </c>
      <c r="AU456">
        <f>_xlfn.RANK.AVG(Table2[[#This Row],[Sharpe Ratio Z-Score]],Table2[Sharpe Ratio Z-Score])</f>
        <v>509</v>
      </c>
      <c r="AV456">
        <f>(Table2[[#This Row],[Rank 1Y]]+Table2[[#This Row],[Rank 6M]]+Table2[[#This Row],[Rank Sharpe]])/3</f>
        <v>439</v>
      </c>
    </row>
    <row r="457" spans="1:48" x14ac:dyDescent="0.3">
      <c r="A457" t="s">
        <v>1054</v>
      </c>
      <c r="B457" t="s">
        <v>1055</v>
      </c>
      <c r="C457" t="s">
        <v>3064</v>
      </c>
      <c r="D457" t="s">
        <v>24</v>
      </c>
      <c r="E457">
        <v>12188.496852224</v>
      </c>
      <c r="F457">
        <v>164.56</v>
      </c>
      <c r="G457">
        <v>8.5310612041853702</v>
      </c>
      <c r="H457">
        <f>(Table2[[#This Row],[1Y Return vs Nifty]]-AVERAGE(Table2[1Y Return vs Nifty]))/_xlfn.STDEV.P(Table2[1Y Return vs Nifty])</f>
        <v>-0.36076969321954322</v>
      </c>
      <c r="I457">
        <v>-0.662338313850246</v>
      </c>
      <c r="J457">
        <f>(Table2[[#This Row],[1M Return vs Nifty]]-AVERAGE(Table2[1M Return vs Nifty]))/_xlfn.STDEV.P(Table2[1M Return vs Nifty])</f>
        <v>0.18298034009658753</v>
      </c>
      <c r="K457">
        <v>6.3242368634634598</v>
      </c>
      <c r="L457">
        <f>(Table2[[#This Row],[6M Return vs Nifty]]-AVERAGE(Table2[6M Return vs Nifty]))/_xlfn.STDEV.P(Table2[6M Return vs Nifty])</f>
        <v>1.6008530306573451E-2</v>
      </c>
      <c r="M457">
        <v>-2.7643799075514699</v>
      </c>
      <c r="N457">
        <f>(Table2[[#This Row],[1W Return vs Nifty]]-AVERAGE(Table2[1W Return vs Nifty]))/_xlfn.STDEV.P(Table2[1W Return vs Nifty])</f>
        <v>-3.6784898355318257E-2</v>
      </c>
      <c r="O457">
        <v>163.65</v>
      </c>
      <c r="P457">
        <v>160.92420857157899</v>
      </c>
      <c r="Q457">
        <v>150.95087239420999</v>
      </c>
      <c r="R457">
        <v>53.729054134132703</v>
      </c>
      <c r="S457" s="1">
        <f>(Table2[[#This Row],[Close Price]]-Table2[[#This Row],[20D EMA]])/Table2[[#This Row],[20D EMA]]</f>
        <v>5.5606477238007729E-3</v>
      </c>
      <c r="T457" s="1">
        <f>(Table2[[#This Row],[Close Price]]-Table2[[#This Row],[50D EMA]])/Table2[[#This Row],[50D EMA]]</f>
        <v>2.2593191296036839E-2</v>
      </c>
      <c r="U457" s="1">
        <f>(Table2[[#This Row],[Close Price]]-Table2[[#This Row],[200D EMA]])/Table2[[#This Row],[200D EMA]]</f>
        <v>9.0156004996444203E-2</v>
      </c>
      <c r="V457">
        <v>0.54453252443326094</v>
      </c>
      <c r="W457">
        <v>162</v>
      </c>
      <c r="X457">
        <v>164.96</v>
      </c>
      <c r="Y457">
        <v>159.62</v>
      </c>
      <c r="Z457">
        <v>165.89</v>
      </c>
      <c r="AA457">
        <v>157.25</v>
      </c>
      <c r="AB457">
        <v>176.82</v>
      </c>
      <c r="AC457" s="1">
        <f>(Table2[[#This Row],[Close Price]]/Table2[[#This Row],[Day Low]])-1</f>
        <v>1.5802469135802522E-2</v>
      </c>
      <c r="AD457" s="1">
        <f>(Table2[[#This Row],[Day High]]/Table2[[#This Row],[Close Price]])-1</f>
        <v>2.430724355858116E-3</v>
      </c>
      <c r="AE457" s="1">
        <f>(Table2[[#This Row],[Close Price]]/Table2[[#This Row],[Current Week Low]])-1</f>
        <v>3.0948502693898039E-2</v>
      </c>
      <c r="AF457" s="1">
        <f>(Table2[[#This Row],[Current Week High]]/Table2[[#This Row],[Close Price]])-1</f>
        <v>8.0821584832277971E-3</v>
      </c>
      <c r="AG457" s="1">
        <f>(Table2[[#This Row],[Close Price]]/Table2[[#This Row],[Current Month Low]])-1</f>
        <v>4.6486486486486456E-2</v>
      </c>
      <c r="AH457" s="1">
        <f>(Table2[[#This Row],[Current Month High]]/Table2[[#This Row],[Close Price]])-1</f>
        <v>7.4501701507049045E-2</v>
      </c>
      <c r="AI457">
        <v>7.4501701507049001</v>
      </c>
      <c r="AJ457">
        <v>37.076218242398902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0.11</v>
      </c>
      <c r="AM457" t="s">
        <v>3109</v>
      </c>
      <c r="AN457">
        <v>-4.8099999999999996</v>
      </c>
      <c r="AO457" t="s">
        <v>3108</v>
      </c>
      <c r="AP457">
        <v>-1.9017018535627001E-2</v>
      </c>
      <c r="AQ457">
        <f>(Table2[[#This Row],[Sharpe Ratio]]-AVERAGE(Table2[Sharpe Ratio]))/_xlfn.STDEV.P(Table2[Sharpe Ratio])</f>
        <v>-0.9342757852540915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-1.1328415064257922</v>
      </c>
      <c r="AS457">
        <f>_xlfn.RANK.AVG(Table2[[#This Row],[1Y Return vs Nifty Z-Score]],Table2[1Y Return vs Nifty Z-Score])</f>
        <v>403</v>
      </c>
      <c r="AT457">
        <f>_xlfn.RANK.AVG(Table2[[#This Row],[6M Return vs Nifty Z-Score]],Table2[6M Return vs Nifty Z-Score])</f>
        <v>310</v>
      </c>
      <c r="AU457">
        <f>_xlfn.RANK.AVG(Table2[[#This Row],[Sharpe Ratio Z-Score]],Table2[Sharpe Ratio Z-Score])</f>
        <v>605</v>
      </c>
      <c r="AV457">
        <f>(Table2[[#This Row],[Rank 1Y]]+Table2[[#This Row],[Rank 6M]]+Table2[[#This Row],[Rank Sharpe]])/3</f>
        <v>439.33333333333331</v>
      </c>
    </row>
    <row r="458" spans="1:48" x14ac:dyDescent="0.3">
      <c r="A458" t="s">
        <v>1928</v>
      </c>
      <c r="B458" t="s">
        <v>1929</v>
      </c>
      <c r="C458" t="s">
        <v>3068</v>
      </c>
      <c r="D458" t="s">
        <v>51</v>
      </c>
      <c r="E458">
        <v>3466.5933824199901</v>
      </c>
      <c r="F458">
        <v>345.7</v>
      </c>
      <c r="G458">
        <v>-0.186138902457958</v>
      </c>
      <c r="H458">
        <f>(Table2[[#This Row],[1Y Return vs Nifty]]-AVERAGE(Table2[1Y Return vs Nifty]))/_xlfn.STDEV.P(Table2[1Y Return vs Nifty])</f>
        <v>-0.49527198154671509</v>
      </c>
      <c r="I458">
        <v>-2.4251679300900002</v>
      </c>
      <c r="J458">
        <f>(Table2[[#This Row],[1M Return vs Nifty]]-AVERAGE(Table2[1M Return vs Nifty]))/_xlfn.STDEV.P(Table2[1M Return vs Nifty])</f>
        <v>1.4446510556673387E-2</v>
      </c>
      <c r="K458">
        <v>-6.3803704662032903</v>
      </c>
      <c r="L458">
        <f>(Table2[[#This Row],[6M Return vs Nifty]]-AVERAGE(Table2[6M Return vs Nifty]))/_xlfn.STDEV.P(Table2[6M Return vs Nifty])</f>
        <v>-0.41104928686678716</v>
      </c>
      <c r="M458">
        <v>-5.3660269189351197</v>
      </c>
      <c r="N458">
        <f>(Table2[[#This Row],[1W Return vs Nifty]]-AVERAGE(Table2[1W Return vs Nifty]))/_xlfn.STDEV.P(Table2[1W Return vs Nifty])</f>
        <v>-0.61422941756788396</v>
      </c>
      <c r="O458">
        <v>352.43</v>
      </c>
      <c r="P458">
        <v>348.494781929667</v>
      </c>
      <c r="Q458">
        <v>321.42560500977601</v>
      </c>
      <c r="R458">
        <v>38.010131927263302</v>
      </c>
      <c r="S458" s="1">
        <f>(Table2[[#This Row],[Close Price]]-Table2[[#This Row],[20D EMA]])/Table2[[#This Row],[20D EMA]]</f>
        <v>-1.9095990693187351E-2</v>
      </c>
      <c r="T458" s="1">
        <f>(Table2[[#This Row],[Close Price]]-Table2[[#This Row],[50D EMA]])/Table2[[#This Row],[50D EMA]]</f>
        <v>-8.0195804200909136E-3</v>
      </c>
      <c r="U458" s="1">
        <f>(Table2[[#This Row],[Close Price]]-Table2[[#This Row],[200D EMA]])/Table2[[#This Row],[200D EMA]]</f>
        <v>7.5521036942547526E-2</v>
      </c>
      <c r="V458">
        <v>0.59688984918876598</v>
      </c>
      <c r="W458">
        <v>340.5</v>
      </c>
      <c r="X458">
        <v>350.7</v>
      </c>
      <c r="Y458">
        <v>340.5</v>
      </c>
      <c r="Z458">
        <v>368</v>
      </c>
      <c r="AA458">
        <v>330.55</v>
      </c>
      <c r="AB458">
        <v>368.05</v>
      </c>
      <c r="AC458" s="1">
        <f>(Table2[[#This Row],[Close Price]]/Table2[[#This Row],[Day Low]])-1</f>
        <v>1.5271659324522791E-2</v>
      </c>
      <c r="AD458" s="1">
        <f>(Table2[[#This Row],[Day High]]/Table2[[#This Row],[Close Price]])-1</f>
        <v>1.4463407578825471E-2</v>
      </c>
      <c r="AE458" s="1">
        <f>(Table2[[#This Row],[Close Price]]/Table2[[#This Row],[Current Week Low]])-1</f>
        <v>1.5271659324522791E-2</v>
      </c>
      <c r="AF458" s="1">
        <f>(Table2[[#This Row],[Current Week High]]/Table2[[#This Row],[Close Price]])-1</f>
        <v>6.4506797801562099E-2</v>
      </c>
      <c r="AG458" s="1">
        <f>(Table2[[#This Row],[Close Price]]/Table2[[#This Row],[Current Month Low]])-1</f>
        <v>4.5832703070639802E-2</v>
      </c>
      <c r="AH458" s="1">
        <f>(Table2[[#This Row],[Current Month High]]/Table2[[#This Row],[Close Price]])-1</f>
        <v>6.465143187735034E-2</v>
      </c>
      <c r="AI458">
        <v>11.932311252530999</v>
      </c>
      <c r="AJ458">
        <v>45.649884137349801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-0.04</v>
      </c>
      <c r="AM458" t="s">
        <v>3108</v>
      </c>
      <c r="AN458">
        <v>-3.89</v>
      </c>
      <c r="AO458" t="s">
        <v>3108</v>
      </c>
      <c r="AP458">
        <v>4.8551695128161002E-2</v>
      </c>
      <c r="AQ458">
        <f>(Table2[[#This Row],[Sharpe Ratio]]-AVERAGE(Table2[Sharpe Ratio]))/_xlfn.STDEV.P(Table2[Sharpe Ratio])</f>
        <v>-0.16639142984848929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-1.6724956052732021</v>
      </c>
      <c r="AS458">
        <f>_xlfn.RANK.AVG(Table2[[#This Row],[1Y Return vs Nifty Z-Score]],Table2[1Y Return vs Nifty Z-Score])</f>
        <v>480</v>
      </c>
      <c r="AT458">
        <f>_xlfn.RANK.AVG(Table2[[#This Row],[6M Return vs Nifty Z-Score]],Table2[6M Return vs Nifty Z-Score])</f>
        <v>445</v>
      </c>
      <c r="AU458">
        <f>_xlfn.RANK.AVG(Table2[[#This Row],[Sharpe Ratio Z-Score]],Table2[Sharpe Ratio Z-Score])</f>
        <v>393</v>
      </c>
      <c r="AV458">
        <f>(Table2[[#This Row],[Rank 1Y]]+Table2[[#This Row],[Rank 6M]]+Table2[[#This Row],[Rank Sharpe]])/3</f>
        <v>439.33333333333331</v>
      </c>
    </row>
    <row r="459" spans="1:48" x14ac:dyDescent="0.3">
      <c r="A459" t="s">
        <v>827</v>
      </c>
      <c r="B459" t="s">
        <v>828</v>
      </c>
      <c r="C459" t="s">
        <v>3075</v>
      </c>
      <c r="D459" t="s">
        <v>256</v>
      </c>
      <c r="E459">
        <v>18988.298959879899</v>
      </c>
      <c r="F459">
        <v>600.54999999999995</v>
      </c>
      <c r="G459">
        <v>-3.1407817774390301</v>
      </c>
      <c r="H459">
        <f>(Table2[[#This Row],[1Y Return vs Nifty]]-AVERAGE(Table2[1Y Return vs Nifty]))/_xlfn.STDEV.P(Table2[1Y Return vs Nifty])</f>
        <v>-0.54086072827878418</v>
      </c>
      <c r="I459">
        <v>-13.715502245634401</v>
      </c>
      <c r="J459">
        <f>(Table2[[#This Row],[1M Return vs Nifty]]-AVERAGE(Table2[1M Return vs Nifty]))/_xlfn.STDEV.P(Table2[1M Return vs Nifty])</f>
        <v>-1.0649563208090846</v>
      </c>
      <c r="K459">
        <v>-17.589327652104199</v>
      </c>
      <c r="L459">
        <f>(Table2[[#This Row],[6M Return vs Nifty]]-AVERAGE(Table2[6M Return vs Nifty]))/_xlfn.STDEV.P(Table2[6M Return vs Nifty])</f>
        <v>-0.78783171424827625</v>
      </c>
      <c r="M459">
        <v>-5.8228657475064098</v>
      </c>
      <c r="N459">
        <f>(Table2[[#This Row],[1W Return vs Nifty]]-AVERAGE(Table2[1W Return vs Nifty]))/_xlfn.STDEV.P(Table2[1W Return vs Nifty])</f>
        <v>-0.71562636979380589</v>
      </c>
      <c r="O459">
        <v>652.51</v>
      </c>
      <c r="P459">
        <v>666.46630314231402</v>
      </c>
      <c r="Q459">
        <v>619.48410294907296</v>
      </c>
      <c r="R459">
        <v>16.578593217406901</v>
      </c>
      <c r="S459" s="1">
        <f>(Table2[[#This Row],[Close Price]]-Table2[[#This Row],[20D EMA]])/Table2[[#This Row],[20D EMA]]</f>
        <v>-7.9630963510137834E-2</v>
      </c>
      <c r="T459" s="1">
        <f>(Table2[[#This Row],[Close Price]]-Table2[[#This Row],[50D EMA]])/Table2[[#This Row],[50D EMA]]</f>
        <v>-9.8904179898557626E-2</v>
      </c>
      <c r="U459" s="1">
        <f>(Table2[[#This Row],[Close Price]]-Table2[[#This Row],[200D EMA]])/Table2[[#This Row],[200D EMA]]</f>
        <v>-3.0564308041056476E-2</v>
      </c>
      <c r="V459">
        <v>0.430509247080892</v>
      </c>
      <c r="W459">
        <v>593.04999999999995</v>
      </c>
      <c r="X459">
        <v>611</v>
      </c>
      <c r="Y459">
        <v>591.54999999999995</v>
      </c>
      <c r="Z459">
        <v>631.70000000000005</v>
      </c>
      <c r="AA459">
        <v>591.54999999999995</v>
      </c>
      <c r="AB459">
        <v>738</v>
      </c>
      <c r="AC459" s="1">
        <f>(Table2[[#This Row],[Close Price]]/Table2[[#This Row],[Day Low]])-1</f>
        <v>1.2646488491695473E-2</v>
      </c>
      <c r="AD459" s="1">
        <f>(Table2[[#This Row],[Day High]]/Table2[[#This Row],[Close Price]])-1</f>
        <v>1.7400716010324002E-2</v>
      </c>
      <c r="AE459" s="1">
        <f>(Table2[[#This Row],[Close Price]]/Table2[[#This Row],[Current Week Low]])-1</f>
        <v>1.5214267602062348E-2</v>
      </c>
      <c r="AF459" s="1">
        <f>(Table2[[#This Row],[Current Week High]]/Table2[[#This Row],[Close Price]])-1</f>
        <v>5.1869119973357858E-2</v>
      </c>
      <c r="AG459" s="1">
        <f>(Table2[[#This Row],[Close Price]]/Table2[[#This Row],[Current Month Low]])-1</f>
        <v>1.5214267602062348E-2</v>
      </c>
      <c r="AH459" s="1">
        <f>(Table2[[#This Row],[Current Month High]]/Table2[[#This Row],[Close Price]])-1</f>
        <v>0.22887353259512122</v>
      </c>
      <c r="AI459">
        <v>33.036383315294302</v>
      </c>
      <c r="AJ459">
        <v>29.7084233261339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-0.06</v>
      </c>
      <c r="AM459" t="s">
        <v>3108</v>
      </c>
      <c r="AN459">
        <v>-15.76</v>
      </c>
      <c r="AO459" t="s">
        <v>3108</v>
      </c>
      <c r="AP459">
        <v>9.9371397773956996E-2</v>
      </c>
      <c r="AQ459">
        <f>(Table2[[#This Row],[Sharpe Ratio]]-AVERAGE(Table2[Sharpe Ratio]))/_xlfn.STDEV.P(Table2[Sharpe Ratio])</f>
        <v>0.41114886198313283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505</v>
      </c>
      <c r="AT459">
        <f>_xlfn.RANK.AVG(Table2[[#This Row],[6M Return vs Nifty Z-Score]],Table2[6M Return vs Nifty Z-Score])</f>
        <v>587</v>
      </c>
      <c r="AU459">
        <f>_xlfn.RANK.AVG(Table2[[#This Row],[Sharpe Ratio Z-Score]],Table2[Sharpe Ratio Z-Score])</f>
        <v>231</v>
      </c>
      <c r="AV459">
        <f>(Table2[[#This Row],[Rank 1Y]]+Table2[[#This Row],[Rank 6M]]+Table2[[#This Row],[Rank Sharpe]])/3</f>
        <v>441</v>
      </c>
    </row>
    <row r="460" spans="1:48" x14ac:dyDescent="0.3">
      <c r="A460" t="s">
        <v>1060</v>
      </c>
      <c r="B460" t="s">
        <v>1061</v>
      </c>
      <c r="C460" t="s">
        <v>3068</v>
      </c>
      <c r="D460" t="s">
        <v>282</v>
      </c>
      <c r="E460">
        <v>12154.511005464999</v>
      </c>
      <c r="F460">
        <v>1196.95</v>
      </c>
      <c r="G460">
        <v>-11.2244379619929</v>
      </c>
      <c r="H460">
        <f>(Table2[[#This Row],[1Y Return vs Nifty]]-AVERAGE(Table2[1Y Return vs Nifty]))/_xlfn.STDEV.P(Table2[1Y Return vs Nifty])</f>
        <v>-0.66558773254291581</v>
      </c>
      <c r="I460">
        <v>1.86325245968213</v>
      </c>
      <c r="J460">
        <f>(Table2[[#This Row],[1M Return vs Nifty]]-AVERAGE(Table2[1M Return vs Nifty]))/_xlfn.STDEV.P(Table2[1M Return vs Nifty])</f>
        <v>0.42443730280749481</v>
      </c>
      <c r="K460">
        <v>-15.6308082438255</v>
      </c>
      <c r="L460">
        <f>(Table2[[#This Row],[6M Return vs Nifty]]-AVERAGE(Table2[6M Return vs Nifty]))/_xlfn.STDEV.P(Table2[6M Return vs Nifty])</f>
        <v>-0.72199724949956512</v>
      </c>
      <c r="M460">
        <v>-0.39649864063579299</v>
      </c>
      <c r="N460">
        <f>(Table2[[#This Row],[1W Return vs Nifty]]-AVERAGE(Table2[1W Return vs Nifty]))/_xlfn.STDEV.P(Table2[1W Return vs Nifty])</f>
        <v>0.48877450833735747</v>
      </c>
      <c r="O460">
        <v>1202.78</v>
      </c>
      <c r="P460">
        <v>1227.6469677129801</v>
      </c>
      <c r="Q460">
        <v>1203.24787295125</v>
      </c>
      <c r="R460">
        <v>48.157616489740398</v>
      </c>
      <c r="S460" s="1">
        <f>(Table2[[#This Row],[Close Price]]-Table2[[#This Row],[20D EMA]])/Table2[[#This Row],[20D EMA]]</f>
        <v>-4.8471042085833881E-3</v>
      </c>
      <c r="T460" s="1">
        <f>(Table2[[#This Row],[Close Price]]-Table2[[#This Row],[50D EMA]])/Table2[[#This Row],[50D EMA]]</f>
        <v>-2.5004719206993466E-2</v>
      </c>
      <c r="U460" s="1">
        <f>(Table2[[#This Row],[Close Price]]-Table2[[#This Row],[200D EMA]])/Table2[[#This Row],[200D EMA]]</f>
        <v>-5.2340611546670811E-3</v>
      </c>
      <c r="V460">
        <v>0.83793592080848101</v>
      </c>
      <c r="W460">
        <v>1129</v>
      </c>
      <c r="X460">
        <v>1221</v>
      </c>
      <c r="Y460">
        <v>1129</v>
      </c>
      <c r="Z460">
        <v>1244.9000000000001</v>
      </c>
      <c r="AA460">
        <v>1129</v>
      </c>
      <c r="AB460">
        <v>1244.9000000000001</v>
      </c>
      <c r="AC460" s="1">
        <f>(Table2[[#This Row],[Close Price]]/Table2[[#This Row],[Day Low]])-1</f>
        <v>6.0186005314437629E-2</v>
      </c>
      <c r="AD460" s="1">
        <f>(Table2[[#This Row],[Day High]]/Table2[[#This Row],[Close Price]])-1</f>
        <v>2.0092735703245657E-2</v>
      </c>
      <c r="AE460" s="1">
        <f>(Table2[[#This Row],[Close Price]]/Table2[[#This Row],[Current Week Low]])-1</f>
        <v>6.0186005314437629E-2</v>
      </c>
      <c r="AF460" s="1">
        <f>(Table2[[#This Row],[Current Week High]]/Table2[[#This Row],[Close Price]])-1</f>
        <v>4.0060152888591771E-2</v>
      </c>
      <c r="AG460" s="1">
        <f>(Table2[[#This Row],[Close Price]]/Table2[[#This Row],[Current Month Low]])-1</f>
        <v>6.0186005314437629E-2</v>
      </c>
      <c r="AH460" s="1">
        <f>(Table2[[#This Row],[Current Month High]]/Table2[[#This Row],[Close Price]])-1</f>
        <v>4.0060152888591771E-2</v>
      </c>
      <c r="AI460">
        <v>37.766824011028</v>
      </c>
      <c r="AJ460">
        <v>20.544841129966201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-0.18</v>
      </c>
      <c r="AM460" t="s">
        <v>3108</v>
      </c>
      <c r="AN460">
        <v>1.07</v>
      </c>
      <c r="AO460" t="s">
        <v>3109</v>
      </c>
      <c r="AP460">
        <v>0.114664138485303</v>
      </c>
      <c r="AQ460">
        <f>(Table2[[#This Row],[Sharpe Ratio]]-AVERAGE(Table2[Sharpe Ratio]))/_xlfn.STDEV.P(Table2[Sharpe Ratio])</f>
        <v>0.58494314792956459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559</v>
      </c>
      <c r="AT460">
        <f>_xlfn.RANK.AVG(Table2[[#This Row],[6M Return vs Nifty Z-Score]],Table2[6M Return vs Nifty Z-Score])</f>
        <v>566</v>
      </c>
      <c r="AU460">
        <f>_xlfn.RANK.AVG(Table2[[#This Row],[Sharpe Ratio Z-Score]],Table2[Sharpe Ratio Z-Score])</f>
        <v>198</v>
      </c>
      <c r="AV460">
        <f>(Table2[[#This Row],[Rank 1Y]]+Table2[[#This Row],[Rank 6M]]+Table2[[#This Row],[Rank Sharpe]])/3</f>
        <v>441</v>
      </c>
    </row>
    <row r="461" spans="1:48" x14ac:dyDescent="0.3">
      <c r="A461" t="s">
        <v>66</v>
      </c>
      <c r="B461" t="s">
        <v>67</v>
      </c>
      <c r="C461" t="s">
        <v>3064</v>
      </c>
      <c r="D461" t="s">
        <v>24</v>
      </c>
      <c r="E461">
        <v>360768.52242234</v>
      </c>
      <c r="F461">
        <v>1166.8499999999999</v>
      </c>
      <c r="G461">
        <v>-1.02073897529506</v>
      </c>
      <c r="H461">
        <f>(Table2[[#This Row],[1Y Return vs Nifty]]-AVERAGE(Table2[1Y Return vs Nifty]))/_xlfn.STDEV.P(Table2[1Y Return vs Nifty])</f>
        <v>-0.50814946723722543</v>
      </c>
      <c r="I461">
        <v>-11.624665007967799</v>
      </c>
      <c r="J461">
        <f>(Table2[[#This Row],[1M Return vs Nifty]]-AVERAGE(Table2[1M Return vs Nifty]))/_xlfn.STDEV.P(Table2[1M Return vs Nifty])</f>
        <v>-0.86506360096684942</v>
      </c>
      <c r="K461">
        <v>-2.16574676561281</v>
      </c>
      <c r="L461">
        <f>(Table2[[#This Row],[6M Return vs Nifty]]-AVERAGE(Table2[6M Return vs Nifty]))/_xlfn.STDEV.P(Table2[6M Return vs Nifty])</f>
        <v>-0.26937721853152014</v>
      </c>
      <c r="M461">
        <v>0.19308038327011801</v>
      </c>
      <c r="N461">
        <f>(Table2[[#This Row],[1W Return vs Nifty]]-AVERAGE(Table2[1W Return vs Nifty]))/_xlfn.STDEV.P(Table2[1W Return vs Nifty])</f>
        <v>0.61963360432828496</v>
      </c>
      <c r="O461">
        <v>1178.6300000000001</v>
      </c>
      <c r="P461">
        <v>1194.05391050872</v>
      </c>
      <c r="Q461">
        <v>1121.5412619573699</v>
      </c>
      <c r="R461">
        <v>49.7330805480333</v>
      </c>
      <c r="S461" s="1">
        <f>(Table2[[#This Row],[Close Price]]-Table2[[#This Row],[20D EMA]])/Table2[[#This Row],[20D EMA]]</f>
        <v>-9.9946548110944056E-3</v>
      </c>
      <c r="T461" s="1">
        <f>(Table2[[#This Row],[Close Price]]-Table2[[#This Row],[50D EMA]])/Table2[[#This Row],[50D EMA]]</f>
        <v>-2.2782815976148056E-2</v>
      </c>
      <c r="U461" s="1">
        <f>(Table2[[#This Row],[Close Price]]-Table2[[#This Row],[200D EMA]])/Table2[[#This Row],[200D EMA]]</f>
        <v>4.0398636750604199E-2</v>
      </c>
      <c r="V461">
        <v>0.73983789829917801</v>
      </c>
      <c r="W461">
        <v>1149.5999999999999</v>
      </c>
      <c r="X461">
        <v>1170</v>
      </c>
      <c r="Y461">
        <v>1135.8499999999999</v>
      </c>
      <c r="Z461">
        <v>1179.5999999999999</v>
      </c>
      <c r="AA461">
        <v>1123.0999999999999</v>
      </c>
      <c r="AB461">
        <v>1179.5999999999999</v>
      </c>
      <c r="AC461" s="1">
        <f>(Table2[[#This Row],[Close Price]]/Table2[[#This Row],[Day Low]])-1</f>
        <v>1.500521920668052E-2</v>
      </c>
      <c r="AD461" s="1">
        <f>(Table2[[#This Row],[Day High]]/Table2[[#This Row],[Close Price]])-1</f>
        <v>2.6995757809487042E-3</v>
      </c>
      <c r="AE461" s="1">
        <f>(Table2[[#This Row],[Close Price]]/Table2[[#This Row],[Current Week Low]])-1</f>
        <v>2.7292336135933404E-2</v>
      </c>
      <c r="AF461" s="1">
        <f>(Table2[[#This Row],[Current Week High]]/Table2[[#This Row],[Close Price]])-1</f>
        <v>1.0926854351459125E-2</v>
      </c>
      <c r="AG461" s="1">
        <f>(Table2[[#This Row],[Close Price]]/Table2[[#This Row],[Current Month Low]])-1</f>
        <v>3.8954679013444959E-2</v>
      </c>
      <c r="AH461" s="1">
        <f>(Table2[[#This Row],[Current Month High]]/Table2[[#This Row],[Close Price]])-1</f>
        <v>1.0926854351459125E-2</v>
      </c>
      <c r="AI461">
        <v>14.8091014269186</v>
      </c>
      <c r="AJ461">
        <v>25.326244562590599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-0.04</v>
      </c>
      <c r="AM461" t="s">
        <v>3108</v>
      </c>
      <c r="AN461">
        <v>-0.27</v>
      </c>
      <c r="AO461" t="s">
        <v>3108</v>
      </c>
      <c r="AP461">
        <v>3.2866180058221998E-2</v>
      </c>
      <c r="AQ461">
        <f>(Table2[[#This Row],[Sharpe Ratio]]-AVERAGE(Table2[Sharpe Ratio]))/_xlfn.STDEV.P(Table2[Sharpe Ratio])</f>
        <v>-0.34464939830142505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489</v>
      </c>
      <c r="AT461">
        <f>_xlfn.RANK.AVG(Table2[[#This Row],[6M Return vs Nifty Z-Score]],Table2[6M Return vs Nifty Z-Score])</f>
        <v>401</v>
      </c>
      <c r="AU461">
        <f>_xlfn.RANK.AVG(Table2[[#This Row],[Sharpe Ratio Z-Score]],Table2[Sharpe Ratio Z-Score])</f>
        <v>435</v>
      </c>
      <c r="AV461">
        <f>(Table2[[#This Row],[Rank 1Y]]+Table2[[#This Row],[Rank 6M]]+Table2[[#This Row],[Rank Sharpe]])/3</f>
        <v>441.66666666666669</v>
      </c>
    </row>
    <row r="462" spans="1:48" x14ac:dyDescent="0.3">
      <c r="A462" t="s">
        <v>356</v>
      </c>
      <c r="B462" t="s">
        <v>357</v>
      </c>
      <c r="C462" t="s">
        <v>3078</v>
      </c>
      <c r="D462" t="s">
        <v>168</v>
      </c>
      <c r="E462">
        <v>67302.128242100007</v>
      </c>
      <c r="F462">
        <v>4436.5</v>
      </c>
      <c r="G462">
        <v>-9.9684777840066996</v>
      </c>
      <c r="H462">
        <f>(Table2[[#This Row],[1Y Return vs Nifty]]-AVERAGE(Table2[1Y Return vs Nifty]))/_xlfn.STDEV.P(Table2[1Y Return vs Nifty])</f>
        <v>-0.64620885906056846</v>
      </c>
      <c r="I462">
        <v>12.3486931649109</v>
      </c>
      <c r="J462">
        <f>(Table2[[#This Row],[1M Return vs Nifty]]-AVERAGE(Table2[1M Return vs Nifty]))/_xlfn.STDEV.P(Table2[1M Return vs Nifty])</f>
        <v>1.4268889635841995</v>
      </c>
      <c r="K462">
        <v>10.3599666620597</v>
      </c>
      <c r="L462">
        <f>(Table2[[#This Row],[6M Return vs Nifty]]-AVERAGE(Table2[6M Return vs Nifty]))/_xlfn.STDEV.P(Table2[6M Return vs Nifty])</f>
        <v>0.15166718655370082</v>
      </c>
      <c r="M462">
        <v>-4.6286560846326896</v>
      </c>
      <c r="N462">
        <f>(Table2[[#This Row],[1W Return vs Nifty]]-AVERAGE(Table2[1W Return vs Nifty]))/_xlfn.STDEV.P(Table2[1W Return vs Nifty])</f>
        <v>-0.45056741998248351</v>
      </c>
      <c r="O462">
        <v>4269.8100000000004</v>
      </c>
      <c r="P462">
        <v>4051.8617835586901</v>
      </c>
      <c r="Q462">
        <v>3747.2332406474102</v>
      </c>
      <c r="R462">
        <v>62.098633750058099</v>
      </c>
      <c r="S462" s="1">
        <f>(Table2[[#This Row],[Close Price]]-Table2[[#This Row],[20D EMA]])/Table2[[#This Row],[20D EMA]]</f>
        <v>3.9039207833603741E-2</v>
      </c>
      <c r="T462" s="1">
        <f>(Table2[[#This Row],[Close Price]]-Table2[[#This Row],[50D EMA]])/Table2[[#This Row],[50D EMA]]</f>
        <v>9.4928760403936538E-2</v>
      </c>
      <c r="U462" s="1">
        <f>(Table2[[#This Row],[Close Price]]-Table2[[#This Row],[200D EMA]])/Table2[[#This Row],[200D EMA]]</f>
        <v>0.18394018068475104</v>
      </c>
      <c r="V462">
        <v>0.96645172697298198</v>
      </c>
      <c r="W462">
        <v>4303</v>
      </c>
      <c r="X462">
        <v>4440</v>
      </c>
      <c r="Y462">
        <v>4294</v>
      </c>
      <c r="Z462">
        <v>4517.8500000000004</v>
      </c>
      <c r="AA462">
        <v>4185.1499999999996</v>
      </c>
      <c r="AB462">
        <v>4600</v>
      </c>
      <c r="AC462" s="1">
        <f>(Table2[[#This Row],[Close Price]]/Table2[[#This Row],[Day Low]])-1</f>
        <v>3.1024866372298288E-2</v>
      </c>
      <c r="AD462" s="1">
        <f>(Table2[[#This Row],[Day High]]/Table2[[#This Row],[Close Price]])-1</f>
        <v>7.8891017694138199E-4</v>
      </c>
      <c r="AE462" s="1">
        <f>(Table2[[#This Row],[Close Price]]/Table2[[#This Row],[Current Week Low]])-1</f>
        <v>3.3185840707964598E-2</v>
      </c>
      <c r="AF462" s="1">
        <f>(Table2[[#This Row],[Current Week High]]/Table2[[#This Row],[Close Price]])-1</f>
        <v>1.8336526541192555E-2</v>
      </c>
      <c r="AG462" s="1">
        <f>(Table2[[#This Row],[Close Price]]/Table2[[#This Row],[Current Month Low]])-1</f>
        <v>6.00575845549145E-2</v>
      </c>
      <c r="AH462" s="1">
        <f>(Table2[[#This Row],[Current Month High]]/Table2[[#This Row],[Close Price]])-1</f>
        <v>3.6853375408542721E-2</v>
      </c>
      <c r="AI462">
        <v>3.6853375408542699</v>
      </c>
      <c r="AJ462">
        <v>37.779503105590003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0.2</v>
      </c>
      <c r="AM462" t="s">
        <v>3109</v>
      </c>
      <c r="AN462">
        <v>1.18</v>
      </c>
      <c r="AO462" t="s">
        <v>3109</v>
      </c>
      <c r="AP462">
        <v>9.3448375617319994E-3</v>
      </c>
      <c r="AQ462">
        <f>(Table2[[#This Row],[Sharpe Ratio]]-AVERAGE(Table2[Sharpe Ratio]))/_xlfn.STDEV.P(Table2[Sharpe Ratio])</f>
        <v>-0.6119575937935553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-0.13017772269870687</v>
      </c>
      <c r="AS462">
        <f>_xlfn.RANK.AVG(Table2[[#This Row],[1Y Return vs Nifty Z-Score]],Table2[1Y Return vs Nifty Z-Score])</f>
        <v>547</v>
      </c>
      <c r="AT462">
        <f>_xlfn.RANK.AVG(Table2[[#This Row],[6M Return vs Nifty Z-Score]],Table2[6M Return vs Nifty Z-Score])</f>
        <v>277</v>
      </c>
      <c r="AU462">
        <f>_xlfn.RANK.AVG(Table2[[#This Row],[Sharpe Ratio Z-Score]],Table2[Sharpe Ratio Z-Score])</f>
        <v>503</v>
      </c>
      <c r="AV462">
        <f>(Table2[[#This Row],[Rank 1Y]]+Table2[[#This Row],[Rank 6M]]+Table2[[#This Row],[Rank Sharpe]])/3</f>
        <v>442.33333333333331</v>
      </c>
    </row>
    <row r="463" spans="1:48" x14ac:dyDescent="0.3">
      <c r="A463" t="s">
        <v>508</v>
      </c>
      <c r="B463" t="s">
        <v>509</v>
      </c>
      <c r="C463" t="s">
        <v>3069</v>
      </c>
      <c r="D463" t="s">
        <v>205</v>
      </c>
      <c r="E463">
        <v>40273.065338940003</v>
      </c>
      <c r="F463">
        <v>686.7</v>
      </c>
      <c r="G463">
        <v>-2.2370472816923899</v>
      </c>
      <c r="H463">
        <f>(Table2[[#This Row],[1Y Return vs Nifty]]-AVERAGE(Table2[1Y Return vs Nifty]))/_xlfn.STDEV.P(Table2[1Y Return vs Nifty])</f>
        <v>-0.52691653103298619</v>
      </c>
      <c r="I463">
        <v>-10.1856438783944</v>
      </c>
      <c r="J463">
        <f>(Table2[[#This Row],[1M Return vs Nifty]]-AVERAGE(Table2[1M Return vs Nifty]))/_xlfn.STDEV.P(Table2[1M Return vs Nifty])</f>
        <v>-0.72748720701382574</v>
      </c>
      <c r="K463">
        <v>0.51391475992282398</v>
      </c>
      <c r="L463">
        <f>(Table2[[#This Row],[6M Return vs Nifty]]-AVERAGE(Table2[6M Return vs Nifty]))/_xlfn.STDEV.P(Table2[6M Return vs Nifty])</f>
        <v>-0.17930199053242676</v>
      </c>
      <c r="M463">
        <v>-2.4523493643588501</v>
      </c>
      <c r="N463">
        <f>(Table2[[#This Row],[1W Return vs Nifty]]-AVERAGE(Table2[1W Return vs Nifty]))/_xlfn.STDEV.P(Table2[1W Return vs Nifty])</f>
        <v>3.2471355934794555E-2</v>
      </c>
      <c r="O463">
        <v>672.83</v>
      </c>
      <c r="P463">
        <v>668.80738402375005</v>
      </c>
      <c r="Q463">
        <v>632.21273111863002</v>
      </c>
      <c r="R463">
        <v>59.076411587729098</v>
      </c>
      <c r="S463" s="1">
        <f>(Table2[[#This Row],[Close Price]]-Table2[[#This Row],[20D EMA]])/Table2[[#This Row],[20D EMA]]</f>
        <v>2.0614419689966267E-2</v>
      </c>
      <c r="T463" s="1">
        <f>(Table2[[#This Row],[Close Price]]-Table2[[#This Row],[50D EMA]])/Table2[[#This Row],[50D EMA]]</f>
        <v>2.6753017989428498E-2</v>
      </c>
      <c r="U463" s="1">
        <f>(Table2[[#This Row],[Close Price]]-Table2[[#This Row],[200D EMA]])/Table2[[#This Row],[200D EMA]]</f>
        <v>8.6185023172438924E-2</v>
      </c>
      <c r="V463">
        <v>0.905335243000155</v>
      </c>
      <c r="W463">
        <v>656.4</v>
      </c>
      <c r="X463">
        <v>691.3</v>
      </c>
      <c r="Y463">
        <v>643.75</v>
      </c>
      <c r="Z463">
        <v>691.3</v>
      </c>
      <c r="AA463">
        <v>643.75</v>
      </c>
      <c r="AB463">
        <v>693</v>
      </c>
      <c r="AC463" s="1">
        <f>(Table2[[#This Row],[Close Price]]/Table2[[#This Row],[Day Low]])-1</f>
        <v>4.6160877513711229E-2</v>
      </c>
      <c r="AD463" s="1">
        <f>(Table2[[#This Row],[Day High]]/Table2[[#This Row],[Close Price]])-1</f>
        <v>6.698703946410145E-3</v>
      </c>
      <c r="AE463" s="1">
        <f>(Table2[[#This Row],[Close Price]]/Table2[[#This Row],[Current Week Low]])-1</f>
        <v>6.6718446601941928E-2</v>
      </c>
      <c r="AF463" s="1">
        <f>(Table2[[#This Row],[Current Week High]]/Table2[[#This Row],[Close Price]])-1</f>
        <v>6.698703946410145E-3</v>
      </c>
      <c r="AG463" s="1">
        <f>(Table2[[#This Row],[Close Price]]/Table2[[#This Row],[Current Month Low]])-1</f>
        <v>6.6718446601941928E-2</v>
      </c>
      <c r="AH463" s="1">
        <f>(Table2[[#This Row],[Current Month High]]/Table2[[#This Row],[Close Price]])-1</f>
        <v>9.1743119266054496E-3</v>
      </c>
      <c r="AI463">
        <v>11.329547109363601</v>
      </c>
      <c r="AJ463">
        <v>40.688383527965499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0.03</v>
      </c>
      <c r="AM463" t="s">
        <v>3109</v>
      </c>
      <c r="AN463">
        <v>1.1299999999999999</v>
      </c>
      <c r="AO463" t="s">
        <v>3109</v>
      </c>
      <c r="AP463">
        <v>2.4520227125691001E-2</v>
      </c>
      <c r="AQ463">
        <f>(Table2[[#This Row],[Sharpe Ratio]]-AVERAGE(Table2[Sharpe Ratio]))/_xlfn.STDEV.P(Table2[Sharpe Ratio])</f>
        <v>-0.43949694445615783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-1.8407313171006021</v>
      </c>
      <c r="AS463">
        <f>_xlfn.RANK.AVG(Table2[[#This Row],[1Y Return vs Nifty Z-Score]],Table2[1Y Return vs Nifty Z-Score])</f>
        <v>503</v>
      </c>
      <c r="AT463">
        <f>_xlfn.RANK.AVG(Table2[[#This Row],[6M Return vs Nifty Z-Score]],Table2[6M Return vs Nifty Z-Score])</f>
        <v>369</v>
      </c>
      <c r="AU463">
        <f>_xlfn.RANK.AVG(Table2[[#This Row],[Sharpe Ratio Z-Score]],Table2[Sharpe Ratio Z-Score])</f>
        <v>457</v>
      </c>
      <c r="AV463">
        <f>(Table2[[#This Row],[Rank 1Y]]+Table2[[#This Row],[Rank 6M]]+Table2[[#This Row],[Rank Sharpe]])/3</f>
        <v>443</v>
      </c>
    </row>
    <row r="464" spans="1:48" x14ac:dyDescent="0.3">
      <c r="A464" t="s">
        <v>68</v>
      </c>
      <c r="B464" t="s">
        <v>69</v>
      </c>
      <c r="C464" t="s">
        <v>3071</v>
      </c>
      <c r="D464" t="s">
        <v>70</v>
      </c>
      <c r="E464">
        <v>354403.54849647998</v>
      </c>
      <c r="F464">
        <v>3108.8</v>
      </c>
      <c r="G464">
        <v>1.06573833776057</v>
      </c>
      <c r="H464">
        <f>(Table2[[#This Row],[1Y Return vs Nifty]]-AVERAGE(Table2[1Y Return vs Nifty]))/_xlfn.STDEV.P(Table2[1Y Return vs Nifty])</f>
        <v>-0.47595610586941189</v>
      </c>
      <c r="I464">
        <v>-1.9870910599977101</v>
      </c>
      <c r="J464">
        <f>(Table2[[#This Row],[1M Return vs Nifty]]-AVERAGE(Table2[1M Return vs Nifty]))/_xlfn.STDEV.P(Table2[1M Return vs Nifty])</f>
        <v>5.6328477973921362E-2</v>
      </c>
      <c r="K464">
        <v>-14.905930019379401</v>
      </c>
      <c r="L464">
        <f>(Table2[[#This Row],[6M Return vs Nifty]]-AVERAGE(Table2[6M Return vs Nifty]))/_xlfn.STDEV.P(Table2[6M Return vs Nifty])</f>
        <v>-0.69763089922870059</v>
      </c>
      <c r="M464">
        <v>-5.9759514341701401</v>
      </c>
      <c r="N464">
        <f>(Table2[[#This Row],[1W Return vs Nifty]]-AVERAGE(Table2[1W Return vs Nifty]))/_xlfn.STDEV.P(Table2[1W Return vs Nifty])</f>
        <v>-0.74960426546799641</v>
      </c>
      <c r="O464">
        <v>3112.41</v>
      </c>
      <c r="P464">
        <v>3121.8572830388698</v>
      </c>
      <c r="Q464">
        <v>2995.0630324575</v>
      </c>
      <c r="R464">
        <v>49.464179973974197</v>
      </c>
      <c r="S464" s="1">
        <f>(Table2[[#This Row],[Close Price]]-Table2[[#This Row],[20D EMA]])/Table2[[#This Row],[20D EMA]]</f>
        <v>-1.1598728959229898E-3</v>
      </c>
      <c r="T464" s="1">
        <f>(Table2[[#This Row],[Close Price]]-Table2[[#This Row],[50D EMA]])/Table2[[#This Row],[50D EMA]]</f>
        <v>-4.1825368218496662E-3</v>
      </c>
      <c r="U464" s="1">
        <f>(Table2[[#This Row],[Close Price]]-Table2[[#This Row],[200D EMA]])/Table2[[#This Row],[200D EMA]]</f>
        <v>3.797481599216198E-2</v>
      </c>
      <c r="V464">
        <v>0.957001803688178</v>
      </c>
      <c r="W464">
        <v>3039.35</v>
      </c>
      <c r="X464">
        <v>3121.6</v>
      </c>
      <c r="Y464">
        <v>3014</v>
      </c>
      <c r="Z464">
        <v>3178.1</v>
      </c>
      <c r="AA464">
        <v>2996.3</v>
      </c>
      <c r="AB464">
        <v>3258</v>
      </c>
      <c r="AC464" s="1">
        <f>(Table2[[#This Row],[Close Price]]/Table2[[#This Row],[Day Low]])-1</f>
        <v>2.2850280487604291E-2</v>
      </c>
      <c r="AD464" s="1">
        <f>(Table2[[#This Row],[Day High]]/Table2[[#This Row],[Close Price]])-1</f>
        <v>4.1173443129181031E-3</v>
      </c>
      <c r="AE464" s="1">
        <f>(Table2[[#This Row],[Close Price]]/Table2[[#This Row],[Current Week Low]])-1</f>
        <v>3.1453218314532183E-2</v>
      </c>
      <c r="AF464" s="1">
        <f>(Table2[[#This Row],[Current Week High]]/Table2[[#This Row],[Close Price]])-1</f>
        <v>2.2291559444158393E-2</v>
      </c>
      <c r="AG464" s="1">
        <f>(Table2[[#This Row],[Close Price]]/Table2[[#This Row],[Current Month Low]])-1</f>
        <v>3.7546307112104937E-2</v>
      </c>
      <c r="AH464" s="1">
        <f>(Table2[[#This Row],[Current Month High]]/Table2[[#This Row],[Close Price]])-1</f>
        <v>4.7992794647452319E-2</v>
      </c>
      <c r="AI464">
        <v>20.429104477611901</v>
      </c>
      <c r="AJ464">
        <v>45.135387488328597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-0.12</v>
      </c>
      <c r="AM464" t="s">
        <v>3108</v>
      </c>
      <c r="AN464">
        <v>-0.64</v>
      </c>
      <c r="AO464" t="s">
        <v>3108</v>
      </c>
      <c r="AP464">
        <v>7.5488882016418998E-2</v>
      </c>
      <c r="AQ464">
        <f>(Table2[[#This Row],[Sharpe Ratio]]-AVERAGE(Table2[Sharpe Ratio]))/_xlfn.STDEV.P(Table2[Sharpe Ratio])</f>
        <v>0.13973611452143886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467</v>
      </c>
      <c r="AT464">
        <f>_xlfn.RANK.AVG(Table2[[#This Row],[6M Return vs Nifty Z-Score]],Table2[6M Return vs Nifty Z-Score])</f>
        <v>557</v>
      </c>
      <c r="AU464">
        <f>_xlfn.RANK.AVG(Table2[[#This Row],[Sharpe Ratio Z-Score]],Table2[Sharpe Ratio Z-Score])</f>
        <v>305</v>
      </c>
      <c r="AV464">
        <f>(Table2[[#This Row],[Rank 1Y]]+Table2[[#This Row],[Rank 6M]]+Table2[[#This Row],[Rank Sharpe]])/3</f>
        <v>443</v>
      </c>
    </row>
    <row r="465" spans="1:48" x14ac:dyDescent="0.3">
      <c r="A465" t="s">
        <v>603</v>
      </c>
      <c r="B465" t="s">
        <v>604</v>
      </c>
      <c r="C465" t="s">
        <v>3069</v>
      </c>
      <c r="D465" t="s">
        <v>408</v>
      </c>
      <c r="E465">
        <v>30811.922395189998</v>
      </c>
      <c r="F465">
        <v>485.15</v>
      </c>
      <c r="G465">
        <v>-3.6739052290372198</v>
      </c>
      <c r="H465">
        <f>(Table2[[#This Row],[1Y Return vs Nifty]]-AVERAGE(Table2[1Y Return vs Nifty]))/_xlfn.STDEV.P(Table2[1Y Return vs Nifty])</f>
        <v>-0.54908657182070186</v>
      </c>
      <c r="I465">
        <v>-10.032564871167301</v>
      </c>
      <c r="J465">
        <f>(Table2[[#This Row],[1M Return vs Nifty]]-AVERAGE(Table2[1M Return vs Nifty]))/_xlfn.STDEV.P(Table2[1M Return vs Nifty])</f>
        <v>-0.71285221842928959</v>
      </c>
      <c r="K465">
        <v>-19.573200707381002</v>
      </c>
      <c r="L465">
        <f>(Table2[[#This Row],[6M Return vs Nifty]]-AVERAGE(Table2[6M Return vs Nifty]))/_xlfn.STDEV.P(Table2[6M Return vs Nifty])</f>
        <v>-0.85451842675746015</v>
      </c>
      <c r="M465">
        <v>-3.68490161959331</v>
      </c>
      <c r="N465">
        <f>(Table2[[#This Row],[1W Return vs Nifty]]-AVERAGE(Table2[1W Return vs Nifty]))/_xlfn.STDEV.P(Table2[1W Return vs Nifty])</f>
        <v>-0.2410978643760355</v>
      </c>
      <c r="O465">
        <v>513.97</v>
      </c>
      <c r="P465">
        <v>513.82144264205795</v>
      </c>
      <c r="Q465">
        <v>479.05799813303599</v>
      </c>
      <c r="R465">
        <v>23.127492515101</v>
      </c>
      <c r="S465" s="1">
        <f>(Table2[[#This Row],[Close Price]]-Table2[[#This Row],[20D EMA]])/Table2[[#This Row],[20D EMA]]</f>
        <v>-5.607331167188756E-2</v>
      </c>
      <c r="T465" s="1">
        <f>(Table2[[#This Row],[Close Price]]-Table2[[#This Row],[50D EMA]])/Table2[[#This Row],[50D EMA]]</f>
        <v>-5.5800401195072895E-2</v>
      </c>
      <c r="U465" s="1">
        <f>(Table2[[#This Row],[Close Price]]-Table2[[#This Row],[200D EMA]])/Table2[[#This Row],[200D EMA]]</f>
        <v>1.2716626986096605E-2</v>
      </c>
      <c r="V465">
        <v>0.64782403174411496</v>
      </c>
      <c r="W465">
        <v>480.05</v>
      </c>
      <c r="X465">
        <v>491.55</v>
      </c>
      <c r="Y465">
        <v>477.15</v>
      </c>
      <c r="Z465">
        <v>497.4</v>
      </c>
      <c r="AA465">
        <v>477.15</v>
      </c>
      <c r="AB465">
        <v>560</v>
      </c>
      <c r="AC465" s="1">
        <f>(Table2[[#This Row],[Close Price]]/Table2[[#This Row],[Day Low]])-1</f>
        <v>1.0623893344443136E-2</v>
      </c>
      <c r="AD465" s="1">
        <f>(Table2[[#This Row],[Day High]]/Table2[[#This Row],[Close Price]])-1</f>
        <v>1.3191796351643914E-2</v>
      </c>
      <c r="AE465" s="1">
        <f>(Table2[[#This Row],[Close Price]]/Table2[[#This Row],[Current Week Low]])-1</f>
        <v>1.6766216074609597E-2</v>
      </c>
      <c r="AF465" s="1">
        <f>(Table2[[#This Row],[Current Week High]]/Table2[[#This Row],[Close Price]])-1</f>
        <v>2.5249922704318362E-2</v>
      </c>
      <c r="AG465" s="1">
        <f>(Table2[[#This Row],[Close Price]]/Table2[[#This Row],[Current Month Low]])-1</f>
        <v>1.6766216074609597E-2</v>
      </c>
      <c r="AH465" s="1">
        <f>(Table2[[#This Row],[Current Month High]]/Table2[[#This Row],[Close Price]])-1</f>
        <v>0.15428218076883438</v>
      </c>
      <c r="AI465">
        <v>17.087498711738601</v>
      </c>
      <c r="AJ465">
        <v>32.917808219177999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-0.05</v>
      </c>
      <c r="AM465" t="s">
        <v>3108</v>
      </c>
      <c r="AN465">
        <v>-13.31</v>
      </c>
      <c r="AO465" t="s">
        <v>3108</v>
      </c>
      <c r="AP465">
        <v>0.10451473603830901</v>
      </c>
      <c r="AQ465">
        <f>(Table2[[#This Row],[Sharpe Ratio]]-AVERAGE(Table2[Sharpe Ratio]))/_xlfn.STDEV.P(Table2[Sharpe Ratio])</f>
        <v>0.46960030753538928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-1.8879547738480977</v>
      </c>
      <c r="AS465">
        <f>_xlfn.RANK.AVG(Table2[[#This Row],[1Y Return vs Nifty Z-Score]],Table2[1Y Return vs Nifty Z-Score])</f>
        <v>507</v>
      </c>
      <c r="AT465">
        <f>_xlfn.RANK.AVG(Table2[[#This Row],[6M Return vs Nifty Z-Score]],Table2[6M Return vs Nifty Z-Score])</f>
        <v>603</v>
      </c>
      <c r="AU465">
        <f>_xlfn.RANK.AVG(Table2[[#This Row],[Sharpe Ratio Z-Score]],Table2[Sharpe Ratio Z-Score])</f>
        <v>220</v>
      </c>
      <c r="AV465">
        <f>(Table2[[#This Row],[Rank 1Y]]+Table2[[#This Row],[Rank 6M]]+Table2[[#This Row],[Rank Sharpe]])/3</f>
        <v>443.33333333333331</v>
      </c>
    </row>
    <row r="466" spans="1:48" x14ac:dyDescent="0.3">
      <c r="A466" t="s">
        <v>1019</v>
      </c>
      <c r="B466" t="s">
        <v>1020</v>
      </c>
      <c r="C466" t="s">
        <v>3063</v>
      </c>
      <c r="D466" t="s">
        <v>298</v>
      </c>
      <c r="E466">
        <v>13150.70101112</v>
      </c>
      <c r="F466">
        <v>953.8</v>
      </c>
      <c r="G466">
        <v>7.3202556498215197</v>
      </c>
      <c r="H466">
        <f>(Table2[[#This Row],[1Y Return vs Nifty]]-AVERAGE(Table2[1Y Return vs Nifty]))/_xlfn.STDEV.P(Table2[1Y Return vs Nifty])</f>
        <v>-0.3794518521454438</v>
      </c>
      <c r="I466">
        <v>-13.1286504250163</v>
      </c>
      <c r="J466">
        <f>(Table2[[#This Row],[1M Return vs Nifty]]-AVERAGE(Table2[1M Return vs Nifty]))/_xlfn.STDEV.P(Table2[1M Return vs Nifty])</f>
        <v>-1.0088508504958449</v>
      </c>
      <c r="K466">
        <v>-8.9507059429442197</v>
      </c>
      <c r="L466">
        <f>(Table2[[#This Row],[6M Return vs Nifty]]-AVERAGE(Table2[6M Return vs Nifty]))/_xlfn.STDEV.P(Table2[6M Return vs Nifty])</f>
        <v>-0.49744958477579965</v>
      </c>
      <c r="M466">
        <v>-0.93486350766786297</v>
      </c>
      <c r="N466">
        <f>(Table2[[#This Row],[1W Return vs Nifty]]-AVERAGE(Table2[1W Return vs Nifty]))/_xlfn.STDEV.P(Table2[1W Return vs Nifty])</f>
        <v>0.36928257094384637</v>
      </c>
      <c r="O466">
        <v>966.98</v>
      </c>
      <c r="P466">
        <v>991.76499327637305</v>
      </c>
      <c r="Q466">
        <v>923.500111410881</v>
      </c>
      <c r="R466">
        <v>49.136791865188798</v>
      </c>
      <c r="S466" s="1">
        <f>(Table2[[#This Row],[Close Price]]-Table2[[#This Row],[20D EMA]])/Table2[[#This Row],[20D EMA]]</f>
        <v>-1.3630064737636831E-2</v>
      </c>
      <c r="T466" s="1">
        <f>(Table2[[#This Row],[Close Price]]-Table2[[#This Row],[50D EMA]])/Table2[[#This Row],[50D EMA]]</f>
        <v>-3.828023123800002E-2</v>
      </c>
      <c r="U466" s="1">
        <f>(Table2[[#This Row],[Close Price]]-Table2[[#This Row],[200D EMA]])/Table2[[#This Row],[200D EMA]]</f>
        <v>3.2809837502702811E-2</v>
      </c>
      <c r="V466">
        <v>0.42949720626340998</v>
      </c>
      <c r="W466">
        <v>945</v>
      </c>
      <c r="X466">
        <v>974</v>
      </c>
      <c r="Y466">
        <v>922.25</v>
      </c>
      <c r="Z466">
        <v>974</v>
      </c>
      <c r="AA466">
        <v>890.1</v>
      </c>
      <c r="AB466">
        <v>984.35</v>
      </c>
      <c r="AC466" s="1">
        <f>(Table2[[#This Row],[Close Price]]/Table2[[#This Row],[Day Low]])-1</f>
        <v>9.3121693121691607E-3</v>
      </c>
      <c r="AD466" s="1">
        <f>(Table2[[#This Row],[Day High]]/Table2[[#This Row],[Close Price]])-1</f>
        <v>2.1178444118263862E-2</v>
      </c>
      <c r="AE466" s="1">
        <f>(Table2[[#This Row],[Close Price]]/Table2[[#This Row],[Current Week Low]])-1</f>
        <v>3.4209812957441077E-2</v>
      </c>
      <c r="AF466" s="1">
        <f>(Table2[[#This Row],[Current Week High]]/Table2[[#This Row],[Close Price]])-1</f>
        <v>2.1178444118263862E-2</v>
      </c>
      <c r="AG466" s="1">
        <f>(Table2[[#This Row],[Close Price]]/Table2[[#This Row],[Current Month Low]])-1</f>
        <v>7.1564992697449537E-2</v>
      </c>
      <c r="AH466" s="1">
        <f>(Table2[[#This Row],[Current Month High]]/Table2[[#This Row],[Close Price]])-1</f>
        <v>3.2029775634304869E-2</v>
      </c>
      <c r="AI466">
        <v>25.7076955336548</v>
      </c>
      <c r="AJ466">
        <v>52.607999999999898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-0.12</v>
      </c>
      <c r="AM466" t="s">
        <v>3108</v>
      </c>
      <c r="AN466">
        <v>-2.8</v>
      </c>
      <c r="AO466" t="s">
        <v>3108</v>
      </c>
      <c r="AP466">
        <v>3.2998980045531E-2</v>
      </c>
      <c r="AQ466">
        <f>(Table2[[#This Row],[Sharpe Ratio]]-AVERAGE(Table2[Sharpe Ratio]))/_xlfn.STDEV.P(Table2[Sharpe Ratio])</f>
        <v>-0.3431401934176373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412</v>
      </c>
      <c r="AT466">
        <f>_xlfn.RANK.AVG(Table2[[#This Row],[6M Return vs Nifty Z-Score]],Table2[6M Return vs Nifty Z-Score])</f>
        <v>484</v>
      </c>
      <c r="AU466">
        <f>_xlfn.RANK.AVG(Table2[[#This Row],[Sharpe Ratio Z-Score]],Table2[Sharpe Ratio Z-Score])</f>
        <v>434</v>
      </c>
      <c r="AV466">
        <f>(Table2[[#This Row],[Rank 1Y]]+Table2[[#This Row],[Rank 6M]]+Table2[[#This Row],[Rank Sharpe]])/3</f>
        <v>443.33333333333331</v>
      </c>
    </row>
    <row r="467" spans="1:48" x14ac:dyDescent="0.3">
      <c r="A467" t="s">
        <v>169</v>
      </c>
      <c r="B467" t="s">
        <v>170</v>
      </c>
      <c r="C467" t="s">
        <v>3063</v>
      </c>
      <c r="D467" t="s">
        <v>21</v>
      </c>
      <c r="E467">
        <v>155076.00701609999</v>
      </c>
      <c r="F467">
        <v>1585.3</v>
      </c>
      <c r="G467">
        <v>3.03351644937137</v>
      </c>
      <c r="H467">
        <f>(Table2[[#This Row],[1Y Return vs Nifty]]-AVERAGE(Table2[1Y Return vs Nifty]))/_xlfn.STDEV.P(Table2[1Y Return vs Nifty])</f>
        <v>-0.44559421722467729</v>
      </c>
      <c r="I467">
        <v>1.58095544949438</v>
      </c>
      <c r="J467">
        <f>(Table2[[#This Row],[1M Return vs Nifty]]-AVERAGE(Table2[1M Return vs Nifty]))/_xlfn.STDEV.P(Table2[1M Return vs Nifty])</f>
        <v>0.39744853670309155</v>
      </c>
      <c r="K467">
        <v>10.362725926616401</v>
      </c>
      <c r="L467">
        <f>(Table2[[#This Row],[6M Return vs Nifty]]-AVERAGE(Table2[6M Return vs Nifty]))/_xlfn.STDEV.P(Table2[6M Return vs Nifty])</f>
        <v>0.15175993759023518</v>
      </c>
      <c r="M467">
        <v>1.4178809915242601</v>
      </c>
      <c r="N467">
        <f>(Table2[[#This Row],[1W Return vs Nifty]]-AVERAGE(Table2[1W Return vs Nifty]))/_xlfn.STDEV.P(Table2[1W Return vs Nifty])</f>
        <v>0.89148231988037197</v>
      </c>
      <c r="O467">
        <v>1507.34</v>
      </c>
      <c r="P467">
        <v>1458.92350453676</v>
      </c>
      <c r="Q467">
        <v>1331.3955515083501</v>
      </c>
      <c r="R467">
        <v>72.329988233355294</v>
      </c>
      <c r="S467" s="1">
        <f>(Table2[[#This Row],[Close Price]]-Table2[[#This Row],[20D EMA]])/Table2[[#This Row],[20D EMA]]</f>
        <v>5.1720248915307784E-2</v>
      </c>
      <c r="T467" s="1">
        <f>(Table2[[#This Row],[Close Price]]-Table2[[#This Row],[50D EMA]])/Table2[[#This Row],[50D EMA]]</f>
        <v>8.6623112911850209E-2</v>
      </c>
      <c r="U467" s="1">
        <f>(Table2[[#This Row],[Close Price]]-Table2[[#This Row],[200D EMA]])/Table2[[#This Row],[200D EMA]]</f>
        <v>0.19070549560121275</v>
      </c>
      <c r="V467">
        <v>0.97194648090133395</v>
      </c>
      <c r="W467">
        <v>1531.3</v>
      </c>
      <c r="X467">
        <v>1589</v>
      </c>
      <c r="Y467">
        <v>1489.4</v>
      </c>
      <c r="Z467">
        <v>1589</v>
      </c>
      <c r="AA467">
        <v>1426.75</v>
      </c>
      <c r="AB467">
        <v>1589</v>
      </c>
      <c r="AC467" s="1">
        <f>(Table2[[#This Row],[Close Price]]/Table2[[#This Row],[Day Low]])-1</f>
        <v>3.5264154639848444E-2</v>
      </c>
      <c r="AD467" s="1">
        <f>(Table2[[#This Row],[Day High]]/Table2[[#This Row],[Close Price]])-1</f>
        <v>2.3339431022519896E-3</v>
      </c>
      <c r="AE467" s="1">
        <f>(Table2[[#This Row],[Close Price]]/Table2[[#This Row],[Current Week Low]])-1</f>
        <v>6.4388344299717959E-2</v>
      </c>
      <c r="AF467" s="1">
        <f>(Table2[[#This Row],[Current Week High]]/Table2[[#This Row],[Close Price]])-1</f>
        <v>2.3339431022519896E-3</v>
      </c>
      <c r="AG467" s="1">
        <f>(Table2[[#This Row],[Close Price]]/Table2[[#This Row],[Current Month Low]])-1</f>
        <v>0.11112668652531976</v>
      </c>
      <c r="AH467" s="1">
        <f>(Table2[[#This Row],[Current Month High]]/Table2[[#This Row],[Close Price]])-1</f>
        <v>2.3339431022519896E-3</v>
      </c>
      <c r="AI467">
        <v>0.23339431022519799</v>
      </c>
      <c r="AJ467">
        <v>44.360970723489402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</v>
      </c>
      <c r="AM467" t="s">
        <v>3110</v>
      </c>
      <c r="AN467">
        <v>3.07</v>
      </c>
      <c r="AO467" t="s">
        <v>3109</v>
      </c>
      <c r="AP467">
        <v>-1.9868685869942001E-2</v>
      </c>
      <c r="AQ467">
        <f>(Table2[[#This Row],[Sharpe Ratio]]-AVERAGE(Table2[Sharpe Ratio]))/_xlfn.STDEV.P(Table2[Sharpe Ratio])</f>
        <v>-0.94395455500668146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5.1142021942339855E-2</v>
      </c>
      <c r="AS467">
        <f>_xlfn.RANK.AVG(Table2[[#This Row],[1Y Return vs Nifty Z-Score]],Table2[1Y Return vs Nifty Z-Score])</f>
        <v>446</v>
      </c>
      <c r="AT467">
        <f>_xlfn.RANK.AVG(Table2[[#This Row],[6M Return vs Nifty Z-Score]],Table2[6M Return vs Nifty Z-Score])</f>
        <v>276</v>
      </c>
      <c r="AU467">
        <f>_xlfn.RANK.AVG(Table2[[#This Row],[Sharpe Ratio Z-Score]],Table2[Sharpe Ratio Z-Score])</f>
        <v>609</v>
      </c>
      <c r="AV467">
        <f>(Table2[[#This Row],[Rank 1Y]]+Table2[[#This Row],[Rank 6M]]+Table2[[#This Row],[Rank Sharpe]])/3</f>
        <v>443.66666666666669</v>
      </c>
    </row>
    <row r="468" spans="1:48" x14ac:dyDescent="0.3">
      <c r="A468" t="s">
        <v>307</v>
      </c>
      <c r="B468" t="s">
        <v>308</v>
      </c>
      <c r="C468" t="s">
        <v>3064</v>
      </c>
      <c r="D468" t="s">
        <v>34</v>
      </c>
      <c r="E468">
        <v>89717.818329999995</v>
      </c>
      <c r="F468">
        <v>117.53</v>
      </c>
      <c r="G468">
        <v>-1.7309829357803801</v>
      </c>
      <c r="H468">
        <f>(Table2[[#This Row],[1Y Return vs Nifty]]-AVERAGE(Table2[1Y Return vs Nifty]))/_xlfn.STDEV.P(Table2[1Y Return vs Nifty])</f>
        <v>-0.51910819673605002</v>
      </c>
      <c r="I468">
        <v>-16.416381716296801</v>
      </c>
      <c r="J468">
        <f>(Table2[[#This Row],[1M Return vs Nifty]]-AVERAGE(Table2[1M Return vs Nifty]))/_xlfn.STDEV.P(Table2[1M Return vs Nifty])</f>
        <v>-1.3231716106607625</v>
      </c>
      <c r="K468">
        <v>-30.121473677917699</v>
      </c>
      <c r="L468">
        <f>(Table2[[#This Row],[6M Return vs Nifty]]-AVERAGE(Table2[6M Return vs Nifty]))/_xlfn.STDEV.P(Table2[6M Return vs Nifty])</f>
        <v>-1.2090923472931312</v>
      </c>
      <c r="M468">
        <v>-4.8683456899774598</v>
      </c>
      <c r="N468">
        <f>(Table2[[#This Row],[1W Return vs Nifty]]-AVERAGE(Table2[1W Return vs Nifty]))/_xlfn.STDEV.P(Table2[1W Return vs Nifty])</f>
        <v>-0.50376735383705751</v>
      </c>
      <c r="O468">
        <v>126.81</v>
      </c>
      <c r="P468">
        <v>133.98086526945301</v>
      </c>
      <c r="Q468">
        <v>130.35259048084399</v>
      </c>
      <c r="R468">
        <v>23.809089052447298</v>
      </c>
      <c r="S468" s="1">
        <f>(Table2[[#This Row],[Close Price]]-Table2[[#This Row],[20D EMA]])/Table2[[#This Row],[20D EMA]]</f>
        <v>-7.3180348552953245E-2</v>
      </c>
      <c r="T468" s="1">
        <f>(Table2[[#This Row],[Close Price]]-Table2[[#This Row],[50D EMA]])/Table2[[#This Row],[50D EMA]]</f>
        <v>-0.12278518455876641</v>
      </c>
      <c r="U468" s="1">
        <f>(Table2[[#This Row],[Close Price]]-Table2[[#This Row],[200D EMA]])/Table2[[#This Row],[200D EMA]]</f>
        <v>-9.8368512919797577E-2</v>
      </c>
      <c r="V468">
        <v>0.78036321987114299</v>
      </c>
      <c r="W468">
        <v>116.7</v>
      </c>
      <c r="X468">
        <v>118.94</v>
      </c>
      <c r="Y468">
        <v>116.3</v>
      </c>
      <c r="Z468">
        <v>122.88</v>
      </c>
      <c r="AA468">
        <v>116.3</v>
      </c>
      <c r="AB468">
        <v>136.09</v>
      </c>
      <c r="AC468" s="1">
        <f>(Table2[[#This Row],[Close Price]]/Table2[[#This Row],[Day Low]])-1</f>
        <v>7.1122536418166682E-3</v>
      </c>
      <c r="AD468" s="1">
        <f>(Table2[[#This Row],[Day High]]/Table2[[#This Row],[Close Price]])-1</f>
        <v>1.1996936952267445E-2</v>
      </c>
      <c r="AE468" s="1">
        <f>(Table2[[#This Row],[Close Price]]/Table2[[#This Row],[Current Week Low]])-1</f>
        <v>1.0576096302665539E-2</v>
      </c>
      <c r="AF468" s="1">
        <f>(Table2[[#This Row],[Current Week High]]/Table2[[#This Row],[Close Price]])-1</f>
        <v>4.5520292691227704E-2</v>
      </c>
      <c r="AG468" s="1">
        <f>(Table2[[#This Row],[Close Price]]/Table2[[#This Row],[Current Month Low]])-1</f>
        <v>1.0576096302665539E-2</v>
      </c>
      <c r="AH468" s="1">
        <f>(Table2[[#This Row],[Current Month High]]/Table2[[#This Row],[Close Price]])-1</f>
        <v>0.15791712754190423</v>
      </c>
      <c r="AI468">
        <v>46.771037181996</v>
      </c>
      <c r="AJ468">
        <v>38.515026517383603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-0.28000000000000003</v>
      </c>
      <c r="AM468" t="s">
        <v>3108</v>
      </c>
      <c r="AN468">
        <v>-12.88</v>
      </c>
      <c r="AO468" t="s">
        <v>3108</v>
      </c>
      <c r="AP468">
        <v>0.13567340567018399</v>
      </c>
      <c r="AQ468">
        <f>(Table2[[#This Row],[Sharpe Ratio]]-AVERAGE(Table2[Sharpe Ratio]))/_xlfn.STDEV.P(Table2[Sharpe Ratio])</f>
        <v>0.82370287436272249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497</v>
      </c>
      <c r="AT468">
        <f>_xlfn.RANK.AVG(Table2[[#This Row],[6M Return vs Nifty Z-Score]],Table2[6M Return vs Nifty Z-Score])</f>
        <v>687</v>
      </c>
      <c r="AU468">
        <f>_xlfn.RANK.AVG(Table2[[#This Row],[Sharpe Ratio Z-Score]],Table2[Sharpe Ratio Z-Score])</f>
        <v>149</v>
      </c>
      <c r="AV468">
        <f>(Table2[[#This Row],[Rank 1Y]]+Table2[[#This Row],[Rank 6M]]+Table2[[#This Row],[Rank Sharpe]])/3</f>
        <v>444.33333333333331</v>
      </c>
    </row>
    <row r="469" spans="1:48" x14ac:dyDescent="0.3">
      <c r="A469" t="s">
        <v>1179</v>
      </c>
      <c r="B469" t="s">
        <v>1180</v>
      </c>
      <c r="C469" t="s">
        <v>3080</v>
      </c>
      <c r="D469" t="s">
        <v>1181</v>
      </c>
      <c r="E469">
        <v>9947.0578790189993</v>
      </c>
      <c r="F469">
        <v>95.01</v>
      </c>
      <c r="G469">
        <v>25.816138663690101</v>
      </c>
      <c r="H469">
        <f>(Table2[[#This Row],[1Y Return vs Nifty]]-AVERAGE(Table2[1Y Return vs Nifty]))/_xlfn.STDEV.P(Table2[1Y Return vs Nifty])</f>
        <v>-9.4069096264791027E-2</v>
      </c>
      <c r="I469">
        <v>10.560982469442299</v>
      </c>
      <c r="J469">
        <f>(Table2[[#This Row],[1M Return vs Nifty]]-AVERAGE(Table2[1M Return vs Nifty]))/_xlfn.STDEV.P(Table2[1M Return vs Nifty])</f>
        <v>1.2559763995784621</v>
      </c>
      <c r="K469">
        <v>-26.740954151843201</v>
      </c>
      <c r="L469">
        <f>(Table2[[#This Row],[6M Return vs Nifty]]-AVERAGE(Table2[6M Return vs Nifty]))/_xlfn.STDEV.P(Table2[6M Return vs Nifty])</f>
        <v>-1.0954581945597255</v>
      </c>
      <c r="M469">
        <v>-3.5091080355787598</v>
      </c>
      <c r="N469">
        <f>(Table2[[#This Row],[1W Return vs Nifty]]-AVERAGE(Table2[1W Return vs Nifty]))/_xlfn.STDEV.P(Table2[1W Return vs Nifty])</f>
        <v>-0.20207987263550786</v>
      </c>
      <c r="O469">
        <v>92.2</v>
      </c>
      <c r="P469">
        <v>88.548397813781904</v>
      </c>
      <c r="Q469">
        <v>86.333305717159107</v>
      </c>
      <c r="R469">
        <v>53.980437789316902</v>
      </c>
      <c r="S469" s="1">
        <f>(Table2[[#This Row],[Close Price]]-Table2[[#This Row],[20D EMA]])/Table2[[#This Row],[20D EMA]]</f>
        <v>3.0477223427331911E-2</v>
      </c>
      <c r="T469" s="1">
        <f>(Table2[[#This Row],[Close Price]]-Table2[[#This Row],[50D EMA]])/Table2[[#This Row],[50D EMA]]</f>
        <v>7.2972547733804405E-2</v>
      </c>
      <c r="U469" s="1">
        <f>(Table2[[#This Row],[Close Price]]-Table2[[#This Row],[200D EMA]])/Table2[[#This Row],[200D EMA]]</f>
        <v>0.10050228252891247</v>
      </c>
      <c r="V469">
        <v>2.31401975287526</v>
      </c>
      <c r="W469">
        <v>93.8</v>
      </c>
      <c r="X469">
        <v>97</v>
      </c>
      <c r="Y469">
        <v>92.01</v>
      </c>
      <c r="Z469">
        <v>102.25</v>
      </c>
      <c r="AA469">
        <v>86.88</v>
      </c>
      <c r="AB469">
        <v>102.9</v>
      </c>
      <c r="AC469" s="1">
        <f>(Table2[[#This Row],[Close Price]]/Table2[[#This Row],[Day Low]])-1</f>
        <v>1.2899786780383948E-2</v>
      </c>
      <c r="AD469" s="1">
        <f>(Table2[[#This Row],[Day High]]/Table2[[#This Row],[Close Price]])-1</f>
        <v>2.0945163666982403E-2</v>
      </c>
      <c r="AE469" s="1">
        <f>(Table2[[#This Row],[Close Price]]/Table2[[#This Row],[Current Week Low]])-1</f>
        <v>3.2605151613954941E-2</v>
      </c>
      <c r="AF469" s="1">
        <f>(Table2[[#This Row],[Current Week High]]/Table2[[#This Row],[Close Price]])-1</f>
        <v>7.6202504999473675E-2</v>
      </c>
      <c r="AG469" s="1">
        <f>(Table2[[#This Row],[Close Price]]/Table2[[#This Row],[Current Month Low]])-1</f>
        <v>9.3577348066298471E-2</v>
      </c>
      <c r="AH469" s="1">
        <f>(Table2[[#This Row],[Current Month High]]/Table2[[#This Row],[Close Price]])-1</f>
        <v>8.3043890116829777E-2</v>
      </c>
      <c r="AI469">
        <v>42.8270708346489</v>
      </c>
      <c r="AJ469">
        <v>56.782178217821702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</v>
      </c>
      <c r="AM469" t="s">
        <v>3109</v>
      </c>
      <c r="AN469">
        <v>4.4400000000000004</v>
      </c>
      <c r="AO469" t="s">
        <v>3109</v>
      </c>
      <c r="AP469">
        <v>6.1042683816713003E-2</v>
      </c>
      <c r="AQ469">
        <f>(Table2[[#This Row],[Sharpe Ratio]]-AVERAGE(Table2[Sharpe Ratio]))/_xlfn.STDEV.P(Table2[Sharpe Ratio])</f>
        <v>-2.4437642697619597E-2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-0.16006840657918187</v>
      </c>
      <c r="AS469">
        <f>_xlfn.RANK.AVG(Table2[[#This Row],[1Y Return vs Nifty Z-Score]],Table2[1Y Return vs Nifty Z-Score])</f>
        <v>318</v>
      </c>
      <c r="AT469">
        <f>_xlfn.RANK.AVG(Table2[[#This Row],[6M Return vs Nifty Z-Score]],Table2[6M Return vs Nifty Z-Score])</f>
        <v>667</v>
      </c>
      <c r="AU469">
        <f>_xlfn.RANK.AVG(Table2[[#This Row],[Sharpe Ratio Z-Score]],Table2[Sharpe Ratio Z-Score])</f>
        <v>352</v>
      </c>
      <c r="AV469">
        <f>(Table2[[#This Row],[Rank 1Y]]+Table2[[#This Row],[Rank 6M]]+Table2[[#This Row],[Rank Sharpe]])/3</f>
        <v>445.66666666666669</v>
      </c>
    </row>
    <row r="470" spans="1:48" x14ac:dyDescent="0.3">
      <c r="A470" t="s">
        <v>752</v>
      </c>
      <c r="B470" t="s">
        <v>753</v>
      </c>
      <c r="C470" t="s">
        <v>3064</v>
      </c>
      <c r="D470" t="s">
        <v>548</v>
      </c>
      <c r="E470">
        <v>21417.194051260001</v>
      </c>
      <c r="F470">
        <v>824.6</v>
      </c>
      <c r="G470">
        <v>0.58832091788680396</v>
      </c>
      <c r="H470">
        <f>(Table2[[#This Row],[1Y Return vs Nifty]]-AVERAGE(Table2[1Y Return vs Nifty]))/_xlfn.STDEV.P(Table2[1Y Return vs Nifty])</f>
        <v>-0.48332243160183819</v>
      </c>
      <c r="I470">
        <v>3.1023683289350701</v>
      </c>
      <c r="J470">
        <f>(Table2[[#This Row],[1M Return vs Nifty]]-AVERAGE(Table2[1M Return vs Nifty]))/_xlfn.STDEV.P(Table2[1M Return vs Nifty])</f>
        <v>0.54290192398531101</v>
      </c>
      <c r="K470">
        <v>-4.0866296179048103</v>
      </c>
      <c r="L470">
        <f>(Table2[[#This Row],[6M Return vs Nifty]]-AVERAGE(Table2[6M Return vs Nifty]))/_xlfn.STDEV.P(Table2[6M Return vs Nifty])</f>
        <v>-0.33394655284144398</v>
      </c>
      <c r="M470">
        <v>1.5659762125891401</v>
      </c>
      <c r="N470">
        <f>(Table2[[#This Row],[1W Return vs Nifty]]-AVERAGE(Table2[1W Return vs Nifty]))/_xlfn.STDEV.P(Table2[1W Return vs Nifty])</f>
        <v>0.92435256451821279</v>
      </c>
      <c r="O470">
        <v>805.77</v>
      </c>
      <c r="P470">
        <v>792.98624830480696</v>
      </c>
      <c r="Q470">
        <v>745.73247939010503</v>
      </c>
      <c r="R470">
        <v>57.003570552255397</v>
      </c>
      <c r="S470" s="1">
        <f>(Table2[[#This Row],[Close Price]]-Table2[[#This Row],[20D EMA]])/Table2[[#This Row],[20D EMA]]</f>
        <v>2.3368951437755241E-2</v>
      </c>
      <c r="T470" s="1">
        <f>(Table2[[#This Row],[Close Price]]-Table2[[#This Row],[50D EMA]])/Table2[[#This Row],[50D EMA]]</f>
        <v>3.9866708612885562E-2</v>
      </c>
      <c r="U470" s="1">
        <f>(Table2[[#This Row],[Close Price]]-Table2[[#This Row],[200D EMA]])/Table2[[#This Row],[200D EMA]]</f>
        <v>0.10575846270554898</v>
      </c>
      <c r="V470">
        <v>0.74756269595346203</v>
      </c>
      <c r="W470">
        <v>821.7</v>
      </c>
      <c r="X470">
        <v>838.9</v>
      </c>
      <c r="Y470">
        <v>798</v>
      </c>
      <c r="Z470">
        <v>847.1</v>
      </c>
      <c r="AA470">
        <v>768.05</v>
      </c>
      <c r="AB470">
        <v>847.1</v>
      </c>
      <c r="AC470" s="1">
        <f>(Table2[[#This Row],[Close Price]]/Table2[[#This Row],[Day Low]])-1</f>
        <v>3.5292685895094156E-3</v>
      </c>
      <c r="AD470" s="1">
        <f>(Table2[[#This Row],[Day High]]/Table2[[#This Row],[Close Price]])-1</f>
        <v>1.7341741450400239E-2</v>
      </c>
      <c r="AE470" s="1">
        <f>(Table2[[#This Row],[Close Price]]/Table2[[#This Row],[Current Week Low]])-1</f>
        <v>3.3333333333333437E-2</v>
      </c>
      <c r="AF470" s="1">
        <f>(Table2[[#This Row],[Current Week High]]/Table2[[#This Row],[Close Price]])-1</f>
        <v>2.7285956827552749E-2</v>
      </c>
      <c r="AG470" s="1">
        <f>(Table2[[#This Row],[Close Price]]/Table2[[#This Row],[Current Month Low]])-1</f>
        <v>7.3628019009179146E-2</v>
      </c>
      <c r="AH470" s="1">
        <f>(Table2[[#This Row],[Current Month High]]/Table2[[#This Row],[Close Price]])-1</f>
        <v>2.7285956827552749E-2</v>
      </c>
      <c r="AI470">
        <v>10.805238903710899</v>
      </c>
      <c r="AJ470">
        <v>36.523178807946998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</v>
      </c>
      <c r="AM470" t="s">
        <v>3110</v>
      </c>
      <c r="AN470">
        <v>5.72</v>
      </c>
      <c r="AO470" t="s">
        <v>3109</v>
      </c>
      <c r="AP470">
        <v>2.9848916939376999E-2</v>
      </c>
      <c r="AQ470">
        <f>(Table2[[#This Row],[Sharpe Ratio]]-AVERAGE(Table2[Sharpe Ratio]))/_xlfn.STDEV.P(Table2[Sharpe Ratio])</f>
        <v>-0.37893907201982657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0.27104643204041501</v>
      </c>
      <c r="AS470">
        <f>_xlfn.RANK.AVG(Table2[[#This Row],[1Y Return vs Nifty Z-Score]],Table2[1Y Return vs Nifty Z-Score])</f>
        <v>473</v>
      </c>
      <c r="AT470">
        <f>_xlfn.RANK.AVG(Table2[[#This Row],[6M Return vs Nifty Z-Score]],Table2[6M Return vs Nifty Z-Score])</f>
        <v>423</v>
      </c>
      <c r="AU470">
        <f>_xlfn.RANK.AVG(Table2[[#This Row],[Sharpe Ratio Z-Score]],Table2[Sharpe Ratio Z-Score])</f>
        <v>443</v>
      </c>
      <c r="AV470">
        <f>(Table2[[#This Row],[Rank 1Y]]+Table2[[#This Row],[Rank 6M]]+Table2[[#This Row],[Rank Sharpe]])/3</f>
        <v>446.33333333333331</v>
      </c>
    </row>
    <row r="471" spans="1:48" x14ac:dyDescent="0.3">
      <c r="A471" t="s">
        <v>1231</v>
      </c>
      <c r="B471" t="s">
        <v>1232</v>
      </c>
      <c r="C471" t="s">
        <v>3077</v>
      </c>
      <c r="D471" t="s">
        <v>139</v>
      </c>
      <c r="E471">
        <v>9119.3018678799999</v>
      </c>
      <c r="F471">
        <v>588.20000000000005</v>
      </c>
      <c r="G471">
        <v>-12.361574361636301</v>
      </c>
      <c r="H471">
        <f>(Table2[[#This Row],[1Y Return vs Nifty]]-AVERAGE(Table2[1Y Return vs Nifty]))/_xlfn.STDEV.P(Table2[1Y Return vs Nifty])</f>
        <v>-0.68313321113937453</v>
      </c>
      <c r="I471">
        <v>-2.8804607921260499</v>
      </c>
      <c r="J471">
        <f>(Table2[[#This Row],[1M Return vs Nifty]]-AVERAGE(Table2[1M Return vs Nifty]))/_xlfn.STDEV.P(Table2[1M Return vs Nifty])</f>
        <v>-2.9081377161028339E-2</v>
      </c>
      <c r="K471">
        <v>-12.254397638076901</v>
      </c>
      <c r="L471">
        <f>(Table2[[#This Row],[6M Return vs Nifty]]-AVERAGE(Table2[6M Return vs Nifty]))/_xlfn.STDEV.P(Table2[6M Return vs Nifty])</f>
        <v>-0.60850121567843929</v>
      </c>
      <c r="M471">
        <v>3.82433337662229</v>
      </c>
      <c r="N471">
        <f>(Table2[[#This Row],[1W Return vs Nifty]]-AVERAGE(Table2[1W Return vs Nifty]))/_xlfn.STDEV.P(Table2[1W Return vs Nifty])</f>
        <v>1.4256027191661413</v>
      </c>
      <c r="O471">
        <v>587.53</v>
      </c>
      <c r="P471">
        <v>596.406136702548</v>
      </c>
      <c r="Q471">
        <v>574.38944573858805</v>
      </c>
      <c r="R471">
        <v>53.342478401688602</v>
      </c>
      <c r="S471" s="1">
        <f>(Table2[[#This Row],[Close Price]]-Table2[[#This Row],[20D EMA]])/Table2[[#This Row],[20D EMA]]</f>
        <v>1.1403673003932953E-3</v>
      </c>
      <c r="T471" s="1">
        <f>(Table2[[#This Row],[Close Price]]-Table2[[#This Row],[50D EMA]])/Table2[[#This Row],[50D EMA]]</f>
        <v>-1.3759309634066836E-2</v>
      </c>
      <c r="U471" s="1">
        <f>(Table2[[#This Row],[Close Price]]-Table2[[#This Row],[200D EMA]])/Table2[[#This Row],[200D EMA]]</f>
        <v>2.4043885840648531E-2</v>
      </c>
      <c r="V471">
        <v>0.81547095397562797</v>
      </c>
      <c r="W471">
        <v>583.4</v>
      </c>
      <c r="X471">
        <v>597.75</v>
      </c>
      <c r="Y471">
        <v>547</v>
      </c>
      <c r="Z471">
        <v>597.75</v>
      </c>
      <c r="AA471">
        <v>547</v>
      </c>
      <c r="AB471">
        <v>616</v>
      </c>
      <c r="AC471" s="1">
        <f>(Table2[[#This Row],[Close Price]]/Table2[[#This Row],[Day Low]])-1</f>
        <v>8.2276311278712821E-3</v>
      </c>
      <c r="AD471" s="1">
        <f>(Table2[[#This Row],[Day High]]/Table2[[#This Row],[Close Price]])-1</f>
        <v>1.6235974158449462E-2</v>
      </c>
      <c r="AE471" s="1">
        <f>(Table2[[#This Row],[Close Price]]/Table2[[#This Row],[Current Week Low]])-1</f>
        <v>7.5319926873857579E-2</v>
      </c>
      <c r="AF471" s="1">
        <f>(Table2[[#This Row],[Current Week High]]/Table2[[#This Row],[Close Price]])-1</f>
        <v>1.6235974158449462E-2</v>
      </c>
      <c r="AG471" s="1">
        <f>(Table2[[#This Row],[Close Price]]/Table2[[#This Row],[Current Month Low]])-1</f>
        <v>7.5319926873857579E-2</v>
      </c>
      <c r="AH471" s="1">
        <f>(Table2[[#This Row],[Current Month High]]/Table2[[#This Row],[Close Price]])-1</f>
        <v>4.7262835770146117E-2</v>
      </c>
      <c r="AI471">
        <v>15.402924175450501</v>
      </c>
      <c r="AJ471">
        <v>23.831578947368399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-0.01</v>
      </c>
      <c r="AM471" t="s">
        <v>3108</v>
      </c>
      <c r="AN471">
        <v>-3.96</v>
      </c>
      <c r="AO471" t="s">
        <v>3108</v>
      </c>
      <c r="AP471">
        <v>9.4941532737746998E-2</v>
      </c>
      <c r="AQ471">
        <f>(Table2[[#This Row],[Sharpe Ratio]]-AVERAGE(Table2[Sharpe Ratio]))/_xlfn.STDEV.P(Table2[Sharpe Ratio])</f>
        <v>0.36080567985908185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570</v>
      </c>
      <c r="AT471">
        <f>_xlfn.RANK.AVG(Table2[[#This Row],[6M Return vs Nifty Z-Score]],Table2[6M Return vs Nifty Z-Score])</f>
        <v>526</v>
      </c>
      <c r="AU471">
        <f>_xlfn.RANK.AVG(Table2[[#This Row],[Sharpe Ratio Z-Score]],Table2[Sharpe Ratio Z-Score])</f>
        <v>244</v>
      </c>
      <c r="AV471">
        <f>(Table2[[#This Row],[Rank 1Y]]+Table2[[#This Row],[Rank 6M]]+Table2[[#This Row],[Rank Sharpe]])/3</f>
        <v>446.66666666666669</v>
      </c>
    </row>
    <row r="472" spans="1:48" x14ac:dyDescent="0.3">
      <c r="A472" t="s">
        <v>331</v>
      </c>
      <c r="B472" t="s">
        <v>332</v>
      </c>
      <c r="C472" t="s">
        <v>3064</v>
      </c>
      <c r="D472" t="s">
        <v>24</v>
      </c>
      <c r="E472">
        <v>76060.59050916</v>
      </c>
      <c r="F472">
        <v>24.27</v>
      </c>
      <c r="G472">
        <v>16.295541491576099</v>
      </c>
      <c r="H472">
        <f>(Table2[[#This Row],[1Y Return vs Nifty]]-AVERAGE(Table2[1Y Return vs Nifty]))/_xlfn.STDEV.P(Table2[1Y Return vs Nifty])</f>
        <v>-0.24096742258801504</v>
      </c>
      <c r="I472">
        <v>-8.4219319324946298</v>
      </c>
      <c r="J472">
        <f>(Table2[[#This Row],[1M Return vs Nifty]]-AVERAGE(Table2[1M Return vs Nifty]))/_xlfn.STDEV.P(Table2[1M Return vs Nifty])</f>
        <v>-0.55886902309550246</v>
      </c>
      <c r="K472">
        <v>-25.886947655160601</v>
      </c>
      <c r="L472">
        <f>(Table2[[#This Row],[6M Return vs Nifty]]-AVERAGE(Table2[6M Return vs Nifty]))/_xlfn.STDEV.P(Table2[6M Return vs Nifty])</f>
        <v>-1.0667512742385046</v>
      </c>
      <c r="M472">
        <v>-1.4573543925697601</v>
      </c>
      <c r="N472">
        <f>(Table2[[#This Row],[1W Return vs Nifty]]-AVERAGE(Table2[1W Return vs Nifty]))/_xlfn.STDEV.P(Table2[1W Return vs Nifty])</f>
        <v>0.25331391858440733</v>
      </c>
      <c r="O472">
        <v>24.53</v>
      </c>
      <c r="P472">
        <v>24.493933013987501</v>
      </c>
      <c r="Q472">
        <v>23.006757830142099</v>
      </c>
      <c r="R472">
        <v>47.1820515559928</v>
      </c>
      <c r="S472" s="1">
        <f>(Table2[[#This Row],[Close Price]]-Table2[[#This Row],[20D EMA]])/Table2[[#This Row],[20D EMA]]</f>
        <v>-1.0599266204647434E-2</v>
      </c>
      <c r="T472" s="1">
        <f>(Table2[[#This Row],[Close Price]]-Table2[[#This Row],[50D EMA]])/Table2[[#This Row],[50D EMA]]</f>
        <v>-9.1423869682187176E-3</v>
      </c>
      <c r="U472" s="1">
        <f>(Table2[[#This Row],[Close Price]]-Table2[[#This Row],[200D EMA]])/Table2[[#This Row],[200D EMA]]</f>
        <v>5.4907439769843393E-2</v>
      </c>
      <c r="V472">
        <v>0.81563414673196599</v>
      </c>
      <c r="W472">
        <v>23.99</v>
      </c>
      <c r="X472">
        <v>24.42</v>
      </c>
      <c r="Y472">
        <v>23.54</v>
      </c>
      <c r="Z472">
        <v>25.1</v>
      </c>
      <c r="AA472">
        <v>23.16</v>
      </c>
      <c r="AB472">
        <v>26.94</v>
      </c>
      <c r="AC472" s="1">
        <f>(Table2[[#This Row],[Close Price]]/Table2[[#This Row],[Day Low]])-1</f>
        <v>1.1671529804085035E-2</v>
      </c>
      <c r="AD472" s="1">
        <f>(Table2[[#This Row],[Day High]]/Table2[[#This Row],[Close Price]])-1</f>
        <v>6.1804697156984112E-3</v>
      </c>
      <c r="AE472" s="1">
        <f>(Table2[[#This Row],[Close Price]]/Table2[[#This Row],[Current Week Low]])-1</f>
        <v>3.1011045029736728E-2</v>
      </c>
      <c r="AF472" s="1">
        <f>(Table2[[#This Row],[Current Week High]]/Table2[[#This Row],[Close Price]])-1</f>
        <v>3.4198599093531179E-2</v>
      </c>
      <c r="AG472" s="1">
        <f>(Table2[[#This Row],[Close Price]]/Table2[[#This Row],[Current Month Low]])-1</f>
        <v>4.7927461139896321E-2</v>
      </c>
      <c r="AH472" s="1">
        <f>(Table2[[#This Row],[Current Month High]]/Table2[[#This Row],[Close Price]])-1</f>
        <v>0.11001236093943145</v>
      </c>
      <c r="AI472">
        <v>35.352286773794802</v>
      </c>
      <c r="AJ472">
        <v>54.585987261146499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0.04</v>
      </c>
      <c r="AM472" t="s">
        <v>3109</v>
      </c>
      <c r="AN472">
        <v>-5.6</v>
      </c>
      <c r="AO472" t="s">
        <v>3108</v>
      </c>
      <c r="AP472">
        <v>7.1911496036049002E-2</v>
      </c>
      <c r="AQ472">
        <f>(Table2[[#This Row],[Sharpe Ratio]]-AVERAGE(Table2[Sharpe Ratio]))/_xlfn.STDEV.P(Table2[Sharpe Ratio])</f>
        <v>9.9080926955752546E-2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-1.5141928743818622</v>
      </c>
      <c r="AS472">
        <f>_xlfn.RANK.AVG(Table2[[#This Row],[1Y Return vs Nifty Z-Score]],Table2[1Y Return vs Nifty Z-Score])</f>
        <v>364</v>
      </c>
      <c r="AT472">
        <f>_xlfn.RANK.AVG(Table2[[#This Row],[6M Return vs Nifty Z-Score]],Table2[6M Return vs Nifty Z-Score])</f>
        <v>660</v>
      </c>
      <c r="AU472">
        <f>_xlfn.RANK.AVG(Table2[[#This Row],[Sharpe Ratio Z-Score]],Table2[Sharpe Ratio Z-Score])</f>
        <v>321</v>
      </c>
      <c r="AV472">
        <f>(Table2[[#This Row],[Rank 1Y]]+Table2[[#This Row],[Rank 6M]]+Table2[[#This Row],[Rank Sharpe]])/3</f>
        <v>448.33333333333331</v>
      </c>
    </row>
    <row r="473" spans="1:48" x14ac:dyDescent="0.3">
      <c r="A473" t="s">
        <v>1393</v>
      </c>
      <c r="B473" t="s">
        <v>1394</v>
      </c>
      <c r="C473" t="s">
        <v>3076</v>
      </c>
      <c r="D473" t="s">
        <v>1395</v>
      </c>
      <c r="E473">
        <v>7795.6338265599998</v>
      </c>
      <c r="F473">
        <v>292.39999999999998</v>
      </c>
      <c r="G473">
        <v>1.3290616586275299</v>
      </c>
      <c r="H473">
        <f>(Table2[[#This Row],[1Y Return vs Nifty]]-AVERAGE(Table2[1Y Return vs Nifty]))/_xlfn.STDEV.P(Table2[1Y Return vs Nifty])</f>
        <v>-0.47189315115996056</v>
      </c>
      <c r="I473">
        <v>-4.5320247573279397</v>
      </c>
      <c r="J473">
        <f>(Table2[[#This Row],[1M Return vs Nifty]]-AVERAGE(Table2[1M Return vs Nifty]))/_xlfn.STDEV.P(Table2[1M Return vs Nifty])</f>
        <v>-0.18697774855245591</v>
      </c>
      <c r="K473">
        <v>-17.052530315910602</v>
      </c>
      <c r="L473">
        <f>(Table2[[#This Row],[6M Return vs Nifty]]-AVERAGE(Table2[6M Return vs Nifty]))/_xlfn.STDEV.P(Table2[6M Return vs Nifty])</f>
        <v>-0.76978759114310935</v>
      </c>
      <c r="M473">
        <v>-1.7197710762007801</v>
      </c>
      <c r="N473">
        <f>(Table2[[#This Row],[1W Return vs Nifty]]-AVERAGE(Table2[1W Return vs Nifty]))/_xlfn.STDEV.P(Table2[1W Return vs Nifty])</f>
        <v>0.19506963138878172</v>
      </c>
      <c r="O473">
        <v>282.13</v>
      </c>
      <c r="P473">
        <v>290.54778044122298</v>
      </c>
      <c r="Q473">
        <v>286.66886854568702</v>
      </c>
      <c r="R473">
        <v>61.6281714883756</v>
      </c>
      <c r="S473" s="1">
        <f>(Table2[[#This Row],[Close Price]]-Table2[[#This Row],[20D EMA]])/Table2[[#This Row],[20D EMA]]</f>
        <v>3.6401658809768485E-2</v>
      </c>
      <c r="T473" s="1">
        <f>(Table2[[#This Row],[Close Price]]-Table2[[#This Row],[50D EMA]])/Table2[[#This Row],[50D EMA]]</f>
        <v>6.3749224171123662E-3</v>
      </c>
      <c r="U473" s="1">
        <f>(Table2[[#This Row],[Close Price]]-Table2[[#This Row],[200D EMA]])/Table2[[#This Row],[200D EMA]]</f>
        <v>1.9992165467383409E-2</v>
      </c>
      <c r="V473">
        <v>1.0142188639167999</v>
      </c>
      <c r="W473">
        <v>269.45</v>
      </c>
      <c r="X473">
        <v>300</v>
      </c>
      <c r="Y473">
        <v>268.5</v>
      </c>
      <c r="Z473">
        <v>302.14999999999998</v>
      </c>
      <c r="AA473">
        <v>264.25</v>
      </c>
      <c r="AB473">
        <v>302.14999999999998</v>
      </c>
      <c r="AC473" s="1">
        <f>(Table2[[#This Row],[Close Price]]/Table2[[#This Row],[Day Low]])-1</f>
        <v>8.5173501577286981E-2</v>
      </c>
      <c r="AD473" s="1">
        <f>(Table2[[#This Row],[Day High]]/Table2[[#This Row],[Close Price]])-1</f>
        <v>2.5991792065663599E-2</v>
      </c>
      <c r="AE473" s="1">
        <f>(Table2[[#This Row],[Close Price]]/Table2[[#This Row],[Current Week Low]])-1</f>
        <v>8.9013035381750427E-2</v>
      </c>
      <c r="AF473" s="1">
        <f>(Table2[[#This Row],[Current Week High]]/Table2[[#This Row],[Close Price]])-1</f>
        <v>3.3344733242134161E-2</v>
      </c>
      <c r="AG473" s="1">
        <f>(Table2[[#This Row],[Close Price]]/Table2[[#This Row],[Current Month Low]])-1</f>
        <v>0.10652790917691579</v>
      </c>
      <c r="AH473" s="1">
        <f>(Table2[[#This Row],[Current Month High]]/Table2[[#This Row],[Close Price]])-1</f>
        <v>3.3344733242134161E-2</v>
      </c>
      <c r="AI473">
        <v>24.811901504787901</v>
      </c>
      <c r="AJ473">
        <v>31.949458483754501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-0.15</v>
      </c>
      <c r="AM473" t="s">
        <v>3108</v>
      </c>
      <c r="AN473">
        <v>0.98</v>
      </c>
      <c r="AO473" t="s">
        <v>3109</v>
      </c>
      <c r="AP473">
        <v>7.7193111904012998E-2</v>
      </c>
      <c r="AQ473">
        <f>(Table2[[#This Row],[Sharpe Ratio]]-AVERAGE(Table2[Sharpe Ratio]))/_xlfn.STDEV.P(Table2[Sharpe Ratio])</f>
        <v>0.15910382773867929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463</v>
      </c>
      <c r="AT473">
        <f>_xlfn.RANK.AVG(Table2[[#This Row],[6M Return vs Nifty Z-Score]],Table2[6M Return vs Nifty Z-Score])</f>
        <v>583</v>
      </c>
      <c r="AU473">
        <f>_xlfn.RANK.AVG(Table2[[#This Row],[Sharpe Ratio Z-Score]],Table2[Sharpe Ratio Z-Score])</f>
        <v>299</v>
      </c>
      <c r="AV473">
        <f>(Table2[[#This Row],[Rank 1Y]]+Table2[[#This Row],[Rank 6M]]+Table2[[#This Row],[Rank Sharpe]])/3</f>
        <v>448.33333333333331</v>
      </c>
    </row>
    <row r="474" spans="1:48" x14ac:dyDescent="0.3">
      <c r="A474" t="s">
        <v>1245</v>
      </c>
      <c r="B474" t="s">
        <v>1246</v>
      </c>
      <c r="C474" t="s">
        <v>3064</v>
      </c>
      <c r="D474" t="s">
        <v>548</v>
      </c>
      <c r="E474">
        <v>8960.1484820549995</v>
      </c>
      <c r="F474">
        <v>1006.45</v>
      </c>
      <c r="G474">
        <v>-7.1758707059539404</v>
      </c>
      <c r="H474">
        <f>(Table2[[#This Row],[1Y Return vs Nifty]]-AVERAGE(Table2[1Y Return vs Nifty]))/_xlfn.STDEV.P(Table2[1Y Return vs Nifty])</f>
        <v>-0.60312024829086708</v>
      </c>
      <c r="I474">
        <v>-9.5368497741043505</v>
      </c>
      <c r="J474">
        <f>(Table2[[#This Row],[1M Return vs Nifty]]-AVERAGE(Table2[1M Return vs Nifty]))/_xlfn.STDEV.P(Table2[1M Return vs Nifty])</f>
        <v>-0.66545979723377069</v>
      </c>
      <c r="K474">
        <v>-4.1615205451094601</v>
      </c>
      <c r="L474">
        <f>(Table2[[#This Row],[6M Return vs Nifty]]-AVERAGE(Table2[6M Return vs Nifty]))/_xlfn.STDEV.P(Table2[6M Return vs Nifty])</f>
        <v>-0.33646396680538626</v>
      </c>
      <c r="M474">
        <v>-5.7221989050243902</v>
      </c>
      <c r="N474">
        <f>(Table2[[#This Row],[1W Return vs Nifty]]-AVERAGE(Table2[1W Return vs Nifty]))/_xlfn.STDEV.P(Table2[1W Return vs Nifty])</f>
        <v>-0.69328301721625474</v>
      </c>
      <c r="O474">
        <v>1028.1199999999999</v>
      </c>
      <c r="P474">
        <v>1011.41242380543</v>
      </c>
      <c r="Q474">
        <v>938.44293957948105</v>
      </c>
      <c r="R474">
        <v>43.614920409897501</v>
      </c>
      <c r="S474" s="1">
        <f>(Table2[[#This Row],[Close Price]]-Table2[[#This Row],[20D EMA]])/Table2[[#This Row],[20D EMA]]</f>
        <v>-2.1077306151032805E-2</v>
      </c>
      <c r="T474" s="1">
        <f>(Table2[[#This Row],[Close Price]]-Table2[[#This Row],[50D EMA]])/Table2[[#This Row],[50D EMA]]</f>
        <v>-4.906429552010887E-3</v>
      </c>
      <c r="U474" s="1">
        <f>(Table2[[#This Row],[Close Price]]-Table2[[#This Row],[200D EMA]])/Table2[[#This Row],[200D EMA]]</f>
        <v>7.2467975997553086E-2</v>
      </c>
      <c r="V474">
        <v>0.53743310265461197</v>
      </c>
      <c r="W474">
        <v>999.65</v>
      </c>
      <c r="X474">
        <v>1022.55</v>
      </c>
      <c r="Y474">
        <v>990</v>
      </c>
      <c r="Z474">
        <v>1030</v>
      </c>
      <c r="AA474">
        <v>977.15</v>
      </c>
      <c r="AB474">
        <v>1057.2</v>
      </c>
      <c r="AC474" s="1">
        <f>(Table2[[#This Row],[Close Price]]/Table2[[#This Row],[Day Low]])-1</f>
        <v>6.8023808332917657E-3</v>
      </c>
      <c r="AD474" s="1">
        <f>(Table2[[#This Row],[Day High]]/Table2[[#This Row],[Close Price]])-1</f>
        <v>1.5996820507724996E-2</v>
      </c>
      <c r="AE474" s="1">
        <f>(Table2[[#This Row],[Close Price]]/Table2[[#This Row],[Current Week Low]])-1</f>
        <v>1.6616161616161751E-2</v>
      </c>
      <c r="AF474" s="1">
        <f>(Table2[[#This Row],[Current Week High]]/Table2[[#This Row],[Close Price]])-1</f>
        <v>2.3399075960057525E-2</v>
      </c>
      <c r="AG474" s="1">
        <f>(Table2[[#This Row],[Close Price]]/Table2[[#This Row],[Current Month Low]])-1</f>
        <v>2.9985160927186172E-2</v>
      </c>
      <c r="AH474" s="1">
        <f>(Table2[[#This Row],[Current Month High]]/Table2[[#This Row],[Close Price]])-1</f>
        <v>5.042476029609011E-2</v>
      </c>
      <c r="AI474">
        <v>18.734164638084302</v>
      </c>
      <c r="AJ474">
        <v>29.588617781497401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0.19</v>
      </c>
      <c r="AM474" t="s">
        <v>3109</v>
      </c>
      <c r="AN474">
        <v>-4.54</v>
      </c>
      <c r="AO474" t="s">
        <v>3108</v>
      </c>
      <c r="AP474">
        <v>4.9107871105684001E-2</v>
      </c>
      <c r="AQ474">
        <f>(Table2[[#This Row],[Sharpe Ratio]]-AVERAGE(Table2[Sharpe Ratio]))/_xlfn.STDEV.P(Table2[Sharpe Ratio])</f>
        <v>-0.16007077034744549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-2.4583977998937243</v>
      </c>
      <c r="AS474">
        <f>_xlfn.RANK.AVG(Table2[[#This Row],[1Y Return vs Nifty Z-Score]],Table2[1Y Return vs Nifty Z-Score])</f>
        <v>529</v>
      </c>
      <c r="AT474">
        <f>_xlfn.RANK.AVG(Table2[[#This Row],[6M Return vs Nifty Z-Score]],Table2[6M Return vs Nifty Z-Score])</f>
        <v>428</v>
      </c>
      <c r="AU474">
        <f>_xlfn.RANK.AVG(Table2[[#This Row],[Sharpe Ratio Z-Score]],Table2[Sharpe Ratio Z-Score])</f>
        <v>389</v>
      </c>
      <c r="AV474">
        <f>(Table2[[#This Row],[Rank 1Y]]+Table2[[#This Row],[Rank 6M]]+Table2[[#This Row],[Rank Sharpe]])/3</f>
        <v>448.66666666666669</v>
      </c>
    </row>
    <row r="475" spans="1:48" x14ac:dyDescent="0.3">
      <c r="A475" t="s">
        <v>47</v>
      </c>
      <c r="B475" t="s">
        <v>48</v>
      </c>
      <c r="C475" t="s">
        <v>3063</v>
      </c>
      <c r="D475" t="s">
        <v>21</v>
      </c>
      <c r="E475">
        <v>451450.67926442501</v>
      </c>
      <c r="F475">
        <v>1668.25</v>
      </c>
      <c r="G475">
        <v>15.641061293653101</v>
      </c>
      <c r="H475">
        <f>(Table2[[#This Row],[1Y Return vs Nifty]]-AVERAGE(Table2[1Y Return vs Nifty]))/_xlfn.STDEV.P(Table2[1Y Return vs Nifty])</f>
        <v>-0.25106574351773386</v>
      </c>
      <c r="I475">
        <v>4.1992671474553802</v>
      </c>
      <c r="J475">
        <f>(Table2[[#This Row],[1M Return vs Nifty]]-AVERAGE(Table2[1M Return vs Nifty]))/_xlfn.STDEV.P(Table2[1M Return vs Nifty])</f>
        <v>0.64777000471189017</v>
      </c>
      <c r="K475">
        <v>-11.2967166834356</v>
      </c>
      <c r="L475">
        <f>(Table2[[#This Row],[6M Return vs Nifty]]-AVERAGE(Table2[6M Return vs Nifty]))/_xlfn.STDEV.P(Table2[6M Return vs Nifty])</f>
        <v>-0.57630934013085067</v>
      </c>
      <c r="M475">
        <v>1.80273690322608</v>
      </c>
      <c r="N475">
        <f>(Table2[[#This Row],[1W Return vs Nifty]]-AVERAGE(Table2[1W Return vs Nifty]))/_xlfn.STDEV.P(Table2[1W Return vs Nifty])</f>
        <v>0.97690241566061364</v>
      </c>
      <c r="O475">
        <v>1593.55</v>
      </c>
      <c r="P475">
        <v>1543.37300622818</v>
      </c>
      <c r="Q475">
        <v>1452.9561264485501</v>
      </c>
      <c r="R475">
        <v>71.419136619805698</v>
      </c>
      <c r="S475" s="1">
        <f>(Table2[[#This Row],[Close Price]]-Table2[[#This Row],[20D EMA]])/Table2[[#This Row],[20D EMA]]</f>
        <v>4.6876470772802895E-2</v>
      </c>
      <c r="T475" s="1">
        <f>(Table2[[#This Row],[Close Price]]-Table2[[#This Row],[50D EMA]])/Table2[[#This Row],[50D EMA]]</f>
        <v>8.0911738943137634E-2</v>
      </c>
      <c r="U475" s="1">
        <f>(Table2[[#This Row],[Close Price]]-Table2[[#This Row],[200D EMA]])/Table2[[#This Row],[200D EMA]]</f>
        <v>0.1481764449954116</v>
      </c>
      <c r="V475">
        <v>0.66924818230203698</v>
      </c>
      <c r="W475">
        <v>1632.7</v>
      </c>
      <c r="X475">
        <v>1674</v>
      </c>
      <c r="Y475">
        <v>1573.85</v>
      </c>
      <c r="Z475">
        <v>1674</v>
      </c>
      <c r="AA475">
        <v>1537</v>
      </c>
      <c r="AB475">
        <v>1674</v>
      </c>
      <c r="AC475" s="1">
        <f>(Table2[[#This Row],[Close Price]]/Table2[[#This Row],[Day Low]])-1</f>
        <v>2.177374900471607E-2</v>
      </c>
      <c r="AD475" s="1">
        <f>(Table2[[#This Row],[Day High]]/Table2[[#This Row],[Close Price]])-1</f>
        <v>3.4467256106698319E-3</v>
      </c>
      <c r="AE475" s="1">
        <f>(Table2[[#This Row],[Close Price]]/Table2[[#This Row],[Current Week Low]])-1</f>
        <v>5.9980303078438268E-2</v>
      </c>
      <c r="AF475" s="1">
        <f>(Table2[[#This Row],[Current Week High]]/Table2[[#This Row],[Close Price]])-1</f>
        <v>3.4467256106698319E-3</v>
      </c>
      <c r="AG475" s="1">
        <f>(Table2[[#This Row],[Close Price]]/Table2[[#This Row],[Current Month Low]])-1</f>
        <v>8.5393623942745522E-2</v>
      </c>
      <c r="AH475" s="1">
        <f>(Table2[[#This Row],[Current Month High]]/Table2[[#This Row],[Close Price]])-1</f>
        <v>3.4467256106698319E-3</v>
      </c>
      <c r="AI475">
        <v>1.74434287426943</v>
      </c>
      <c r="AJ475">
        <v>46.427631001492102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3109</v>
      </c>
      <c r="AN475">
        <v>2.33</v>
      </c>
      <c r="AO475" t="s">
        <v>3109</v>
      </c>
      <c r="AP475">
        <v>2.0684356493542E-2</v>
      </c>
      <c r="AQ475">
        <f>(Table2[[#This Row],[Sharpe Ratio]]-AVERAGE(Table2[Sharpe Ratio]))/_xlfn.STDEV.P(Table2[Sharpe Ratio])</f>
        <v>-0.48308967973366246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0.31420765699025688</v>
      </c>
      <c r="AS475">
        <f>_xlfn.RANK.AVG(Table2[[#This Row],[1Y Return vs Nifty Z-Score]],Table2[1Y Return vs Nifty Z-Score])</f>
        <v>369</v>
      </c>
      <c r="AT475">
        <f>_xlfn.RANK.AVG(Table2[[#This Row],[6M Return vs Nifty Z-Score]],Table2[6M Return vs Nifty Z-Score])</f>
        <v>514</v>
      </c>
      <c r="AU475">
        <f>_xlfn.RANK.AVG(Table2[[#This Row],[Sharpe Ratio Z-Score]],Table2[Sharpe Ratio Z-Score])</f>
        <v>468</v>
      </c>
      <c r="AV475">
        <f>(Table2[[#This Row],[Rank 1Y]]+Table2[[#This Row],[Rank 6M]]+Table2[[#This Row],[Rank Sharpe]])/3</f>
        <v>450.33333333333331</v>
      </c>
    </row>
    <row r="476" spans="1:48" x14ac:dyDescent="0.3">
      <c r="A476" t="s">
        <v>1366</v>
      </c>
      <c r="B476" t="s">
        <v>1367</v>
      </c>
      <c r="C476" t="s">
        <v>3075</v>
      </c>
      <c r="D476" t="s">
        <v>446</v>
      </c>
      <c r="E476">
        <v>8005.1153144800001</v>
      </c>
      <c r="F476">
        <v>597.4</v>
      </c>
      <c r="G476">
        <v>0.221865667710616</v>
      </c>
      <c r="H476">
        <f>(Table2[[#This Row],[1Y Return vs Nifty]]-AVERAGE(Table2[1Y Return vs Nifty]))/_xlfn.STDEV.P(Table2[1Y Return vs Nifty])</f>
        <v>-0.48897666336378209</v>
      </c>
      <c r="I476">
        <v>-9.2143217735883294</v>
      </c>
      <c r="J476">
        <f>(Table2[[#This Row],[1M Return vs Nifty]]-AVERAGE(Table2[1M Return vs Nifty]))/_xlfn.STDEV.P(Table2[1M Return vs Nifty])</f>
        <v>-0.6346247814386744</v>
      </c>
      <c r="K476">
        <v>-48.651861727695298</v>
      </c>
      <c r="L476">
        <f>(Table2[[#This Row],[6M Return vs Nifty]]-AVERAGE(Table2[6M Return vs Nifty]))/_xlfn.STDEV.P(Table2[6M Return vs Nifty])</f>
        <v>-1.8319803175048739</v>
      </c>
      <c r="M476">
        <v>-2.20797260145932</v>
      </c>
      <c r="N476">
        <f>(Table2[[#This Row],[1W Return vs Nifty]]-AVERAGE(Table2[1W Return vs Nifty]))/_xlfn.STDEV.P(Table2[1W Return vs Nifty])</f>
        <v>8.6711620560160782E-2</v>
      </c>
      <c r="O476">
        <v>615.54</v>
      </c>
      <c r="P476">
        <v>656.03139114288194</v>
      </c>
      <c r="Q476">
        <v>732.10419267029204</v>
      </c>
      <c r="R476">
        <v>43.948765983360801</v>
      </c>
      <c r="S476" s="1">
        <f>(Table2[[#This Row],[Close Price]]-Table2[[#This Row],[20D EMA]])/Table2[[#This Row],[20D EMA]]</f>
        <v>-2.9470058810150416E-2</v>
      </c>
      <c r="T476" s="1">
        <f>(Table2[[#This Row],[Close Price]]-Table2[[#This Row],[50D EMA]])/Table2[[#This Row],[50D EMA]]</f>
        <v>-8.93728439438536E-2</v>
      </c>
      <c r="U476" s="1">
        <f>(Table2[[#This Row],[Close Price]]-Table2[[#This Row],[200D EMA]])/Table2[[#This Row],[200D EMA]]</f>
        <v>-0.18399593120614319</v>
      </c>
      <c r="V476">
        <v>1.1285203386800999</v>
      </c>
      <c r="W476">
        <v>574.04999999999995</v>
      </c>
      <c r="X476">
        <v>601.04999999999995</v>
      </c>
      <c r="Y476">
        <v>569.70000000000005</v>
      </c>
      <c r="Z476">
        <v>602.29999999999995</v>
      </c>
      <c r="AA476">
        <v>569.25</v>
      </c>
      <c r="AB476">
        <v>655.75</v>
      </c>
      <c r="AC476" s="1">
        <f>(Table2[[#This Row],[Close Price]]/Table2[[#This Row],[Day Low]])-1</f>
        <v>4.0675899311906738E-2</v>
      </c>
      <c r="AD476" s="1">
        <f>(Table2[[#This Row],[Day High]]/Table2[[#This Row],[Close Price]])-1</f>
        <v>6.109809173083347E-3</v>
      </c>
      <c r="AE476" s="1">
        <f>(Table2[[#This Row],[Close Price]]/Table2[[#This Row],[Current Week Low]])-1</f>
        <v>4.8622081797437211E-2</v>
      </c>
      <c r="AF476" s="1">
        <f>(Table2[[#This Row],[Current Week High]]/Table2[[#This Row],[Close Price]])-1</f>
        <v>8.2022095748242041E-3</v>
      </c>
      <c r="AG476" s="1">
        <f>(Table2[[#This Row],[Close Price]]/Table2[[#This Row],[Current Month Low]])-1</f>
        <v>4.9451032059727673E-2</v>
      </c>
      <c r="AH476" s="1">
        <f>(Table2[[#This Row],[Current Month High]]/Table2[[#This Row],[Close Price]])-1</f>
        <v>9.7673250753264274E-2</v>
      </c>
      <c r="AI476">
        <v>83.6290592567793</v>
      </c>
      <c r="AJ476">
        <v>26.9848017855244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</v>
      </c>
      <c r="AM476" t="s">
        <v>3108</v>
      </c>
      <c r="AN476">
        <v>-8.8800000000000008</v>
      </c>
      <c r="AO476" t="s">
        <v>3108</v>
      </c>
      <c r="AP476">
        <v>0.13638689043782101</v>
      </c>
      <c r="AQ476">
        <f>(Table2[[#This Row],[Sharpe Ratio]]-AVERAGE(Table2[Sharpe Ratio]))/_xlfn.STDEV.P(Table2[Sharpe Ratio])</f>
        <v>0.83181126893146939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478</v>
      </c>
      <c r="AT476">
        <f>_xlfn.RANK.AVG(Table2[[#This Row],[6M Return vs Nifty Z-Score]],Table2[6M Return vs Nifty Z-Score])</f>
        <v>727</v>
      </c>
      <c r="AU476">
        <f>_xlfn.RANK.AVG(Table2[[#This Row],[Sharpe Ratio Z-Score]],Table2[Sharpe Ratio Z-Score])</f>
        <v>147</v>
      </c>
      <c r="AV476">
        <f>(Table2[[#This Row],[Rank 1Y]]+Table2[[#This Row],[Rank 6M]]+Table2[[#This Row],[Rank Sharpe]])/3</f>
        <v>450.66666666666669</v>
      </c>
    </row>
    <row r="477" spans="1:48" x14ac:dyDescent="0.3">
      <c r="A477" t="s">
        <v>626</v>
      </c>
      <c r="B477" t="s">
        <v>627</v>
      </c>
      <c r="C477" t="s">
        <v>3069</v>
      </c>
      <c r="D477" t="s">
        <v>205</v>
      </c>
      <c r="E477">
        <v>29767.916005440002</v>
      </c>
      <c r="F477">
        <v>15694.1</v>
      </c>
      <c r="G477">
        <v>-10.1145599615159</v>
      </c>
      <c r="H477">
        <f>(Table2[[#This Row],[1Y Return vs Nifty]]-AVERAGE(Table2[1Y Return vs Nifty]))/_xlfn.STDEV.P(Table2[1Y Return vs Nifty])</f>
        <v>-0.64846283819589079</v>
      </c>
      <c r="I477">
        <v>-1.4759772136917499</v>
      </c>
      <c r="J477">
        <f>(Table2[[#This Row],[1M Return vs Nifty]]-AVERAGE(Table2[1M Return vs Nifty]))/_xlfn.STDEV.P(Table2[1M Return vs Nifty])</f>
        <v>0.10519308352358389</v>
      </c>
      <c r="K477">
        <v>-10.3826206098726</v>
      </c>
      <c r="L477">
        <f>(Table2[[#This Row],[6M Return vs Nifty]]-AVERAGE(Table2[6M Return vs Nifty]))/_xlfn.STDEV.P(Table2[6M Return vs Nifty])</f>
        <v>-0.54558254443123144</v>
      </c>
      <c r="M477">
        <v>-0.595126009976639</v>
      </c>
      <c r="N477">
        <f>(Table2[[#This Row],[1W Return vs Nifty]]-AVERAGE(Table2[1W Return vs Nifty]))/_xlfn.STDEV.P(Table2[1W Return vs Nifty])</f>
        <v>0.44468847926053745</v>
      </c>
      <c r="O477">
        <v>15677.52</v>
      </c>
      <c r="P477">
        <v>15643.676456990501</v>
      </c>
      <c r="Q477">
        <v>14976.88123703</v>
      </c>
      <c r="R477">
        <v>52.298215544068597</v>
      </c>
      <c r="S477" s="1">
        <f>(Table2[[#This Row],[Close Price]]-Table2[[#This Row],[20D EMA]])/Table2[[#This Row],[20D EMA]]</f>
        <v>1.0575652271532696E-3</v>
      </c>
      <c r="T477" s="1">
        <f>(Table2[[#This Row],[Close Price]]-Table2[[#This Row],[50D EMA]])/Table2[[#This Row],[50D EMA]]</f>
        <v>3.2232540188446173E-3</v>
      </c>
      <c r="U477" s="1">
        <f>(Table2[[#This Row],[Close Price]]-Table2[[#This Row],[200D EMA]])/Table2[[#This Row],[200D EMA]]</f>
        <v>4.7888392223922625E-2</v>
      </c>
      <c r="V477">
        <v>0.25705335339720697</v>
      </c>
      <c r="W477">
        <v>15432</v>
      </c>
      <c r="X477">
        <v>16000.05</v>
      </c>
      <c r="Y477">
        <v>15050.2</v>
      </c>
      <c r="Z477">
        <v>16016</v>
      </c>
      <c r="AA477">
        <v>15050.2</v>
      </c>
      <c r="AB477">
        <v>16359.8</v>
      </c>
      <c r="AC477" s="1">
        <f>(Table2[[#This Row],[Close Price]]/Table2[[#This Row],[Day Low]])-1</f>
        <v>1.6984188698807801E-2</v>
      </c>
      <c r="AD477" s="1">
        <f>(Table2[[#This Row],[Day High]]/Table2[[#This Row],[Close Price]])-1</f>
        <v>1.9494587137841579E-2</v>
      </c>
      <c r="AE477" s="1">
        <f>(Table2[[#This Row],[Close Price]]/Table2[[#This Row],[Current Week Low]])-1</f>
        <v>4.2783484604855815E-2</v>
      </c>
      <c r="AF477" s="1">
        <f>(Table2[[#This Row],[Current Week High]]/Table2[[#This Row],[Close Price]])-1</f>
        <v>2.0510892628439858E-2</v>
      </c>
      <c r="AG477" s="1">
        <f>(Table2[[#This Row],[Close Price]]/Table2[[#This Row],[Current Month Low]])-1</f>
        <v>4.2783484604855815E-2</v>
      </c>
      <c r="AH477" s="1">
        <f>(Table2[[#This Row],[Current Month High]]/Table2[[#This Row],[Close Price]])-1</f>
        <v>4.2417214112309587E-2</v>
      </c>
      <c r="AI477">
        <v>16.2857379524789</v>
      </c>
      <c r="AJ477">
        <v>23.575590551181101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-0.15</v>
      </c>
      <c r="AM477" t="s">
        <v>3108</v>
      </c>
      <c r="AN477">
        <v>-1.71</v>
      </c>
      <c r="AO477" t="s">
        <v>3108</v>
      </c>
      <c r="AP477">
        <v>7.5500554914835996E-2</v>
      </c>
      <c r="AQ477">
        <f>(Table2[[#This Row],[Sharpe Ratio]]-AVERAGE(Table2[Sharpe Ratio]))/_xlfn.STDEV.P(Table2[Sharpe Ratio])</f>
        <v>0.13986877112522225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-0.50429504871777864</v>
      </c>
      <c r="AS477">
        <f>_xlfn.RANK.AVG(Table2[[#This Row],[1Y Return vs Nifty Z-Score]],Table2[1Y Return vs Nifty Z-Score])</f>
        <v>549</v>
      </c>
      <c r="AT477">
        <f>_xlfn.RANK.AVG(Table2[[#This Row],[6M Return vs Nifty Z-Score]],Table2[6M Return vs Nifty Z-Score])</f>
        <v>502</v>
      </c>
      <c r="AU477">
        <f>_xlfn.RANK.AVG(Table2[[#This Row],[Sharpe Ratio Z-Score]],Table2[Sharpe Ratio Z-Score])</f>
        <v>304</v>
      </c>
      <c r="AV477">
        <f>(Table2[[#This Row],[Rank 1Y]]+Table2[[#This Row],[Rank 6M]]+Table2[[#This Row],[Rank Sharpe]])/3</f>
        <v>451.66666666666669</v>
      </c>
    </row>
    <row r="478" spans="1:48" x14ac:dyDescent="0.3">
      <c r="A478" t="s">
        <v>1546</v>
      </c>
      <c r="B478" t="s">
        <v>1547</v>
      </c>
      <c r="C478" t="s">
        <v>3075</v>
      </c>
      <c r="D478" t="s">
        <v>256</v>
      </c>
      <c r="E478">
        <v>6224.3411421399996</v>
      </c>
      <c r="F478">
        <v>784.85</v>
      </c>
      <c r="G478">
        <v>32.333199311266497</v>
      </c>
      <c r="H478">
        <f>(Table2[[#This Row],[1Y Return vs Nifty]]-AVERAGE(Table2[1Y Return vs Nifty]))/_xlfn.STDEV.P(Table2[1Y Return vs Nifty])</f>
        <v>6.4860773623424198E-3</v>
      </c>
      <c r="I478">
        <v>1.4129951378277299</v>
      </c>
      <c r="J478">
        <f>(Table2[[#This Row],[1M Return vs Nifty]]-AVERAGE(Table2[1M Return vs Nifty]))/_xlfn.STDEV.P(Table2[1M Return vs Nifty])</f>
        <v>0.38139083363574755</v>
      </c>
      <c r="K478">
        <v>-11.3446941340338</v>
      </c>
      <c r="L478">
        <f>(Table2[[#This Row],[6M Return vs Nifty]]-AVERAGE(Table2[6M Return vs Nifty]))/_xlfn.STDEV.P(Table2[6M Return vs Nifty])</f>
        <v>-0.57792207359000802</v>
      </c>
      <c r="M478">
        <v>-1.7708305852350099</v>
      </c>
      <c r="N478">
        <f>(Table2[[#This Row],[1W Return vs Nifty]]-AVERAGE(Table2[1W Return vs Nifty]))/_xlfn.STDEV.P(Table2[1W Return vs Nifty])</f>
        <v>0.18373679741226934</v>
      </c>
      <c r="O478">
        <v>773.56</v>
      </c>
      <c r="P478">
        <v>753.98658213861904</v>
      </c>
      <c r="Q478">
        <v>696.22905906019298</v>
      </c>
      <c r="R478">
        <v>55.993757688790801</v>
      </c>
      <c r="S478" s="1">
        <f>(Table2[[#This Row],[Close Price]]-Table2[[#This Row],[20D EMA]])/Table2[[#This Row],[20D EMA]]</f>
        <v>1.4594860127204196E-2</v>
      </c>
      <c r="T478" s="1">
        <f>(Table2[[#This Row],[Close Price]]-Table2[[#This Row],[50D EMA]])/Table2[[#This Row],[50D EMA]]</f>
        <v>4.0933643373121456E-2</v>
      </c>
      <c r="U478" s="1">
        <f>(Table2[[#This Row],[Close Price]]-Table2[[#This Row],[200D EMA]])/Table2[[#This Row],[200D EMA]]</f>
        <v>0.12728704696616988</v>
      </c>
      <c r="V478">
        <v>0.43389427267448499</v>
      </c>
      <c r="W478">
        <v>773.1</v>
      </c>
      <c r="X478">
        <v>793</v>
      </c>
      <c r="Y478">
        <v>747.7</v>
      </c>
      <c r="Z478">
        <v>793</v>
      </c>
      <c r="AA478">
        <v>741.55</v>
      </c>
      <c r="AB478">
        <v>816.9</v>
      </c>
      <c r="AC478" s="1">
        <f>(Table2[[#This Row],[Close Price]]/Table2[[#This Row],[Day Low]])-1</f>
        <v>1.5198551287026296E-2</v>
      </c>
      <c r="AD478" s="1">
        <f>(Table2[[#This Row],[Day High]]/Table2[[#This Row],[Close Price]])-1</f>
        <v>1.038414983754854E-2</v>
      </c>
      <c r="AE478" s="1">
        <f>(Table2[[#This Row],[Close Price]]/Table2[[#This Row],[Current Week Low]])-1</f>
        <v>4.9685702821987476E-2</v>
      </c>
      <c r="AF478" s="1">
        <f>(Table2[[#This Row],[Current Week High]]/Table2[[#This Row],[Close Price]])-1</f>
        <v>1.038414983754854E-2</v>
      </c>
      <c r="AG478" s="1">
        <f>(Table2[[#This Row],[Close Price]]/Table2[[#This Row],[Current Month Low]])-1</f>
        <v>5.8391207605690942E-2</v>
      </c>
      <c r="AH478" s="1">
        <f>(Table2[[#This Row],[Current Month High]]/Table2[[#This Row],[Close Price]])-1</f>
        <v>4.0835828502261418E-2</v>
      </c>
      <c r="AI478">
        <v>12.6075046187169</v>
      </c>
      <c r="AJ478">
        <v>59.587230581537199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0.14000000000000001</v>
      </c>
      <c r="AM478" t="s">
        <v>3109</v>
      </c>
      <c r="AN478">
        <v>-4.75</v>
      </c>
      <c r="AO478" t="s">
        <v>3108</v>
      </c>
      <c r="AQ478">
        <f>(Table2[[#This Row],[Sharpe Ratio]]-AVERAGE(Table2[Sharpe Ratio]))/_xlfn.STDEV.P(Table2[Sharpe Ratio])</f>
        <v>-0.71815696001452767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-0.72446532519417639</v>
      </c>
      <c r="AS478">
        <f>_xlfn.RANK.AVG(Table2[[#This Row],[1Y Return vs Nifty Z-Score]],Table2[1Y Return vs Nifty Z-Score])</f>
        <v>296</v>
      </c>
      <c r="AT478">
        <f>_xlfn.RANK.AVG(Table2[[#This Row],[6M Return vs Nifty Z-Score]],Table2[6M Return vs Nifty Z-Score])</f>
        <v>515</v>
      </c>
      <c r="AU478">
        <f>_xlfn.RANK.AVG(Table2[[#This Row],[Sharpe Ratio Z-Score]],Table2[Sharpe Ratio Z-Score])</f>
        <v>544.5</v>
      </c>
      <c r="AV478">
        <f>(Table2[[#This Row],[Rank 1Y]]+Table2[[#This Row],[Rank 6M]]+Table2[[#This Row],[Rank Sharpe]])/3</f>
        <v>451.83333333333331</v>
      </c>
    </row>
    <row r="479" spans="1:48" x14ac:dyDescent="0.3">
      <c r="A479" t="s">
        <v>1842</v>
      </c>
      <c r="B479" t="s">
        <v>1843</v>
      </c>
      <c r="C479" t="s">
        <v>3071</v>
      </c>
      <c r="D479" t="s">
        <v>133</v>
      </c>
      <c r="E479">
        <v>3879.2236182000001</v>
      </c>
      <c r="F479">
        <v>215.25</v>
      </c>
      <c r="G479">
        <v>-19.252237128949201</v>
      </c>
      <c r="H479">
        <f>(Table2[[#This Row],[1Y Return vs Nifty]]-AVERAGE(Table2[1Y Return vs Nifty]))/_xlfn.STDEV.P(Table2[1Y Return vs Nifty])</f>
        <v>-0.78945288935670843</v>
      </c>
      <c r="I479">
        <v>-16.539610634903799</v>
      </c>
      <c r="J479">
        <f>(Table2[[#This Row],[1M Return vs Nifty]]-AVERAGE(Table2[1M Return vs Nifty]))/_xlfn.STDEV.P(Table2[1M Return vs Nifty])</f>
        <v>-1.3349528068532794</v>
      </c>
      <c r="K479">
        <v>-8.30496220488115</v>
      </c>
      <c r="L479">
        <f>(Table2[[#This Row],[6M Return vs Nifty]]-AVERAGE(Table2[6M Return vs Nifty]))/_xlfn.STDEV.P(Table2[6M Return vs Nifty])</f>
        <v>-0.47574329318608427</v>
      </c>
      <c r="M479">
        <v>-11.248828150025799</v>
      </c>
      <c r="N479">
        <f>(Table2[[#This Row],[1W Return vs Nifty]]-AVERAGE(Table2[1W Return vs Nifty]))/_xlfn.STDEV.P(Table2[1W Return vs Nifty])</f>
        <v>-1.9199374223996404</v>
      </c>
      <c r="O479">
        <v>235.77</v>
      </c>
      <c r="P479">
        <v>233.58822233808201</v>
      </c>
      <c r="Q479">
        <v>213.40834216124799</v>
      </c>
      <c r="R479">
        <v>23.8041702919903</v>
      </c>
      <c r="S479" s="1">
        <f>(Table2[[#This Row],[Close Price]]-Table2[[#This Row],[20D EMA]])/Table2[[#This Row],[20D EMA]]</f>
        <v>-8.703397378801378E-2</v>
      </c>
      <c r="T479" s="1">
        <f>(Table2[[#This Row],[Close Price]]-Table2[[#This Row],[50D EMA]])/Table2[[#This Row],[50D EMA]]</f>
        <v>-7.8506622271136292E-2</v>
      </c>
      <c r="U479" s="1">
        <f>(Table2[[#This Row],[Close Price]]-Table2[[#This Row],[200D EMA]])/Table2[[#This Row],[200D EMA]]</f>
        <v>8.629736870175795E-3</v>
      </c>
      <c r="V479">
        <v>0.50535535575515</v>
      </c>
      <c r="W479">
        <v>213.05</v>
      </c>
      <c r="X479">
        <v>219</v>
      </c>
      <c r="Y479">
        <v>213.05</v>
      </c>
      <c r="Z479">
        <v>234.7</v>
      </c>
      <c r="AA479">
        <v>213.05</v>
      </c>
      <c r="AB479">
        <v>274.95</v>
      </c>
      <c r="AC479" s="1">
        <f>(Table2[[#This Row],[Close Price]]/Table2[[#This Row],[Day Low]])-1</f>
        <v>1.0326214503637576E-2</v>
      </c>
      <c r="AD479" s="1">
        <f>(Table2[[#This Row],[Day High]]/Table2[[#This Row],[Close Price]])-1</f>
        <v>1.7421602787456525E-2</v>
      </c>
      <c r="AE479" s="1">
        <f>(Table2[[#This Row],[Close Price]]/Table2[[#This Row],[Current Week Low]])-1</f>
        <v>1.0326214503637576E-2</v>
      </c>
      <c r="AF479" s="1">
        <f>(Table2[[#This Row],[Current Week High]]/Table2[[#This Row],[Close Price]])-1</f>
        <v>9.0360046457607313E-2</v>
      </c>
      <c r="AG479" s="1">
        <f>(Table2[[#This Row],[Close Price]]/Table2[[#This Row],[Current Month Low]])-1</f>
        <v>1.0326214503637576E-2</v>
      </c>
      <c r="AH479" s="1">
        <f>(Table2[[#This Row],[Current Month High]]/Table2[[#This Row],[Close Price]])-1</f>
        <v>0.27735191637630652</v>
      </c>
      <c r="AI479">
        <v>27.735191637630599</v>
      </c>
      <c r="AJ479">
        <v>35.334800377239802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0.12</v>
      </c>
      <c r="AM479" t="s">
        <v>3109</v>
      </c>
      <c r="AN479">
        <v>-13.25</v>
      </c>
      <c r="AO479" t="s">
        <v>3108</v>
      </c>
      <c r="AP479">
        <v>8.4836280380849005E-2</v>
      </c>
      <c r="AQ479">
        <f>(Table2[[#This Row],[Sharpe Ratio]]-AVERAGE(Table2[Sharpe Ratio]))/_xlfn.STDEV.P(Table2[Sharpe Ratio])</f>
        <v>0.24596458297364296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-4.2741218288220697</v>
      </c>
      <c r="AS479">
        <f>_xlfn.RANK.AVG(Table2[[#This Row],[1Y Return vs Nifty Z-Score]],Table2[1Y Return vs Nifty Z-Score])</f>
        <v>603</v>
      </c>
      <c r="AT479">
        <f>_xlfn.RANK.AVG(Table2[[#This Row],[6M Return vs Nifty Z-Score]],Table2[6M Return vs Nifty Z-Score])</f>
        <v>475</v>
      </c>
      <c r="AU479">
        <f>_xlfn.RANK.AVG(Table2[[#This Row],[Sharpe Ratio Z-Score]],Table2[Sharpe Ratio Z-Score])</f>
        <v>278</v>
      </c>
      <c r="AV479">
        <f>(Table2[[#This Row],[Rank 1Y]]+Table2[[#This Row],[Rank 6M]]+Table2[[#This Row],[Rank Sharpe]])/3</f>
        <v>452</v>
      </c>
    </row>
    <row r="480" spans="1:48" x14ac:dyDescent="0.3">
      <c r="A480" t="s">
        <v>685</v>
      </c>
      <c r="B480" t="s">
        <v>686</v>
      </c>
      <c r="C480" t="s">
        <v>3075</v>
      </c>
      <c r="D480" t="s">
        <v>256</v>
      </c>
      <c r="E480">
        <v>25131.541301235</v>
      </c>
      <c r="F480">
        <v>5083.45</v>
      </c>
      <c r="G480">
        <v>-24.262731263921602</v>
      </c>
      <c r="H480">
        <f>(Table2[[#This Row],[1Y Return vs Nifty]]-AVERAGE(Table2[1Y Return vs Nifty]))/_xlfn.STDEV.P(Table2[1Y Return vs Nifty])</f>
        <v>-0.86676245189503653</v>
      </c>
      <c r="I480">
        <v>-12.9644745602866</v>
      </c>
      <c r="J480">
        <f>(Table2[[#This Row],[1M Return vs Nifty]]-AVERAGE(Table2[1M Return vs Nifty]))/_xlfn.STDEV.P(Table2[1M Return vs Nifty])</f>
        <v>-0.99315495626646177</v>
      </c>
      <c r="K480">
        <v>0.82569797523598698</v>
      </c>
      <c r="L480">
        <f>(Table2[[#This Row],[6M Return vs Nifty]]-AVERAGE(Table2[6M Return vs Nifty]))/_xlfn.STDEV.P(Table2[6M Return vs Nifty])</f>
        <v>-0.16882158323546045</v>
      </c>
      <c r="M480">
        <v>-7.3457309550823</v>
      </c>
      <c r="N480">
        <f>(Table2[[#This Row],[1W Return vs Nifty]]-AVERAGE(Table2[1W Return vs Nifty]))/_xlfn.STDEV.P(Table2[1W Return vs Nifty])</f>
        <v>-1.0536315502685094</v>
      </c>
      <c r="O480">
        <v>5478.72</v>
      </c>
      <c r="P480">
        <v>5669.0250028420696</v>
      </c>
      <c r="Q480">
        <v>5254.6725130607801</v>
      </c>
      <c r="R480">
        <v>14.3084777470161</v>
      </c>
      <c r="S480" s="1">
        <f>(Table2[[#This Row],[Close Price]]-Table2[[#This Row],[20D EMA]])/Table2[[#This Row],[20D EMA]]</f>
        <v>-7.2146413760878533E-2</v>
      </c>
      <c r="T480" s="1">
        <f>(Table2[[#This Row],[Close Price]]-Table2[[#This Row],[50D EMA]])/Table2[[#This Row],[50D EMA]]</f>
        <v>-0.10329377671619047</v>
      </c>
      <c r="U480" s="1">
        <f>(Table2[[#This Row],[Close Price]]-Table2[[#This Row],[200D EMA]])/Table2[[#This Row],[200D EMA]]</f>
        <v>-3.2584811448324758E-2</v>
      </c>
      <c r="V480">
        <v>0.87220651628859203</v>
      </c>
      <c r="W480">
        <v>5053.3</v>
      </c>
      <c r="X480">
        <v>5172</v>
      </c>
      <c r="Y480">
        <v>4930</v>
      </c>
      <c r="Z480">
        <v>5360</v>
      </c>
      <c r="AA480">
        <v>4930</v>
      </c>
      <c r="AB480">
        <v>5738</v>
      </c>
      <c r="AC480" s="1">
        <f>(Table2[[#This Row],[Close Price]]/Table2[[#This Row],[Day Low]])-1</f>
        <v>5.966398195238698E-3</v>
      </c>
      <c r="AD480" s="1">
        <f>(Table2[[#This Row],[Day High]]/Table2[[#This Row],[Close Price]])-1</f>
        <v>1.7419272344569192E-2</v>
      </c>
      <c r="AE480" s="1">
        <f>(Table2[[#This Row],[Close Price]]/Table2[[#This Row],[Current Week Low]])-1</f>
        <v>3.112576064908712E-2</v>
      </c>
      <c r="AF480" s="1">
        <f>(Table2[[#This Row],[Current Week High]]/Table2[[#This Row],[Close Price]])-1</f>
        <v>5.4402030117341571E-2</v>
      </c>
      <c r="AG480" s="1">
        <f>(Table2[[#This Row],[Close Price]]/Table2[[#This Row],[Current Month Low]])-1</f>
        <v>3.112576064908712E-2</v>
      </c>
      <c r="AH480" s="1">
        <f>(Table2[[#This Row],[Current Month High]]/Table2[[#This Row],[Close Price]])-1</f>
        <v>0.12876097925621388</v>
      </c>
      <c r="AI480">
        <v>44.586845547807002</v>
      </c>
      <c r="AJ480">
        <v>26.3125854143371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-0.23</v>
      </c>
      <c r="AM480" t="s">
        <v>3108</v>
      </c>
      <c r="AN480">
        <v>-8.11</v>
      </c>
      <c r="AO480" t="s">
        <v>3108</v>
      </c>
      <c r="AP480">
        <v>5.5749371308112E-2</v>
      </c>
      <c r="AQ480">
        <f>(Table2[[#This Row],[Sharpe Ratio]]-AVERAGE(Table2[Sharpe Ratio]))/_xlfn.STDEV.P(Table2[Sharpe Ratio])</f>
        <v>-8.4593469902686777E-2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628</v>
      </c>
      <c r="AT480">
        <f>_xlfn.RANK.AVG(Table2[[#This Row],[6M Return vs Nifty Z-Score]],Table2[6M Return vs Nifty Z-Score])</f>
        <v>363</v>
      </c>
      <c r="AU480">
        <f>_xlfn.RANK.AVG(Table2[[#This Row],[Sharpe Ratio Z-Score]],Table2[Sharpe Ratio Z-Score])</f>
        <v>367</v>
      </c>
      <c r="AV480">
        <f>(Table2[[#This Row],[Rank 1Y]]+Table2[[#This Row],[Rank 6M]]+Table2[[#This Row],[Rank Sharpe]])/3</f>
        <v>452.66666666666669</v>
      </c>
    </row>
    <row r="481" spans="1:48" x14ac:dyDescent="0.3">
      <c r="A481" t="s">
        <v>736</v>
      </c>
      <c r="B481" t="s">
        <v>737</v>
      </c>
      <c r="C481" t="s">
        <v>3066</v>
      </c>
      <c r="D481" t="s">
        <v>265</v>
      </c>
      <c r="E481">
        <v>22282.89369601</v>
      </c>
      <c r="F481">
        <v>1665.85</v>
      </c>
      <c r="G481">
        <v>2.32076015533604</v>
      </c>
      <c r="H481">
        <f>(Table2[[#This Row],[1Y Return vs Nifty]]-AVERAGE(Table2[1Y Return vs Nifty]))/_xlfn.STDEV.P(Table2[1Y Return vs Nifty])</f>
        <v>-0.45659171084585576</v>
      </c>
      <c r="I481">
        <v>-1.55695569342686</v>
      </c>
      <c r="J481">
        <f>(Table2[[#This Row],[1M Return vs Nifty]]-AVERAGE(Table2[1M Return vs Nifty]))/_xlfn.STDEV.P(Table2[1M Return vs Nifty])</f>
        <v>9.7451204686087506E-2</v>
      </c>
      <c r="K481">
        <v>-14.2926390202816</v>
      </c>
      <c r="L481">
        <f>(Table2[[#This Row],[6M Return vs Nifty]]-AVERAGE(Table2[6M Return vs Nifty]))/_xlfn.STDEV.P(Table2[6M Return vs Nifty])</f>
        <v>-0.677015487152549</v>
      </c>
      <c r="M481">
        <v>-3.1771265684540801</v>
      </c>
      <c r="N481">
        <f>(Table2[[#This Row],[1W Return vs Nifty]]-AVERAGE(Table2[1W Return vs Nifty]))/_xlfn.STDEV.P(Table2[1W Return vs Nifty])</f>
        <v>-0.12839544202962816</v>
      </c>
      <c r="O481">
        <v>1687.85</v>
      </c>
      <c r="P481">
        <v>1698.0154834887801</v>
      </c>
      <c r="Q481">
        <v>1609.5971939871399</v>
      </c>
      <c r="R481">
        <v>41.743502505179201</v>
      </c>
      <c r="S481" s="1">
        <f>(Table2[[#This Row],[Close Price]]-Table2[[#This Row],[20D EMA]])/Table2[[#This Row],[20D EMA]]</f>
        <v>-1.3034333619693694E-2</v>
      </c>
      <c r="T481" s="1">
        <f>(Table2[[#This Row],[Close Price]]-Table2[[#This Row],[50D EMA]])/Table2[[#This Row],[50D EMA]]</f>
        <v>-1.8942985974834736E-2</v>
      </c>
      <c r="U481" s="1">
        <f>(Table2[[#This Row],[Close Price]]-Table2[[#This Row],[200D EMA]])/Table2[[#This Row],[200D EMA]]</f>
        <v>3.4948374800229325E-2</v>
      </c>
      <c r="V481">
        <v>0.91459029058575303</v>
      </c>
      <c r="W481">
        <v>1635.05</v>
      </c>
      <c r="X481">
        <v>1670</v>
      </c>
      <c r="Y481">
        <v>1628</v>
      </c>
      <c r="Z481">
        <v>1689.8</v>
      </c>
      <c r="AA481">
        <v>1628</v>
      </c>
      <c r="AB481">
        <v>1760</v>
      </c>
      <c r="AC481" s="1">
        <f>(Table2[[#This Row],[Close Price]]/Table2[[#This Row],[Day Low]])-1</f>
        <v>1.8837344423717983E-2</v>
      </c>
      <c r="AD481" s="1">
        <f>(Table2[[#This Row],[Day High]]/Table2[[#This Row],[Close Price]])-1</f>
        <v>2.4912206981422269E-3</v>
      </c>
      <c r="AE481" s="1">
        <f>(Table2[[#This Row],[Close Price]]/Table2[[#This Row],[Current Week Low]])-1</f>
        <v>2.324938574938562E-2</v>
      </c>
      <c r="AF481" s="1">
        <f>(Table2[[#This Row],[Current Week High]]/Table2[[#This Row],[Close Price]])-1</f>
        <v>1.4377044751928469E-2</v>
      </c>
      <c r="AG481" s="1">
        <f>(Table2[[#This Row],[Close Price]]/Table2[[#This Row],[Current Month Low]])-1</f>
        <v>2.324938574938562E-2</v>
      </c>
      <c r="AH481" s="1">
        <f>(Table2[[#This Row],[Current Month High]]/Table2[[#This Row],[Close Price]])-1</f>
        <v>5.6517693669898339E-2</v>
      </c>
      <c r="AI481">
        <v>13.1614491100639</v>
      </c>
      <c r="AJ481">
        <v>45.967141292442399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-7.0000000000000007E-2</v>
      </c>
      <c r="AM481" t="s">
        <v>3108</v>
      </c>
      <c r="AN481">
        <v>-3.64</v>
      </c>
      <c r="AO481" t="s">
        <v>3108</v>
      </c>
      <c r="AP481">
        <v>6.0689772492346E-2</v>
      </c>
      <c r="AQ481">
        <f>(Table2[[#This Row],[Sharpe Ratio]]-AVERAGE(Table2[Sharpe Ratio]))/_xlfn.STDEV.P(Table2[Sharpe Ratio])</f>
        <v>-2.8448301923357195E-2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453</v>
      </c>
      <c r="AT481">
        <f>_xlfn.RANK.AVG(Table2[[#This Row],[6M Return vs Nifty Z-Score]],Table2[6M Return vs Nifty Z-Score])</f>
        <v>551</v>
      </c>
      <c r="AU481">
        <f>_xlfn.RANK.AVG(Table2[[#This Row],[Sharpe Ratio Z-Score]],Table2[Sharpe Ratio Z-Score])</f>
        <v>355</v>
      </c>
      <c r="AV481">
        <f>(Table2[[#This Row],[Rank 1Y]]+Table2[[#This Row],[Rank 6M]]+Table2[[#This Row],[Rank Sharpe]])/3</f>
        <v>453</v>
      </c>
    </row>
    <row r="482" spans="1:48" x14ac:dyDescent="0.3">
      <c r="A482" t="s">
        <v>498</v>
      </c>
      <c r="B482" t="s">
        <v>499</v>
      </c>
      <c r="C482" t="s">
        <v>3068</v>
      </c>
      <c r="D482" t="s">
        <v>500</v>
      </c>
      <c r="E482">
        <v>40820.36251485</v>
      </c>
      <c r="F482">
        <v>340.95</v>
      </c>
      <c r="G482">
        <v>6.5096379183405002</v>
      </c>
      <c r="H482">
        <f>(Table2[[#This Row],[1Y Return vs Nifty]]-AVERAGE(Table2[1Y Return vs Nifty]))/_xlfn.STDEV.P(Table2[1Y Return vs Nifty])</f>
        <v>-0.39195930161418852</v>
      </c>
      <c r="I482">
        <v>-8.47878971292538</v>
      </c>
      <c r="J482">
        <f>(Table2[[#This Row],[1M Return vs Nifty]]-AVERAGE(Table2[1M Return vs Nifty]))/_xlfn.STDEV.P(Table2[1M Return vs Nifty])</f>
        <v>-0.56430486294460491</v>
      </c>
      <c r="K482">
        <v>7.5153372412493704</v>
      </c>
      <c r="L482">
        <f>(Table2[[#This Row],[6M Return vs Nifty]]-AVERAGE(Table2[6M Return vs Nifty]))/_xlfn.STDEV.P(Table2[6M Return vs Nifty])</f>
        <v>5.604666089749813E-2</v>
      </c>
      <c r="M482">
        <v>-4.90853595978251</v>
      </c>
      <c r="N482">
        <f>(Table2[[#This Row],[1W Return vs Nifty]]-AVERAGE(Table2[1W Return vs Nifty]))/_xlfn.STDEV.P(Table2[1W Return vs Nifty])</f>
        <v>-0.51268772271225627</v>
      </c>
      <c r="O482">
        <v>344.03</v>
      </c>
      <c r="P482">
        <v>339.79665308976399</v>
      </c>
      <c r="Q482">
        <v>301.94172011394102</v>
      </c>
      <c r="R482">
        <v>48.515452773478799</v>
      </c>
      <c r="S482" s="1">
        <f>(Table2[[#This Row],[Close Price]]-Table2[[#This Row],[20D EMA]])/Table2[[#This Row],[20D EMA]]</f>
        <v>-8.9527076127081488E-3</v>
      </c>
      <c r="T482" s="1">
        <f>(Table2[[#This Row],[Close Price]]-Table2[[#This Row],[50D EMA]])/Table2[[#This Row],[50D EMA]]</f>
        <v>3.3942268110902095E-3</v>
      </c>
      <c r="U482" s="1">
        <f>(Table2[[#This Row],[Close Price]]-Table2[[#This Row],[200D EMA]])/Table2[[#This Row],[200D EMA]]</f>
        <v>0.12919142101773406</v>
      </c>
      <c r="V482">
        <v>0.68819906245731399</v>
      </c>
      <c r="W482">
        <v>328.1</v>
      </c>
      <c r="X482">
        <v>342</v>
      </c>
      <c r="Y482">
        <v>323.35000000000002</v>
      </c>
      <c r="Z482">
        <v>342</v>
      </c>
      <c r="AA482">
        <v>323.35000000000002</v>
      </c>
      <c r="AB482">
        <v>370.45</v>
      </c>
      <c r="AC482" s="1">
        <f>(Table2[[#This Row],[Close Price]]/Table2[[#This Row],[Day Low]])-1</f>
        <v>3.9164888753428828E-2</v>
      </c>
      <c r="AD482" s="1">
        <f>(Table2[[#This Row],[Day High]]/Table2[[#This Row],[Close Price]])-1</f>
        <v>3.0796304443467815E-3</v>
      </c>
      <c r="AE482" s="1">
        <f>(Table2[[#This Row],[Close Price]]/Table2[[#This Row],[Current Week Low]])-1</f>
        <v>5.443018401113342E-2</v>
      </c>
      <c r="AF482" s="1">
        <f>(Table2[[#This Row],[Current Week High]]/Table2[[#This Row],[Close Price]])-1</f>
        <v>3.0796304443467815E-3</v>
      </c>
      <c r="AG482" s="1">
        <f>(Table2[[#This Row],[Close Price]]/Table2[[#This Row],[Current Month Low]])-1</f>
        <v>5.443018401113342E-2</v>
      </c>
      <c r="AH482" s="1">
        <f>(Table2[[#This Row],[Current Month High]]/Table2[[#This Row],[Close Price]])-1</f>
        <v>8.6522950579263735E-2</v>
      </c>
      <c r="AI482">
        <v>10.514738231412201</v>
      </c>
      <c r="AJ482">
        <v>56.758620689655103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-7.0000000000000007E-2</v>
      </c>
      <c r="AM482" t="s">
        <v>3108</v>
      </c>
      <c r="AN482">
        <v>-5.15</v>
      </c>
      <c r="AO482" t="s">
        <v>3108</v>
      </c>
      <c r="AP482">
        <v>-4.3251151063213998E-2</v>
      </c>
      <c r="AQ482">
        <f>(Table2[[#This Row],[Sharpe Ratio]]-AVERAGE(Table2[Sharpe Ratio]))/_xlfn.STDEV.P(Table2[Sharpe Ratio])</f>
        <v>-1.2096844799845519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-2.6225897063581032</v>
      </c>
      <c r="AS482">
        <f>_xlfn.RANK.AVG(Table2[[#This Row],[1Y Return vs Nifty Z-Score]],Table2[1Y Return vs Nifty Z-Score])</f>
        <v>420</v>
      </c>
      <c r="AT482">
        <f>_xlfn.RANK.AVG(Table2[[#This Row],[6M Return vs Nifty Z-Score]],Table2[6M Return vs Nifty Z-Score])</f>
        <v>295</v>
      </c>
      <c r="AU482">
        <f>_xlfn.RANK.AVG(Table2[[#This Row],[Sharpe Ratio Z-Score]],Table2[Sharpe Ratio Z-Score])</f>
        <v>645</v>
      </c>
      <c r="AV482">
        <f>(Table2[[#This Row],[Rank 1Y]]+Table2[[#This Row],[Rank 6M]]+Table2[[#This Row],[Rank Sharpe]])/3</f>
        <v>453.33333333333331</v>
      </c>
    </row>
    <row r="483" spans="1:48" x14ac:dyDescent="0.3">
      <c r="A483" t="s">
        <v>535</v>
      </c>
      <c r="B483" t="s">
        <v>536</v>
      </c>
      <c r="C483" t="s">
        <v>3078</v>
      </c>
      <c r="D483" t="s">
        <v>537</v>
      </c>
      <c r="E483">
        <v>37645.595000000001</v>
      </c>
      <c r="F483">
        <v>3427</v>
      </c>
      <c r="G483">
        <v>-4.8051005305269499</v>
      </c>
      <c r="H483">
        <f>(Table2[[#This Row],[1Y Return vs Nifty]]-AVERAGE(Table2[1Y Return vs Nifty]))/_xlfn.STDEV.P(Table2[1Y Return vs Nifty])</f>
        <v>-0.56654038207330382</v>
      </c>
      <c r="I483">
        <v>1.67373708646206</v>
      </c>
      <c r="J483">
        <f>(Table2[[#This Row],[1M Return vs Nifty]]-AVERAGE(Table2[1M Return vs Nifty]))/_xlfn.STDEV.P(Table2[1M Return vs Nifty])</f>
        <v>0.40631884637175919</v>
      </c>
      <c r="K483">
        <v>-12.1838145044042</v>
      </c>
      <c r="L483">
        <f>(Table2[[#This Row],[6M Return vs Nifty]]-AVERAGE(Table2[6M Return vs Nifty]))/_xlfn.STDEV.P(Table2[6M Return vs Nifty])</f>
        <v>-0.60612860563128479</v>
      </c>
      <c r="M483">
        <v>-4.0343558422150796</v>
      </c>
      <c r="N483">
        <f>(Table2[[#This Row],[1W Return vs Nifty]]-AVERAGE(Table2[1W Return vs Nifty]))/_xlfn.STDEV.P(Table2[1W Return vs Nifty])</f>
        <v>-0.31866043327400034</v>
      </c>
      <c r="O483">
        <v>3323.14</v>
      </c>
      <c r="P483">
        <v>3289.86950679648</v>
      </c>
      <c r="Q483">
        <v>3264.3100199526598</v>
      </c>
      <c r="R483">
        <v>63.204022130084603</v>
      </c>
      <c r="S483" s="1">
        <f>(Table2[[#This Row],[Close Price]]-Table2[[#This Row],[20D EMA]])/Table2[[#This Row],[20D EMA]]</f>
        <v>3.125357342754146E-2</v>
      </c>
      <c r="T483" s="1">
        <f>(Table2[[#This Row],[Close Price]]-Table2[[#This Row],[50D EMA]])/Table2[[#This Row],[50D EMA]]</f>
        <v>4.1682654257326833E-2</v>
      </c>
      <c r="U483" s="1">
        <f>(Table2[[#This Row],[Close Price]]-Table2[[#This Row],[200D EMA]])/Table2[[#This Row],[200D EMA]]</f>
        <v>4.9839010097974583E-2</v>
      </c>
      <c r="V483">
        <v>0.83661592197625001</v>
      </c>
      <c r="W483">
        <v>3350</v>
      </c>
      <c r="X483">
        <v>3444.8</v>
      </c>
      <c r="Y483">
        <v>3205.05</v>
      </c>
      <c r="Z483">
        <v>3456</v>
      </c>
      <c r="AA483">
        <v>3169.35</v>
      </c>
      <c r="AB483">
        <v>3499</v>
      </c>
      <c r="AC483" s="1">
        <f>(Table2[[#This Row],[Close Price]]/Table2[[#This Row],[Day Low]])-1</f>
        <v>2.2985074626865609E-2</v>
      </c>
      <c r="AD483" s="1">
        <f>(Table2[[#This Row],[Day High]]/Table2[[#This Row],[Close Price]])-1</f>
        <v>5.19404727166628E-3</v>
      </c>
      <c r="AE483" s="1">
        <f>(Table2[[#This Row],[Close Price]]/Table2[[#This Row],[Current Week Low]])-1</f>
        <v>6.92500897021886E-2</v>
      </c>
      <c r="AF483" s="1">
        <f>(Table2[[#This Row],[Current Week High]]/Table2[[#This Row],[Close Price]])-1</f>
        <v>8.4622118470965013E-3</v>
      </c>
      <c r="AG483" s="1">
        <f>(Table2[[#This Row],[Close Price]]/Table2[[#This Row],[Current Month Low]])-1</f>
        <v>8.129427169608916E-2</v>
      </c>
      <c r="AH483" s="1">
        <f>(Table2[[#This Row],[Current Month High]]/Table2[[#This Row],[Close Price]])-1</f>
        <v>2.1009629413481168E-2</v>
      </c>
      <c r="AI483">
        <v>14.3857601400641</v>
      </c>
      <c r="AJ483">
        <v>38.408723747980602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0.08</v>
      </c>
      <c r="AM483" t="s">
        <v>3109</v>
      </c>
      <c r="AN483">
        <v>4.68</v>
      </c>
      <c r="AO483" t="s">
        <v>3109</v>
      </c>
      <c r="AP483">
        <v>7.1725435126012996E-2</v>
      </c>
      <c r="AQ483">
        <f>(Table2[[#This Row],[Sharpe Ratio]]-AVERAGE(Table2[Sharpe Ratio]))/_xlfn.STDEV.P(Table2[Sharpe Ratio])</f>
        <v>9.6966438545034908E-2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-0.98804413606179486</v>
      </c>
      <c r="AS483">
        <f>_xlfn.RANK.AVG(Table2[[#This Row],[1Y Return vs Nifty Z-Score]],Table2[1Y Return vs Nifty Z-Score])</f>
        <v>516</v>
      </c>
      <c r="AT483">
        <f>_xlfn.RANK.AVG(Table2[[#This Row],[6M Return vs Nifty Z-Score]],Table2[6M Return vs Nifty Z-Score])</f>
        <v>525</v>
      </c>
      <c r="AU483">
        <f>_xlfn.RANK.AVG(Table2[[#This Row],[Sharpe Ratio Z-Score]],Table2[Sharpe Ratio Z-Score])</f>
        <v>322</v>
      </c>
      <c r="AV483">
        <f>(Table2[[#This Row],[Rank 1Y]]+Table2[[#This Row],[Rank 6M]]+Table2[[#This Row],[Rank Sharpe]])/3</f>
        <v>454.33333333333331</v>
      </c>
    </row>
    <row r="484" spans="1:48" x14ac:dyDescent="0.3">
      <c r="A484" t="s">
        <v>1009</v>
      </c>
      <c r="B484" t="s">
        <v>1010</v>
      </c>
      <c r="C484" t="s">
        <v>3064</v>
      </c>
      <c r="D484" t="s">
        <v>251</v>
      </c>
      <c r="E484">
        <v>13259.527936155</v>
      </c>
      <c r="F484">
        <v>1040.8499999999999</v>
      </c>
      <c r="G484">
        <v>10.797681873712699</v>
      </c>
      <c r="H484">
        <f>(Table2[[#This Row],[1Y Return vs Nifty]]-AVERAGE(Table2[1Y Return vs Nifty]))/_xlfn.STDEV.P(Table2[1Y Return vs Nifty])</f>
        <v>-0.32579680478157386</v>
      </c>
      <c r="I484">
        <v>-3.5343287848200799</v>
      </c>
      <c r="J484">
        <f>(Table2[[#This Row],[1M Return vs Nifty]]-AVERAGE(Table2[1M Return vs Nifty]))/_xlfn.STDEV.P(Table2[1M Return vs Nifty])</f>
        <v>-9.1593871736291854E-2</v>
      </c>
      <c r="K484">
        <v>3.3053031122072398</v>
      </c>
      <c r="L484">
        <f>(Table2[[#This Row],[6M Return vs Nifty]]-AVERAGE(Table2[6M Return vs Nifty]))/_xlfn.STDEV.P(Table2[6M Return vs Nifty])</f>
        <v>-8.5471131720594812E-2</v>
      </c>
      <c r="M484">
        <v>2.6856216653348599</v>
      </c>
      <c r="N484">
        <f>(Table2[[#This Row],[1W Return vs Nifty]]-AVERAGE(Table2[1W Return vs Nifty]))/_xlfn.STDEV.P(Table2[1W Return vs Nifty])</f>
        <v>1.1728617309502256</v>
      </c>
      <c r="O484">
        <v>1018.94</v>
      </c>
      <c r="P484">
        <v>1004.33786775794</v>
      </c>
      <c r="Q484">
        <v>918.60323228745494</v>
      </c>
      <c r="R484">
        <v>64.0678081693179</v>
      </c>
      <c r="S484" s="1">
        <f>(Table2[[#This Row],[Close Price]]-Table2[[#This Row],[20D EMA]])/Table2[[#This Row],[20D EMA]]</f>
        <v>2.1502738139635165E-2</v>
      </c>
      <c r="T484" s="1">
        <f>(Table2[[#This Row],[Close Price]]-Table2[[#This Row],[50D EMA]])/Table2[[#This Row],[50D EMA]]</f>
        <v>3.6354431525686411E-2</v>
      </c>
      <c r="U484" s="1">
        <f>(Table2[[#This Row],[Close Price]]-Table2[[#This Row],[200D EMA]])/Table2[[#This Row],[200D EMA]]</f>
        <v>0.13307896534190591</v>
      </c>
      <c r="V484">
        <v>0.91040503667670902</v>
      </c>
      <c r="W484">
        <v>1036</v>
      </c>
      <c r="X484">
        <v>1076</v>
      </c>
      <c r="Y484">
        <v>983.9</v>
      </c>
      <c r="Z484">
        <v>1076</v>
      </c>
      <c r="AA484">
        <v>970</v>
      </c>
      <c r="AB484">
        <v>1076</v>
      </c>
      <c r="AC484" s="1">
        <f>(Table2[[#This Row],[Close Price]]/Table2[[#This Row],[Day Low]])-1</f>
        <v>4.6814671814670028E-3</v>
      </c>
      <c r="AD484" s="1">
        <f>(Table2[[#This Row],[Day High]]/Table2[[#This Row],[Close Price]])-1</f>
        <v>3.3770476053225806E-2</v>
      </c>
      <c r="AE484" s="1">
        <f>(Table2[[#This Row],[Close Price]]/Table2[[#This Row],[Current Week Low]])-1</f>
        <v>5.7881898566927381E-2</v>
      </c>
      <c r="AF484" s="1">
        <f>(Table2[[#This Row],[Current Week High]]/Table2[[#This Row],[Close Price]])-1</f>
        <v>3.3770476053225806E-2</v>
      </c>
      <c r="AG484" s="1">
        <f>(Table2[[#This Row],[Close Price]]/Table2[[#This Row],[Current Month Low]])-1</f>
        <v>7.3041237113401936E-2</v>
      </c>
      <c r="AH484" s="1">
        <f>(Table2[[#This Row],[Current Month High]]/Table2[[#This Row],[Close Price]])-1</f>
        <v>3.3770476053225806E-2</v>
      </c>
      <c r="AI484">
        <v>6.8357592352404399</v>
      </c>
      <c r="AJ484">
        <v>42.3481947483588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0.08</v>
      </c>
      <c r="AM484" t="s">
        <v>3109</v>
      </c>
      <c r="AN484">
        <v>0.99</v>
      </c>
      <c r="AO484" t="s">
        <v>3109</v>
      </c>
      <c r="AP484">
        <v>-3.6337970388616997E-2</v>
      </c>
      <c r="AQ484">
        <f>(Table2[[#This Row],[Sharpe Ratio]]-AVERAGE(Table2[Sharpe Ratio]))/_xlfn.STDEV.P(Table2[Sharpe Ratio])</f>
        <v>-1.1311196679839888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-0.46111974527222355</v>
      </c>
      <c r="AS484">
        <f>_xlfn.RANK.AVG(Table2[[#This Row],[1Y Return vs Nifty Z-Score]],Table2[1Y Return vs Nifty Z-Score])</f>
        <v>386</v>
      </c>
      <c r="AT484">
        <f>_xlfn.RANK.AVG(Table2[[#This Row],[6M Return vs Nifty Z-Score]],Table2[6M Return vs Nifty Z-Score])</f>
        <v>342</v>
      </c>
      <c r="AU484">
        <f>_xlfn.RANK.AVG(Table2[[#This Row],[Sharpe Ratio Z-Score]],Table2[Sharpe Ratio Z-Score])</f>
        <v>635</v>
      </c>
      <c r="AV484">
        <f>(Table2[[#This Row],[Rank 1Y]]+Table2[[#This Row],[Rank 6M]]+Table2[[#This Row],[Rank Sharpe]])/3</f>
        <v>454.33333333333331</v>
      </c>
    </row>
    <row r="485" spans="1:48" x14ac:dyDescent="0.3">
      <c r="A485" t="s">
        <v>35</v>
      </c>
      <c r="B485" t="s">
        <v>36</v>
      </c>
      <c r="C485" t="s">
        <v>3064</v>
      </c>
      <c r="D485" t="s">
        <v>37</v>
      </c>
      <c r="E485">
        <v>668742.00692672899</v>
      </c>
      <c r="F485">
        <v>1057.3</v>
      </c>
      <c r="G485">
        <v>36.7710959146779</v>
      </c>
      <c r="H485">
        <f>(Table2[[#This Row],[1Y Return vs Nifty]]-AVERAGE(Table2[1Y Return vs Nifty]))/_xlfn.STDEV.P(Table2[1Y Return vs Nifty])</f>
        <v>7.4960729913144564E-2</v>
      </c>
      <c r="I485">
        <v>-2.7929867557334802</v>
      </c>
      <c r="J485">
        <f>(Table2[[#This Row],[1M Return vs Nifty]]-AVERAGE(Table2[1M Return vs Nifty]))/_xlfn.STDEV.P(Table2[1M Return vs Nifty])</f>
        <v>-2.0718496141364014E-2</v>
      </c>
      <c r="K485">
        <v>-9.6665674811512208</v>
      </c>
      <c r="L485">
        <f>(Table2[[#This Row],[6M Return vs Nifty]]-AVERAGE(Table2[6M Return vs Nifty]))/_xlfn.STDEV.P(Table2[6M Return vs Nifty])</f>
        <v>-0.52151284450293556</v>
      </c>
      <c r="M485">
        <v>-11.572102823055401</v>
      </c>
      <c r="N485">
        <f>(Table2[[#This Row],[1W Return vs Nifty]]-AVERAGE(Table2[1W Return vs Nifty]))/_xlfn.STDEV.P(Table2[1W Return vs Nifty])</f>
        <v>-1.9916893500533071</v>
      </c>
      <c r="O485">
        <v>1095.6099999999999</v>
      </c>
      <c r="P485">
        <v>1070.1930302477101</v>
      </c>
      <c r="Q485">
        <v>943.47550352885003</v>
      </c>
      <c r="R485">
        <v>39.128017034407897</v>
      </c>
      <c r="S485" s="1">
        <f>(Table2[[#This Row],[Close Price]]-Table2[[#This Row],[20D EMA]])/Table2[[#This Row],[20D EMA]]</f>
        <v>-3.4966822135613904E-2</v>
      </c>
      <c r="T485" s="1">
        <f>(Table2[[#This Row],[Close Price]]-Table2[[#This Row],[50D EMA]])/Table2[[#This Row],[50D EMA]]</f>
        <v>-1.2047387605136895E-2</v>
      </c>
      <c r="U485" s="1">
        <f>(Table2[[#This Row],[Close Price]]-Table2[[#This Row],[200D EMA]])/Table2[[#This Row],[200D EMA]]</f>
        <v>0.12064382810726505</v>
      </c>
      <c r="V485">
        <v>0.88304937109833104</v>
      </c>
      <c r="W485">
        <v>1037.3</v>
      </c>
      <c r="X485">
        <v>1065</v>
      </c>
      <c r="Y485">
        <v>1003.75</v>
      </c>
      <c r="Z485">
        <v>1130.3</v>
      </c>
      <c r="AA485">
        <v>1003.75</v>
      </c>
      <c r="AB485">
        <v>1222</v>
      </c>
      <c r="AC485" s="1">
        <f>(Table2[[#This Row],[Close Price]]/Table2[[#This Row],[Day Low]])-1</f>
        <v>1.9280825219319286E-2</v>
      </c>
      <c r="AD485" s="1">
        <f>(Table2[[#This Row],[Day High]]/Table2[[#This Row],[Close Price]])-1</f>
        <v>7.2827012200888941E-3</v>
      </c>
      <c r="AE485" s="1">
        <f>(Table2[[#This Row],[Close Price]]/Table2[[#This Row],[Current Week Low]])-1</f>
        <v>5.3349937733499386E-2</v>
      </c>
      <c r="AF485" s="1">
        <f>(Table2[[#This Row],[Current Week High]]/Table2[[#This Row],[Close Price]])-1</f>
        <v>6.904379078785583E-2</v>
      </c>
      <c r="AG485" s="1">
        <f>(Table2[[#This Row],[Close Price]]/Table2[[#This Row],[Current Month Low]])-1</f>
        <v>5.3349937733499386E-2</v>
      </c>
      <c r="AH485" s="1">
        <f>(Table2[[#This Row],[Current Month High]]/Table2[[#This Row],[Close Price]])-1</f>
        <v>0.15577414168164205</v>
      </c>
      <c r="AI485">
        <v>15.5774141681642</v>
      </c>
      <c r="AJ485">
        <v>76.998409642588001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</v>
      </c>
      <c r="AM485" t="s">
        <v>3110</v>
      </c>
      <c r="AN485">
        <v>-11.01</v>
      </c>
      <c r="AO485" t="s">
        <v>3108</v>
      </c>
      <c r="AP485">
        <v>-1.1304209607392E-2</v>
      </c>
      <c r="AQ485">
        <f>(Table2[[#This Row],[Sharpe Ratio]]-AVERAGE(Table2[Sharpe Ratio]))/_xlfn.STDEV.P(Table2[Sharpe Ratio])</f>
        <v>-0.8466236014091536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-3.3055835621936156</v>
      </c>
      <c r="AS485">
        <f>_xlfn.RANK.AVG(Table2[[#This Row],[1Y Return vs Nifty Z-Score]],Table2[1Y Return vs Nifty Z-Score])</f>
        <v>282</v>
      </c>
      <c r="AT485">
        <f>_xlfn.RANK.AVG(Table2[[#This Row],[6M Return vs Nifty Z-Score]],Table2[6M Return vs Nifty Z-Score])</f>
        <v>491</v>
      </c>
      <c r="AU485">
        <f>_xlfn.RANK.AVG(Table2[[#This Row],[Sharpe Ratio Z-Score]],Table2[Sharpe Ratio Z-Score])</f>
        <v>592</v>
      </c>
      <c r="AV485">
        <f>(Table2[[#This Row],[Rank 1Y]]+Table2[[#This Row],[Rank 6M]]+Table2[[#This Row],[Rank Sharpe]])/3</f>
        <v>455</v>
      </c>
    </row>
    <row r="486" spans="1:48" x14ac:dyDescent="0.3">
      <c r="A486" t="s">
        <v>1513</v>
      </c>
      <c r="B486" t="s">
        <v>1514</v>
      </c>
      <c r="C486" t="s">
        <v>3064</v>
      </c>
      <c r="D486" t="s">
        <v>24</v>
      </c>
      <c r="E486">
        <v>6535.1821034519999</v>
      </c>
      <c r="F486">
        <v>24.98</v>
      </c>
      <c r="G486">
        <v>2.4966106880285501</v>
      </c>
      <c r="H486">
        <f>(Table2[[#This Row],[1Y Return vs Nifty]]-AVERAGE(Table2[1Y Return vs Nifty]))/_xlfn.STDEV.P(Table2[1Y Return vs Nifty])</f>
        <v>-0.45387842002296075</v>
      </c>
      <c r="I486">
        <v>-9.6931222322297099</v>
      </c>
      <c r="J486">
        <f>(Table2[[#This Row],[1M Return vs Nifty]]-AVERAGE(Table2[1M Return vs Nifty]))/_xlfn.STDEV.P(Table2[1M Return vs Nifty])</f>
        <v>-0.68040009298150261</v>
      </c>
      <c r="K486">
        <v>-32.518566017908803</v>
      </c>
      <c r="L486">
        <f>(Table2[[#This Row],[6M Return vs Nifty]]-AVERAGE(Table2[6M Return vs Nifty]))/_xlfn.STDEV.P(Table2[6M Return vs Nifty])</f>
        <v>-1.289669180225947</v>
      </c>
      <c r="M486">
        <v>-4.7014607994711399</v>
      </c>
      <c r="N486">
        <f>(Table2[[#This Row],[1W Return vs Nifty]]-AVERAGE(Table2[1W Return vs Nifty]))/_xlfn.STDEV.P(Table2[1W Return vs Nifty])</f>
        <v>-0.46672667731921891</v>
      </c>
      <c r="O486">
        <v>25.62</v>
      </c>
      <c r="P486">
        <v>26.458033030906801</v>
      </c>
      <c r="Q486">
        <v>26.1379609945777</v>
      </c>
      <c r="R486">
        <v>42.708278653083902</v>
      </c>
      <c r="S486" s="1">
        <f>(Table2[[#This Row],[Close Price]]-Table2[[#This Row],[20D EMA]])/Table2[[#This Row],[20D EMA]]</f>
        <v>-2.498048399687746E-2</v>
      </c>
      <c r="T486" s="1">
        <f>(Table2[[#This Row],[Close Price]]-Table2[[#This Row],[50D EMA]])/Table2[[#This Row],[50D EMA]]</f>
        <v>-5.5863299784237354E-2</v>
      </c>
      <c r="U486" s="1">
        <f>(Table2[[#This Row],[Close Price]]-Table2[[#This Row],[200D EMA]])/Table2[[#This Row],[200D EMA]]</f>
        <v>-4.4301887007097362E-2</v>
      </c>
      <c r="V486">
        <v>0.77164135500134101</v>
      </c>
      <c r="W486">
        <v>24.14</v>
      </c>
      <c r="X486">
        <v>25.12</v>
      </c>
      <c r="Y486">
        <v>24.01</v>
      </c>
      <c r="Z486">
        <v>25.12</v>
      </c>
      <c r="AA486">
        <v>24.01</v>
      </c>
      <c r="AB486">
        <v>26.97</v>
      </c>
      <c r="AC486" s="1">
        <f>(Table2[[#This Row],[Close Price]]/Table2[[#This Row],[Day Low]])-1</f>
        <v>3.4797017398508601E-2</v>
      </c>
      <c r="AD486" s="1">
        <f>(Table2[[#This Row],[Day High]]/Table2[[#This Row],[Close Price]])-1</f>
        <v>5.6044835868696019E-3</v>
      </c>
      <c r="AE486" s="1">
        <f>(Table2[[#This Row],[Close Price]]/Table2[[#This Row],[Current Week Low]])-1</f>
        <v>4.0399833402748886E-2</v>
      </c>
      <c r="AF486" s="1">
        <f>(Table2[[#This Row],[Current Week High]]/Table2[[#This Row],[Close Price]])-1</f>
        <v>5.6044835868696019E-3</v>
      </c>
      <c r="AG486" s="1">
        <f>(Table2[[#This Row],[Close Price]]/Table2[[#This Row],[Current Month Low]])-1</f>
        <v>4.0399833402748886E-2</v>
      </c>
      <c r="AH486" s="1">
        <f>(Table2[[#This Row],[Current Month High]]/Table2[[#This Row],[Close Price]])-1</f>
        <v>7.9663730984787851E-2</v>
      </c>
      <c r="AI486">
        <v>47.645016282567802</v>
      </c>
      <c r="AJ486">
        <v>30.738477338389298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-0.11</v>
      </c>
      <c r="AM486" t="s">
        <v>3108</v>
      </c>
      <c r="AN486">
        <v>-8.09</v>
      </c>
      <c r="AO486" t="s">
        <v>3108</v>
      </c>
      <c r="AP486">
        <v>0.10571264660257</v>
      </c>
      <c r="AQ486">
        <f>(Table2[[#This Row],[Sharpe Ratio]]-AVERAGE(Table2[Sharpe Ratio]))/_xlfn.STDEV.P(Table2[Sharpe Ratio])</f>
        <v>0.48321395698338954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451</v>
      </c>
      <c r="AT486">
        <f>_xlfn.RANK.AVG(Table2[[#This Row],[6M Return vs Nifty Z-Score]],Table2[6M Return vs Nifty Z-Score])</f>
        <v>698</v>
      </c>
      <c r="AU486">
        <f>_xlfn.RANK.AVG(Table2[[#This Row],[Sharpe Ratio Z-Score]],Table2[Sharpe Ratio Z-Score])</f>
        <v>216</v>
      </c>
      <c r="AV486">
        <f>(Table2[[#This Row],[Rank 1Y]]+Table2[[#This Row],[Rank 6M]]+Table2[[#This Row],[Rank Sharpe]])/3</f>
        <v>455</v>
      </c>
    </row>
    <row r="487" spans="1:48" x14ac:dyDescent="0.3">
      <c r="A487" t="s">
        <v>1803</v>
      </c>
      <c r="B487" t="s">
        <v>1804</v>
      </c>
      <c r="C487" t="s">
        <v>3078</v>
      </c>
      <c r="D487" t="s">
        <v>537</v>
      </c>
      <c r="E487">
        <v>4072.8266010900002</v>
      </c>
      <c r="F487">
        <v>355.55</v>
      </c>
      <c r="G487">
        <v>-1.7166808309764201</v>
      </c>
      <c r="H487">
        <f>(Table2[[#This Row],[1Y Return vs Nifty]]-AVERAGE(Table2[1Y Return vs Nifty]))/_xlfn.STDEV.P(Table2[1Y Return vs Nifty])</f>
        <v>-0.51888752200098676</v>
      </c>
      <c r="I487">
        <v>-6.0712333850259803</v>
      </c>
      <c r="J487">
        <f>(Table2[[#This Row],[1M Return vs Nifty]]-AVERAGE(Table2[1M Return vs Nifty]))/_xlfn.STDEV.P(Table2[1M Return vs Nifty])</f>
        <v>-0.3341324832455142</v>
      </c>
      <c r="K487">
        <v>-30.2152018351177</v>
      </c>
      <c r="L487">
        <f>(Table2[[#This Row],[6M Return vs Nifty]]-AVERAGE(Table2[6M Return vs Nifty]))/_xlfn.STDEV.P(Table2[6M Return vs Nifty])</f>
        <v>-1.2122429635367395</v>
      </c>
      <c r="M487">
        <v>-8.78894944339571</v>
      </c>
      <c r="N487">
        <f>(Table2[[#This Row],[1W Return vs Nifty]]-AVERAGE(Table2[1W Return vs Nifty]))/_xlfn.STDEV.P(Table2[1W Return vs Nifty])</f>
        <v>-1.3739588669476475</v>
      </c>
      <c r="O487">
        <v>368.92</v>
      </c>
      <c r="P487">
        <v>370.83955826438302</v>
      </c>
      <c r="Q487">
        <v>357.78485241667698</v>
      </c>
      <c r="R487">
        <v>38.093836496092997</v>
      </c>
      <c r="S487" s="1">
        <f>(Table2[[#This Row],[Close Price]]-Table2[[#This Row],[20D EMA]])/Table2[[#This Row],[20D EMA]]</f>
        <v>-3.6240919440529124E-2</v>
      </c>
      <c r="T487" s="1">
        <f>(Table2[[#This Row],[Close Price]]-Table2[[#This Row],[50D EMA]])/Table2[[#This Row],[50D EMA]]</f>
        <v>-4.1229577383658199E-2</v>
      </c>
      <c r="U487" s="1">
        <f>(Table2[[#This Row],[Close Price]]-Table2[[#This Row],[200D EMA]])/Table2[[#This Row],[200D EMA]]</f>
        <v>-6.2463583955037266E-3</v>
      </c>
      <c r="V487">
        <v>1.1700913766194301</v>
      </c>
      <c r="W487">
        <v>350.3</v>
      </c>
      <c r="X487">
        <v>359</v>
      </c>
      <c r="Y487">
        <v>346.75</v>
      </c>
      <c r="Z487">
        <v>384.45</v>
      </c>
      <c r="AA487">
        <v>346.75</v>
      </c>
      <c r="AB487">
        <v>397</v>
      </c>
      <c r="AC487" s="1">
        <f>(Table2[[#This Row],[Close Price]]/Table2[[#This Row],[Day Low]])-1</f>
        <v>1.4987153868113001E-2</v>
      </c>
      <c r="AD487" s="1">
        <f>(Table2[[#This Row],[Day High]]/Table2[[#This Row],[Close Price]])-1</f>
        <v>9.7032766136970761E-3</v>
      </c>
      <c r="AE487" s="1">
        <f>(Table2[[#This Row],[Close Price]]/Table2[[#This Row],[Current Week Low]])-1</f>
        <v>2.5378514780100891E-2</v>
      </c>
      <c r="AF487" s="1">
        <f>(Table2[[#This Row],[Current Week High]]/Table2[[#This Row],[Close Price]])-1</f>
        <v>8.1282520039375639E-2</v>
      </c>
      <c r="AG487" s="1">
        <f>(Table2[[#This Row],[Close Price]]/Table2[[#This Row],[Current Month Low]])-1</f>
        <v>2.5378514780100891E-2</v>
      </c>
      <c r="AH487" s="1">
        <f>(Table2[[#This Row],[Current Month High]]/Table2[[#This Row],[Close Price]])-1</f>
        <v>0.11657994656166504</v>
      </c>
      <c r="AI487">
        <v>29.053578962171201</v>
      </c>
      <c r="AJ487">
        <v>29.2909090909091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-7.0000000000000007E-2</v>
      </c>
      <c r="AM487" t="s">
        <v>3108</v>
      </c>
      <c r="AN487">
        <v>-7.71</v>
      </c>
      <c r="AO487" t="s">
        <v>3108</v>
      </c>
      <c r="AP487">
        <v>0.122242217203074</v>
      </c>
      <c r="AQ487">
        <f>(Table2[[#This Row],[Sharpe Ratio]]-AVERAGE(Table2[Sharpe Ratio]))/_xlfn.STDEV.P(Table2[Sharpe Ratio])</f>
        <v>0.6710641908779833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496</v>
      </c>
      <c r="AT487">
        <f>_xlfn.RANK.AVG(Table2[[#This Row],[6M Return vs Nifty Z-Score]],Table2[6M Return vs Nifty Z-Score])</f>
        <v>688</v>
      </c>
      <c r="AU487">
        <f>_xlfn.RANK.AVG(Table2[[#This Row],[Sharpe Ratio Z-Score]],Table2[Sharpe Ratio Z-Score])</f>
        <v>185</v>
      </c>
      <c r="AV487">
        <f>(Table2[[#This Row],[Rank 1Y]]+Table2[[#This Row],[Rank 6M]]+Table2[[#This Row],[Rank Sharpe]])/3</f>
        <v>456.33333333333331</v>
      </c>
    </row>
    <row r="488" spans="1:48" x14ac:dyDescent="0.3">
      <c r="A488" t="s">
        <v>531</v>
      </c>
      <c r="B488" t="s">
        <v>532</v>
      </c>
      <c r="C488" t="s">
        <v>3062</v>
      </c>
      <c r="D488" t="s">
        <v>173</v>
      </c>
      <c r="E488">
        <v>38209.543667999998</v>
      </c>
      <c r="F488">
        <v>545.85</v>
      </c>
      <c r="G488">
        <v>-0.95513657972542199</v>
      </c>
      <c r="H488">
        <f>(Table2[[#This Row],[1Y Return vs Nifty]]-AVERAGE(Table2[1Y Return vs Nifty]))/_xlfn.STDEV.P(Table2[1Y Return vs Nifty])</f>
        <v>-0.50713725319878245</v>
      </c>
      <c r="I488">
        <v>0.97435323202538604</v>
      </c>
      <c r="J488">
        <f>(Table2[[#This Row],[1M Return vs Nifty]]-AVERAGE(Table2[1M Return vs Nifty]))/_xlfn.STDEV.P(Table2[1M Return vs Nifty])</f>
        <v>0.33945484645892388</v>
      </c>
      <c r="K488">
        <v>12.7403251885394</v>
      </c>
      <c r="L488">
        <f>(Table2[[#This Row],[6M Return vs Nifty]]-AVERAGE(Table2[6M Return vs Nifty]))/_xlfn.STDEV.P(Table2[6M Return vs Nifty])</f>
        <v>0.23168152230059577</v>
      </c>
      <c r="M488">
        <v>-1.5139558602751899</v>
      </c>
      <c r="N488">
        <f>(Table2[[#This Row],[1W Return vs Nifty]]-AVERAGE(Table2[1W Return vs Nifty]))/_xlfn.STDEV.P(Table2[1W Return vs Nifty])</f>
        <v>0.24075102778374297</v>
      </c>
      <c r="O488">
        <v>537.35</v>
      </c>
      <c r="P488">
        <v>517.19492078208395</v>
      </c>
      <c r="Q488">
        <v>469.98889920742801</v>
      </c>
      <c r="R488">
        <v>57.330658160473902</v>
      </c>
      <c r="S488" s="1">
        <f>(Table2[[#This Row],[Close Price]]-Table2[[#This Row],[20D EMA]])/Table2[[#This Row],[20D EMA]]</f>
        <v>1.5818367916627895E-2</v>
      </c>
      <c r="T488" s="1">
        <f>(Table2[[#This Row],[Close Price]]-Table2[[#This Row],[50D EMA]])/Table2[[#This Row],[50D EMA]]</f>
        <v>5.5404796270204795E-2</v>
      </c>
      <c r="U488" s="1">
        <f>(Table2[[#This Row],[Close Price]]-Table2[[#This Row],[200D EMA]])/Table2[[#This Row],[200D EMA]]</f>
        <v>0.16141040973627543</v>
      </c>
      <c r="V488">
        <v>0.40729787673290602</v>
      </c>
      <c r="W488">
        <v>538.4</v>
      </c>
      <c r="X488">
        <v>546.5</v>
      </c>
      <c r="Y488">
        <v>533.5</v>
      </c>
      <c r="Z488">
        <v>551</v>
      </c>
      <c r="AA488">
        <v>513.29999999999995</v>
      </c>
      <c r="AB488">
        <v>553.54999999999995</v>
      </c>
      <c r="AC488" s="1">
        <f>(Table2[[#This Row],[Close Price]]/Table2[[#This Row],[Day Low]])-1</f>
        <v>1.383729569093628E-2</v>
      </c>
      <c r="AD488" s="1">
        <f>(Table2[[#This Row],[Day High]]/Table2[[#This Row],[Close Price]])-1</f>
        <v>1.1908033342493685E-3</v>
      </c>
      <c r="AE488" s="1">
        <f>(Table2[[#This Row],[Close Price]]/Table2[[#This Row],[Current Week Low]])-1</f>
        <v>2.3149015932521166E-2</v>
      </c>
      <c r="AF488" s="1">
        <f>(Table2[[#This Row],[Current Week High]]/Table2[[#This Row],[Close Price]])-1</f>
        <v>9.4348264175139196E-3</v>
      </c>
      <c r="AG488" s="1">
        <f>(Table2[[#This Row],[Close Price]]/Table2[[#This Row],[Current Month Low]])-1</f>
        <v>6.34132086499124E-2</v>
      </c>
      <c r="AH488" s="1">
        <f>(Table2[[#This Row],[Current Month High]]/Table2[[#This Row],[Close Price]])-1</f>
        <v>1.4106439498030365E-2</v>
      </c>
      <c r="AI488">
        <v>2.4823669506274402</v>
      </c>
      <c r="AJ488">
        <v>45.288794250731897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</v>
      </c>
      <c r="AM488" t="s">
        <v>3109</v>
      </c>
      <c r="AN488">
        <v>-1.37</v>
      </c>
      <c r="AO488" t="s">
        <v>3108</v>
      </c>
      <c r="AP488">
        <v>-3.5974946580529001E-2</v>
      </c>
      <c r="AQ488">
        <f>(Table2[[#This Row],[Sharpe Ratio]]-AVERAGE(Table2[Sharpe Ratio]))/_xlfn.STDEV.P(Table2[Sharpe Ratio])</f>
        <v>-1.1269940854805598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-0.82224394213607988</v>
      </c>
      <c r="AS488">
        <f>_xlfn.RANK.AVG(Table2[[#This Row],[1Y Return vs Nifty Z-Score]],Table2[1Y Return vs Nifty Z-Score])</f>
        <v>488</v>
      </c>
      <c r="AT488">
        <f>_xlfn.RANK.AVG(Table2[[#This Row],[6M Return vs Nifty Z-Score]],Table2[6M Return vs Nifty Z-Score])</f>
        <v>250</v>
      </c>
      <c r="AU488">
        <f>_xlfn.RANK.AVG(Table2[[#This Row],[Sharpe Ratio Z-Score]],Table2[Sharpe Ratio Z-Score])</f>
        <v>634</v>
      </c>
      <c r="AV488">
        <f>(Table2[[#This Row],[Rank 1Y]]+Table2[[#This Row],[Rank 6M]]+Table2[[#This Row],[Rank Sharpe]])/3</f>
        <v>457.33333333333331</v>
      </c>
    </row>
    <row r="489" spans="1:48" x14ac:dyDescent="0.3">
      <c r="A489" t="s">
        <v>840</v>
      </c>
      <c r="B489" t="s">
        <v>841</v>
      </c>
      <c r="C489" t="s">
        <v>3075</v>
      </c>
      <c r="D489" t="s">
        <v>530</v>
      </c>
      <c r="E489">
        <v>18475.709081739999</v>
      </c>
      <c r="F489">
        <v>1634.2</v>
      </c>
      <c r="G489">
        <v>5.6189957645125599</v>
      </c>
      <c r="H489">
        <f>(Table2[[#This Row],[1Y Return vs Nifty]]-AVERAGE(Table2[1Y Return vs Nifty]))/_xlfn.STDEV.P(Table2[1Y Return vs Nifty])</f>
        <v>-0.4057014901959563</v>
      </c>
      <c r="I489">
        <v>-11.065141686945701</v>
      </c>
      <c r="J489">
        <f>(Table2[[#This Row],[1M Return vs Nifty]]-AVERAGE(Table2[1M Return vs Nifty]))/_xlfn.STDEV.P(Table2[1M Return vs Nifty])</f>
        <v>-0.81157084866677698</v>
      </c>
      <c r="K489">
        <v>-2.5104894788442098</v>
      </c>
      <c r="L489">
        <f>(Table2[[#This Row],[6M Return vs Nifty]]-AVERAGE(Table2[6M Return vs Nifty]))/_xlfn.STDEV.P(Table2[6M Return vs Nifty])</f>
        <v>-0.28096553974277361</v>
      </c>
      <c r="M489">
        <v>-6.6475864531376301</v>
      </c>
      <c r="N489">
        <f>(Table2[[#This Row],[1W Return vs Nifty]]-AVERAGE(Table2[1W Return vs Nifty]))/_xlfn.STDEV.P(Table2[1W Return vs Nifty])</f>
        <v>-0.89867597232024199</v>
      </c>
      <c r="O489">
        <v>1684.39</v>
      </c>
      <c r="P489">
        <v>1709.53334460938</v>
      </c>
      <c r="Q489">
        <v>1597.4334893141199</v>
      </c>
      <c r="R489">
        <v>41.971432127438703</v>
      </c>
      <c r="S489" s="1">
        <f>(Table2[[#This Row],[Close Price]]-Table2[[#This Row],[20D EMA]])/Table2[[#This Row],[20D EMA]]</f>
        <v>-2.9797137242562621E-2</v>
      </c>
      <c r="T489" s="1">
        <f>(Table2[[#This Row],[Close Price]]-Table2[[#This Row],[50D EMA]])/Table2[[#This Row],[50D EMA]]</f>
        <v>-4.4066613176587846E-2</v>
      </c>
      <c r="U489" s="1">
        <f>(Table2[[#This Row],[Close Price]]-Table2[[#This Row],[200D EMA]])/Table2[[#This Row],[200D EMA]]</f>
        <v>2.3015988416310421E-2</v>
      </c>
      <c r="V489">
        <v>0.76669608557572899</v>
      </c>
      <c r="W489">
        <v>1588.05</v>
      </c>
      <c r="X489">
        <v>1643.3</v>
      </c>
      <c r="Y489">
        <v>1556.3</v>
      </c>
      <c r="Z489">
        <v>1649.9</v>
      </c>
      <c r="AA489">
        <v>1556.3</v>
      </c>
      <c r="AB489">
        <v>1790</v>
      </c>
      <c r="AC489" s="1">
        <f>(Table2[[#This Row],[Close Price]]/Table2[[#This Row],[Day Low]])-1</f>
        <v>2.9060797833821317E-2</v>
      </c>
      <c r="AD489" s="1">
        <f>(Table2[[#This Row],[Day High]]/Table2[[#This Row],[Close Price]])-1</f>
        <v>5.568473871007118E-3</v>
      </c>
      <c r="AE489" s="1">
        <f>(Table2[[#This Row],[Close Price]]/Table2[[#This Row],[Current Week Low]])-1</f>
        <v>5.0054616719141576E-2</v>
      </c>
      <c r="AF489" s="1">
        <f>(Table2[[#This Row],[Current Week High]]/Table2[[#This Row],[Close Price]])-1</f>
        <v>9.6071472280014891E-3</v>
      </c>
      <c r="AG489" s="1">
        <f>(Table2[[#This Row],[Close Price]]/Table2[[#This Row],[Current Month Low]])-1</f>
        <v>5.0054616719141576E-2</v>
      </c>
      <c r="AH489" s="1">
        <f>(Table2[[#This Row],[Current Month High]]/Table2[[#This Row],[Close Price]])-1</f>
        <v>9.53371680332884E-2</v>
      </c>
      <c r="AI489">
        <v>16.384163505078899</v>
      </c>
      <c r="AJ489">
        <v>43.754398311048497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-0.19</v>
      </c>
      <c r="AM489" t="s">
        <v>3108</v>
      </c>
      <c r="AN489">
        <v>-9.23</v>
      </c>
      <c r="AO489" t="s">
        <v>3108</v>
      </c>
      <c r="AQ489">
        <f>(Table2[[#This Row],[Sharpe Ratio]]-AVERAGE(Table2[Sharpe Ratio]))/_xlfn.STDEV.P(Table2[Sharpe Ratio])</f>
        <v>-0.71815696001452767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427</v>
      </c>
      <c r="AT489">
        <f>_xlfn.RANK.AVG(Table2[[#This Row],[6M Return vs Nifty Z-Score]],Table2[6M Return vs Nifty Z-Score])</f>
        <v>403</v>
      </c>
      <c r="AU489">
        <f>_xlfn.RANK.AVG(Table2[[#This Row],[Sharpe Ratio Z-Score]],Table2[Sharpe Ratio Z-Score])</f>
        <v>544.5</v>
      </c>
      <c r="AV489">
        <f>(Table2[[#This Row],[Rank 1Y]]+Table2[[#This Row],[Rank 6M]]+Table2[[#This Row],[Rank Sharpe]])/3</f>
        <v>458.16666666666669</v>
      </c>
    </row>
    <row r="490" spans="1:48" x14ac:dyDescent="0.3">
      <c r="A490" t="s">
        <v>838</v>
      </c>
      <c r="B490" t="s">
        <v>839</v>
      </c>
      <c r="C490" t="s">
        <v>3068</v>
      </c>
      <c r="D490" t="s">
        <v>282</v>
      </c>
      <c r="E490">
        <v>18506.025604815</v>
      </c>
      <c r="F490">
        <v>2312.4499999999998</v>
      </c>
      <c r="G490">
        <v>-4.3512309411786703</v>
      </c>
      <c r="H490">
        <f>(Table2[[#This Row],[1Y Return vs Nifty]]-AVERAGE(Table2[1Y Return vs Nifty]))/_xlfn.STDEV.P(Table2[1Y Return vs Nifty])</f>
        <v>-0.55953738826535693</v>
      </c>
      <c r="I490">
        <v>5.2422751714351303</v>
      </c>
      <c r="J490">
        <f>(Table2[[#This Row],[1M Return vs Nifty]]-AVERAGE(Table2[1M Return vs Nifty]))/_xlfn.STDEV.P(Table2[1M Return vs Nifty])</f>
        <v>0.74748590175764218</v>
      </c>
      <c r="K490">
        <v>-8.2346036181378395</v>
      </c>
      <c r="L490">
        <f>(Table2[[#This Row],[6M Return vs Nifty]]-AVERAGE(Table2[6M Return vs Nifty]))/_xlfn.STDEV.P(Table2[6M Return vs Nifty])</f>
        <v>-0.47337823115037403</v>
      </c>
      <c r="M490">
        <v>1.8442145967903401</v>
      </c>
      <c r="N490">
        <f>(Table2[[#This Row],[1W Return vs Nifty]]-AVERAGE(Table2[1W Return vs Nifty]))/_xlfn.STDEV.P(Table2[1W Return vs Nifty])</f>
        <v>0.98610853267551279</v>
      </c>
      <c r="O490">
        <v>2180.06</v>
      </c>
      <c r="P490">
        <v>2118.4667078358598</v>
      </c>
      <c r="Q490">
        <v>2011.6910047516899</v>
      </c>
      <c r="R490">
        <v>78.409619141585495</v>
      </c>
      <c r="S490" s="1">
        <f>(Table2[[#This Row],[Close Price]]-Table2[[#This Row],[20D EMA]])/Table2[[#This Row],[20D EMA]]</f>
        <v>6.0727686393952401E-2</v>
      </c>
      <c r="T490" s="1">
        <f>(Table2[[#This Row],[Close Price]]-Table2[[#This Row],[50D EMA]])/Table2[[#This Row],[50D EMA]]</f>
        <v>9.1567779397536797E-2</v>
      </c>
      <c r="U490" s="1">
        <f>(Table2[[#This Row],[Close Price]]-Table2[[#This Row],[200D EMA]])/Table2[[#This Row],[200D EMA]]</f>
        <v>0.14950556250333966</v>
      </c>
      <c r="V490">
        <v>1.00713462113865</v>
      </c>
      <c r="W490">
        <v>2246.1999999999998</v>
      </c>
      <c r="X490">
        <v>2336</v>
      </c>
      <c r="Y490">
        <v>2187.0500000000002</v>
      </c>
      <c r="Z490">
        <v>2336</v>
      </c>
      <c r="AA490">
        <v>2060</v>
      </c>
      <c r="AB490">
        <v>2336</v>
      </c>
      <c r="AC490" s="1">
        <f>(Table2[[#This Row],[Close Price]]/Table2[[#This Row],[Day Low]])-1</f>
        <v>2.9494256967322663E-2</v>
      </c>
      <c r="AD490" s="1">
        <f>(Table2[[#This Row],[Day High]]/Table2[[#This Row],[Close Price]])-1</f>
        <v>1.0184003978464418E-2</v>
      </c>
      <c r="AE490" s="1">
        <f>(Table2[[#This Row],[Close Price]]/Table2[[#This Row],[Current Week Low]])-1</f>
        <v>5.7337509430511302E-2</v>
      </c>
      <c r="AF490" s="1">
        <f>(Table2[[#This Row],[Current Week High]]/Table2[[#This Row],[Close Price]])-1</f>
        <v>1.0184003978464418E-2</v>
      </c>
      <c r="AG490" s="1">
        <f>(Table2[[#This Row],[Close Price]]/Table2[[#This Row],[Current Month Low]])-1</f>
        <v>0.12254854368932033</v>
      </c>
      <c r="AH490" s="1">
        <f>(Table2[[#This Row],[Current Month High]]/Table2[[#This Row],[Close Price]])-1</f>
        <v>1.0184003978464418E-2</v>
      </c>
      <c r="AI490">
        <v>1.9005816341974999</v>
      </c>
      <c r="AJ490">
        <v>32.139999999999901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0.09</v>
      </c>
      <c r="AM490" t="s">
        <v>3109</v>
      </c>
      <c r="AN490">
        <v>5.96</v>
      </c>
      <c r="AO490" t="s">
        <v>3109</v>
      </c>
      <c r="AP490">
        <v>4.8949123196446002E-2</v>
      </c>
      <c r="AQ490">
        <f>(Table2[[#This Row],[Sharpe Ratio]]-AVERAGE(Table2[Sharpe Ratio]))/_xlfn.STDEV.P(Table2[Sharpe Ratio])</f>
        <v>-0.16187486027823453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0.53880395473918952</v>
      </c>
      <c r="AS490">
        <f>_xlfn.RANK.AVG(Table2[[#This Row],[1Y Return vs Nifty Z-Score]],Table2[1Y Return vs Nifty Z-Score])</f>
        <v>514</v>
      </c>
      <c r="AT490">
        <f>_xlfn.RANK.AVG(Table2[[#This Row],[6M Return vs Nifty Z-Score]],Table2[6M Return vs Nifty Z-Score])</f>
        <v>473</v>
      </c>
      <c r="AU490">
        <f>_xlfn.RANK.AVG(Table2[[#This Row],[Sharpe Ratio Z-Score]],Table2[Sharpe Ratio Z-Score])</f>
        <v>390</v>
      </c>
      <c r="AV490">
        <f>(Table2[[#This Row],[Rank 1Y]]+Table2[[#This Row],[Rank 6M]]+Table2[[#This Row],[Rank Sharpe]])/3</f>
        <v>459</v>
      </c>
    </row>
    <row r="491" spans="1:48" x14ac:dyDescent="0.3">
      <c r="A491" t="s">
        <v>438</v>
      </c>
      <c r="B491" t="s">
        <v>439</v>
      </c>
      <c r="C491" t="s">
        <v>3066</v>
      </c>
      <c r="D491" t="s">
        <v>265</v>
      </c>
      <c r="E491">
        <v>52134.085254074998</v>
      </c>
      <c r="F491">
        <v>1971.75</v>
      </c>
      <c r="G491">
        <v>1.3656642050061101</v>
      </c>
      <c r="H491">
        <f>(Table2[[#This Row],[1Y Return vs Nifty]]-AVERAGE(Table2[1Y Return vs Nifty]))/_xlfn.STDEV.P(Table2[1Y Return vs Nifty])</f>
        <v>-0.47132839112390629</v>
      </c>
      <c r="I491">
        <v>-8.5294838430061493</v>
      </c>
      <c r="J491">
        <f>(Table2[[#This Row],[1M Return vs Nifty]]-AVERAGE(Table2[1M Return vs Nifty]))/_xlfn.STDEV.P(Table2[1M Return vs Nifty])</f>
        <v>-0.56915143223241327</v>
      </c>
      <c r="K491">
        <v>2.37293664052061</v>
      </c>
      <c r="L491">
        <f>(Table2[[#This Row],[6M Return vs Nifty]]-AVERAGE(Table2[6M Return vs Nifty]))/_xlfn.STDEV.P(Table2[6M Return vs Nifty])</f>
        <v>-0.11681207598373122</v>
      </c>
      <c r="M491">
        <v>-4.1927540358873596</v>
      </c>
      <c r="N491">
        <f>(Table2[[#This Row],[1W Return vs Nifty]]-AVERAGE(Table2[1W Return vs Nifty]))/_xlfn.STDEV.P(Table2[1W Return vs Nifty])</f>
        <v>-0.35381745818514831</v>
      </c>
      <c r="O491">
        <v>1977.29</v>
      </c>
      <c r="P491">
        <v>1989.0898641235899</v>
      </c>
      <c r="Q491">
        <v>1854.4952345747699</v>
      </c>
      <c r="R491">
        <v>52.405965996961399</v>
      </c>
      <c r="S491" s="1">
        <f>(Table2[[#This Row],[Close Price]]-Table2[[#This Row],[20D EMA]])/Table2[[#This Row],[20D EMA]]</f>
        <v>-2.8018146048379164E-3</v>
      </c>
      <c r="T491" s="1">
        <f>(Table2[[#This Row],[Close Price]]-Table2[[#This Row],[50D EMA]])/Table2[[#This Row],[50D EMA]]</f>
        <v>-8.7174865431381594E-3</v>
      </c>
      <c r="U491" s="1">
        <f>(Table2[[#This Row],[Close Price]]-Table2[[#This Row],[200D EMA]])/Table2[[#This Row],[200D EMA]]</f>
        <v>6.3227320965381834E-2</v>
      </c>
      <c r="V491">
        <v>0.80380534808875603</v>
      </c>
      <c r="W491">
        <v>1900.05</v>
      </c>
      <c r="X491">
        <v>1976.3</v>
      </c>
      <c r="Y491">
        <v>1888</v>
      </c>
      <c r="Z491">
        <v>1976.3</v>
      </c>
      <c r="AA491">
        <v>1888</v>
      </c>
      <c r="AB491">
        <v>2042.95</v>
      </c>
      <c r="AC491" s="1">
        <f>(Table2[[#This Row],[Close Price]]/Table2[[#This Row],[Day Low]])-1</f>
        <v>3.7735849056603765E-2</v>
      </c>
      <c r="AD491" s="1">
        <f>(Table2[[#This Row],[Day High]]/Table2[[#This Row],[Close Price]])-1</f>
        <v>2.3075947762138949E-3</v>
      </c>
      <c r="AE491" s="1">
        <f>(Table2[[#This Row],[Close Price]]/Table2[[#This Row],[Current Week Low]])-1</f>
        <v>4.4359110169491567E-2</v>
      </c>
      <c r="AF491" s="1">
        <f>(Table2[[#This Row],[Current Week High]]/Table2[[#This Row],[Close Price]])-1</f>
        <v>2.3075947762138949E-3</v>
      </c>
      <c r="AG491" s="1">
        <f>(Table2[[#This Row],[Close Price]]/Table2[[#This Row],[Current Month Low]])-1</f>
        <v>4.4359110169491567E-2</v>
      </c>
      <c r="AH491" s="1">
        <f>(Table2[[#This Row],[Current Month High]]/Table2[[#This Row],[Close Price]])-1</f>
        <v>3.6110054520096302E-2</v>
      </c>
      <c r="AI491">
        <v>10.685938886775601</v>
      </c>
      <c r="AJ491">
        <v>32.141540729819297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-0.05</v>
      </c>
      <c r="AM491" t="s">
        <v>3108</v>
      </c>
      <c r="AN491">
        <v>-2.19</v>
      </c>
      <c r="AO491" t="s">
        <v>3108</v>
      </c>
      <c r="AP491">
        <v>-5.3791111094200002E-4</v>
      </c>
      <c r="AQ491">
        <f>(Table2[[#This Row],[Sharpe Ratio]]-AVERAGE(Table2[Sharpe Ratio]))/_xlfn.STDEV.P(Table2[Sharpe Ratio])</f>
        <v>-0.7242700485179806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461</v>
      </c>
      <c r="AT491">
        <f>_xlfn.RANK.AVG(Table2[[#This Row],[6M Return vs Nifty Z-Score]],Table2[6M Return vs Nifty Z-Score])</f>
        <v>350</v>
      </c>
      <c r="AU491">
        <f>_xlfn.RANK.AVG(Table2[[#This Row],[Sharpe Ratio Z-Score]],Table2[Sharpe Ratio Z-Score])</f>
        <v>567</v>
      </c>
      <c r="AV491">
        <f>(Table2[[#This Row],[Rank 1Y]]+Table2[[#This Row],[Rank 6M]]+Table2[[#This Row],[Rank Sharpe]])/3</f>
        <v>459.33333333333331</v>
      </c>
    </row>
    <row r="492" spans="1:48" x14ac:dyDescent="0.3">
      <c r="A492" t="s">
        <v>572</v>
      </c>
      <c r="B492" t="s">
        <v>573</v>
      </c>
      <c r="C492" t="s">
        <v>3068</v>
      </c>
      <c r="D492" t="s">
        <v>51</v>
      </c>
      <c r="E492">
        <v>33944.355847309998</v>
      </c>
      <c r="F492">
        <v>1337.95</v>
      </c>
      <c r="G492">
        <v>24.3122572973618</v>
      </c>
      <c r="H492">
        <f>(Table2[[#This Row],[1Y Return vs Nifty]]-AVERAGE(Table2[1Y Return vs Nifty]))/_xlfn.STDEV.P(Table2[1Y Return vs Nifty])</f>
        <v>-0.11727327681234979</v>
      </c>
      <c r="I492">
        <v>9.6817425413760798</v>
      </c>
      <c r="J492">
        <f>(Table2[[#This Row],[1M Return vs Nifty]]-AVERAGE(Table2[1M Return vs Nifty]))/_xlfn.STDEV.P(Table2[1M Return vs Nifty])</f>
        <v>1.1719174123704521</v>
      </c>
      <c r="K492">
        <v>-3.57152566168297</v>
      </c>
      <c r="L492">
        <f>(Table2[[#This Row],[6M Return vs Nifty]]-AVERAGE(Table2[6M Return vs Nifty]))/_xlfn.STDEV.P(Table2[6M Return vs Nifty])</f>
        <v>-0.3166316397982219</v>
      </c>
      <c r="M492">
        <v>-2.7032575919836601</v>
      </c>
      <c r="N492">
        <f>(Table2[[#This Row],[1W Return vs Nifty]]-AVERAGE(Table2[1W Return vs Nifty]))/_xlfn.STDEV.P(Table2[1W Return vs Nifty])</f>
        <v>-2.3218589793173379E-2</v>
      </c>
      <c r="O492">
        <v>1310.48</v>
      </c>
      <c r="P492">
        <v>1264.2700735993001</v>
      </c>
      <c r="Q492">
        <v>1171.64901309891</v>
      </c>
      <c r="R492">
        <v>53.721023251957398</v>
      </c>
      <c r="S492" s="1">
        <f>(Table2[[#This Row],[Close Price]]-Table2[[#This Row],[20D EMA]])/Table2[[#This Row],[20D EMA]]</f>
        <v>2.0961784994811081E-2</v>
      </c>
      <c r="T492" s="1">
        <f>(Table2[[#This Row],[Close Price]]-Table2[[#This Row],[50D EMA]])/Table2[[#This Row],[50D EMA]]</f>
        <v>5.8278628862057688E-2</v>
      </c>
      <c r="U492" s="1">
        <f>(Table2[[#This Row],[Close Price]]-Table2[[#This Row],[200D EMA]])/Table2[[#This Row],[200D EMA]]</f>
        <v>0.14193754703145983</v>
      </c>
      <c r="V492">
        <v>1.26866024618957</v>
      </c>
      <c r="W492">
        <v>1314.1</v>
      </c>
      <c r="X492">
        <v>1369.8</v>
      </c>
      <c r="Y492">
        <v>1314.1</v>
      </c>
      <c r="Z492">
        <v>1413.7</v>
      </c>
      <c r="AA492">
        <v>1276.05</v>
      </c>
      <c r="AB492">
        <v>1413.7</v>
      </c>
      <c r="AC492" s="1">
        <f>(Table2[[#This Row],[Close Price]]/Table2[[#This Row],[Day Low]])-1</f>
        <v>1.8149303705958575E-2</v>
      </c>
      <c r="AD492" s="1">
        <f>(Table2[[#This Row],[Day High]]/Table2[[#This Row],[Close Price]])-1</f>
        <v>2.3805074928061609E-2</v>
      </c>
      <c r="AE492" s="1">
        <f>(Table2[[#This Row],[Close Price]]/Table2[[#This Row],[Current Week Low]])-1</f>
        <v>1.8149303705958575E-2</v>
      </c>
      <c r="AF492" s="1">
        <f>(Table2[[#This Row],[Current Week High]]/Table2[[#This Row],[Close Price]])-1</f>
        <v>5.6616465488246837E-2</v>
      </c>
      <c r="AG492" s="1">
        <f>(Table2[[#This Row],[Close Price]]/Table2[[#This Row],[Current Month Low]])-1</f>
        <v>4.8509070961169298E-2</v>
      </c>
      <c r="AH492" s="1">
        <f>(Table2[[#This Row],[Current Month High]]/Table2[[#This Row],[Close Price]])-1</f>
        <v>5.6616465488246837E-2</v>
      </c>
      <c r="AI492">
        <v>5.6616465488246801</v>
      </c>
      <c r="AJ492">
        <v>56.156629318394003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-0.12</v>
      </c>
      <c r="AM492" t="s">
        <v>3108</v>
      </c>
      <c r="AN492">
        <v>3.62</v>
      </c>
      <c r="AO492" t="s">
        <v>3109</v>
      </c>
      <c r="AP492">
        <v>-4.3053271190314997E-2</v>
      </c>
      <c r="AQ492">
        <f>(Table2[[#This Row],[Sharpe Ratio]]-AVERAGE(Table2[Sharpe Ratio]))/_xlfn.STDEV.P(Table2[Sharpe Ratio])</f>
        <v>-1.2074356750212836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-0.49264176905457663</v>
      </c>
      <c r="AS492">
        <f>_xlfn.RANK.AVG(Table2[[#This Row],[1Y Return vs Nifty Z-Score]],Table2[1Y Return vs Nifty Z-Score])</f>
        <v>322</v>
      </c>
      <c r="AT492">
        <f>_xlfn.RANK.AVG(Table2[[#This Row],[6M Return vs Nifty Z-Score]],Table2[6M Return vs Nifty Z-Score])</f>
        <v>414</v>
      </c>
      <c r="AU492">
        <f>_xlfn.RANK.AVG(Table2[[#This Row],[Sharpe Ratio Z-Score]],Table2[Sharpe Ratio Z-Score])</f>
        <v>644</v>
      </c>
      <c r="AV492">
        <f>(Table2[[#This Row],[Rank 1Y]]+Table2[[#This Row],[Rank 6M]]+Table2[[#This Row],[Rank Sharpe]])/3</f>
        <v>460</v>
      </c>
    </row>
    <row r="493" spans="1:48" x14ac:dyDescent="0.3">
      <c r="A493" t="s">
        <v>1229</v>
      </c>
      <c r="B493" t="s">
        <v>1230</v>
      </c>
      <c r="C493" t="s">
        <v>3066</v>
      </c>
      <c r="D493" t="s">
        <v>222</v>
      </c>
      <c r="E493">
        <v>9128.6362508000002</v>
      </c>
      <c r="F493">
        <v>683.65</v>
      </c>
      <c r="G493">
        <v>-13.0876838200136</v>
      </c>
      <c r="H493">
        <f>(Table2[[#This Row],[1Y Return vs Nifty]]-AVERAGE(Table2[1Y Return vs Nifty]))/_xlfn.STDEV.P(Table2[1Y Return vs Nifty])</f>
        <v>-0.69433673779162175</v>
      </c>
      <c r="I493">
        <v>10.432880762023601</v>
      </c>
      <c r="J493">
        <f>(Table2[[#This Row],[1M Return vs Nifty]]-AVERAGE(Table2[1M Return vs Nifty]))/_xlfn.STDEV.P(Table2[1M Return vs Nifty])</f>
        <v>1.2437293445466056</v>
      </c>
      <c r="K493">
        <v>-5.76168255102227</v>
      </c>
      <c r="L493">
        <f>(Table2[[#This Row],[6M Return vs Nifty]]-AVERAGE(Table2[6M Return vs Nifty]))/_xlfn.STDEV.P(Table2[6M Return vs Nifty])</f>
        <v>-0.39025246066722652</v>
      </c>
      <c r="M493">
        <v>-0.71262952703396498</v>
      </c>
      <c r="N493">
        <f>(Table2[[#This Row],[1W Return vs Nifty]]-AVERAGE(Table2[1W Return vs Nifty]))/_xlfn.STDEV.P(Table2[1W Return vs Nifty])</f>
        <v>0.41860816874336737</v>
      </c>
      <c r="O493">
        <v>642.29999999999995</v>
      </c>
      <c r="P493">
        <v>620.21586987993101</v>
      </c>
      <c r="Q493">
        <v>609.01074301721906</v>
      </c>
      <c r="R493">
        <v>74.947729958122906</v>
      </c>
      <c r="S493" s="1">
        <f>(Table2[[#This Row],[Close Price]]-Table2[[#This Row],[20D EMA]])/Table2[[#This Row],[20D EMA]]</f>
        <v>6.4378016503191693E-2</v>
      </c>
      <c r="T493" s="1">
        <f>(Table2[[#This Row],[Close Price]]-Table2[[#This Row],[50D EMA]])/Table2[[#This Row],[50D EMA]]</f>
        <v>0.10227750239984883</v>
      </c>
      <c r="U493" s="1">
        <f>(Table2[[#This Row],[Close Price]]-Table2[[#This Row],[200D EMA]])/Table2[[#This Row],[200D EMA]]</f>
        <v>0.12255819431525297</v>
      </c>
      <c r="V493">
        <v>1.2063741831989001</v>
      </c>
      <c r="W493">
        <v>666</v>
      </c>
      <c r="X493">
        <v>698</v>
      </c>
      <c r="Y493">
        <v>647.75</v>
      </c>
      <c r="Z493">
        <v>698</v>
      </c>
      <c r="AA493">
        <v>622.04999999999995</v>
      </c>
      <c r="AB493">
        <v>698</v>
      </c>
      <c r="AC493" s="1">
        <f>(Table2[[#This Row],[Close Price]]/Table2[[#This Row],[Day Low]])-1</f>
        <v>2.6501501501501545E-2</v>
      </c>
      <c r="AD493" s="1">
        <f>(Table2[[#This Row],[Day High]]/Table2[[#This Row],[Close Price]])-1</f>
        <v>2.0990272800409659E-2</v>
      </c>
      <c r="AE493" s="1">
        <f>(Table2[[#This Row],[Close Price]]/Table2[[#This Row],[Current Week Low]])-1</f>
        <v>5.5422616750289366E-2</v>
      </c>
      <c r="AF493" s="1">
        <f>(Table2[[#This Row],[Current Week High]]/Table2[[#This Row],[Close Price]])-1</f>
        <v>2.0990272800409659E-2</v>
      </c>
      <c r="AG493" s="1">
        <f>(Table2[[#This Row],[Close Price]]/Table2[[#This Row],[Current Month Low]])-1</f>
        <v>9.9027409372236974E-2</v>
      </c>
      <c r="AH493" s="1">
        <f>(Table2[[#This Row],[Current Month High]]/Table2[[#This Row],[Close Price]])-1</f>
        <v>2.0990272800409659E-2</v>
      </c>
      <c r="AI493">
        <v>2.0990272800409602</v>
      </c>
      <c r="AJ493">
        <v>23.939448875997002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0.02</v>
      </c>
      <c r="AM493" t="s">
        <v>3109</v>
      </c>
      <c r="AN493">
        <v>11.17</v>
      </c>
      <c r="AO493" t="s">
        <v>3109</v>
      </c>
      <c r="AP493">
        <v>5.5225942088392002E-2</v>
      </c>
      <c r="AQ493">
        <f>(Table2[[#This Row],[Sharpe Ratio]]-AVERAGE(Table2[Sharpe Ratio]))/_xlfn.STDEV.P(Table2[Sharpe Ratio])</f>
        <v>-9.0541979015722557E-2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0.48720633581540207</v>
      </c>
      <c r="AS493">
        <f>_xlfn.RANK.AVG(Table2[[#This Row],[1Y Return vs Nifty Z-Score]],Table2[1Y Return vs Nifty Z-Score])</f>
        <v>574</v>
      </c>
      <c r="AT493">
        <f>_xlfn.RANK.AVG(Table2[[#This Row],[6M Return vs Nifty Z-Score]],Table2[6M Return vs Nifty Z-Score])</f>
        <v>437</v>
      </c>
      <c r="AU493">
        <f>_xlfn.RANK.AVG(Table2[[#This Row],[Sharpe Ratio Z-Score]],Table2[Sharpe Ratio Z-Score])</f>
        <v>369</v>
      </c>
      <c r="AV493">
        <f>(Table2[[#This Row],[Rank 1Y]]+Table2[[#This Row],[Rank 6M]]+Table2[[#This Row],[Rank Sharpe]])/3</f>
        <v>460</v>
      </c>
    </row>
    <row r="494" spans="1:48" x14ac:dyDescent="0.3">
      <c r="A494" t="s">
        <v>858</v>
      </c>
      <c r="B494" t="s">
        <v>859</v>
      </c>
      <c r="C494" t="s">
        <v>3065</v>
      </c>
      <c r="D494" t="s">
        <v>27</v>
      </c>
      <c r="E494">
        <v>17449.684891202</v>
      </c>
      <c r="F494">
        <v>89.26</v>
      </c>
      <c r="G494">
        <v>-11.893948585659199</v>
      </c>
      <c r="H494">
        <f>(Table2[[#This Row],[1Y Return vs Nifty]]-AVERAGE(Table2[1Y Return vs Nifty]))/_xlfn.STDEV.P(Table2[1Y Return vs Nifty])</f>
        <v>-0.67591796585645891</v>
      </c>
      <c r="I494">
        <v>13.094466675344499</v>
      </c>
      <c r="J494">
        <f>(Table2[[#This Row],[1M Return vs Nifty]]-AVERAGE(Table2[1M Return vs Nifty]))/_xlfn.STDEV.P(Table2[1M Return vs Nifty])</f>
        <v>1.4981880071927938</v>
      </c>
      <c r="K494">
        <v>-12.9865674122707</v>
      </c>
      <c r="L494">
        <f>(Table2[[#This Row],[6M Return vs Nifty]]-AVERAGE(Table2[6M Return vs Nifty]))/_xlfn.STDEV.P(Table2[6M Return vs Nifty])</f>
        <v>-0.63311266705619063</v>
      </c>
      <c r="M494">
        <v>-7.8539885874366497</v>
      </c>
      <c r="N494">
        <f>(Table2[[#This Row],[1W Return vs Nifty]]-AVERAGE(Table2[1W Return vs Nifty]))/_xlfn.STDEV.P(Table2[1W Return vs Nifty])</f>
        <v>-1.1664410831785432</v>
      </c>
      <c r="O494">
        <v>91.56</v>
      </c>
      <c r="P494">
        <v>87.532083636196504</v>
      </c>
      <c r="Q494">
        <v>84.791638815938001</v>
      </c>
      <c r="R494">
        <v>40.475425844583299</v>
      </c>
      <c r="S494" s="1">
        <f>(Table2[[#This Row],[Close Price]]-Table2[[#This Row],[20D EMA]])/Table2[[#This Row],[20D EMA]]</f>
        <v>-2.5120139799038849E-2</v>
      </c>
      <c r="T494" s="1">
        <f>(Table2[[#This Row],[Close Price]]-Table2[[#This Row],[50D EMA]])/Table2[[#This Row],[50D EMA]]</f>
        <v>1.9740377379625966E-2</v>
      </c>
      <c r="U494" s="1">
        <f>(Table2[[#This Row],[Close Price]]-Table2[[#This Row],[200D EMA]])/Table2[[#This Row],[200D EMA]]</f>
        <v>5.2698134467736003E-2</v>
      </c>
      <c r="V494">
        <v>0.60544543680337504</v>
      </c>
      <c r="W494">
        <v>87.89</v>
      </c>
      <c r="X494">
        <v>90.45</v>
      </c>
      <c r="Y494">
        <v>87.03</v>
      </c>
      <c r="Z494">
        <v>93.9</v>
      </c>
      <c r="AA494">
        <v>87.03</v>
      </c>
      <c r="AB494">
        <v>99.95</v>
      </c>
      <c r="AC494" s="1">
        <f>(Table2[[#This Row],[Close Price]]/Table2[[#This Row],[Day Low]])-1</f>
        <v>1.5587666401183364E-2</v>
      </c>
      <c r="AD494" s="1">
        <f>(Table2[[#This Row],[Day High]]/Table2[[#This Row],[Close Price]])-1</f>
        <v>1.3331839569796111E-2</v>
      </c>
      <c r="AE494" s="1">
        <f>(Table2[[#This Row],[Close Price]]/Table2[[#This Row],[Current Week Low]])-1</f>
        <v>2.5623348270711332E-2</v>
      </c>
      <c r="AF494" s="1">
        <f>(Table2[[#This Row],[Current Week High]]/Table2[[#This Row],[Close Price]])-1</f>
        <v>5.1982971095675623E-2</v>
      </c>
      <c r="AG494" s="1">
        <f>(Table2[[#This Row],[Close Price]]/Table2[[#This Row],[Current Month Low]])-1</f>
        <v>2.5623348270711332E-2</v>
      </c>
      <c r="AH494" s="1">
        <f>(Table2[[#This Row],[Current Month High]]/Table2[[#This Row],[Close Price]])-1</f>
        <v>0.11976249159758012</v>
      </c>
      <c r="AI494">
        <v>24.803943535738199</v>
      </c>
      <c r="AJ494">
        <v>37.217524980783999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0.09</v>
      </c>
      <c r="AM494" t="s">
        <v>3109</v>
      </c>
      <c r="AN494">
        <v>-10.37</v>
      </c>
      <c r="AO494" t="s">
        <v>3108</v>
      </c>
      <c r="AP494">
        <v>8.1302702102994007E-2</v>
      </c>
      <c r="AQ494">
        <f>(Table2[[#This Row],[Sharpe Ratio]]-AVERAGE(Table2[Sharpe Ratio]))/_xlfn.STDEV.P(Table2[Sharpe Ratio])</f>
        <v>0.20580724785450333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-0.77147646104389578</v>
      </c>
      <c r="AS494">
        <f>_xlfn.RANK.AVG(Table2[[#This Row],[1Y Return vs Nifty Z-Score]],Table2[1Y Return vs Nifty Z-Score])</f>
        <v>566</v>
      </c>
      <c r="AT494">
        <f>_xlfn.RANK.AVG(Table2[[#This Row],[6M Return vs Nifty Z-Score]],Table2[6M Return vs Nifty Z-Score])</f>
        <v>532</v>
      </c>
      <c r="AU494">
        <f>_xlfn.RANK.AVG(Table2[[#This Row],[Sharpe Ratio Z-Score]],Table2[Sharpe Ratio Z-Score])</f>
        <v>286</v>
      </c>
      <c r="AV494">
        <f>(Table2[[#This Row],[Rank 1Y]]+Table2[[#This Row],[Rank 6M]]+Table2[[#This Row],[Rank Sharpe]])/3</f>
        <v>461.33333333333331</v>
      </c>
    </row>
    <row r="495" spans="1:48" x14ac:dyDescent="0.3">
      <c r="A495" t="s">
        <v>1243</v>
      </c>
      <c r="B495" t="s">
        <v>1244</v>
      </c>
      <c r="C495" t="s">
        <v>3076</v>
      </c>
      <c r="D495" t="s">
        <v>124</v>
      </c>
      <c r="E495">
        <v>8985.8875380000009</v>
      </c>
      <c r="F495">
        <v>650.20000000000005</v>
      </c>
      <c r="G495">
        <v>14.1416240592857</v>
      </c>
      <c r="H495">
        <f>(Table2[[#This Row],[1Y Return vs Nifty]]-AVERAGE(Table2[1Y Return vs Nifty]))/_xlfn.STDEV.P(Table2[1Y Return vs Nifty])</f>
        <v>-0.27420135320411515</v>
      </c>
      <c r="I495">
        <v>-10.3287707505285</v>
      </c>
      <c r="J495">
        <f>(Table2[[#This Row],[1M Return vs Nifty]]-AVERAGE(Table2[1M Return vs Nifty]))/_xlfn.STDEV.P(Table2[1M Return vs Nifty])</f>
        <v>-0.74117073016808444</v>
      </c>
      <c r="K495">
        <v>-7.9249390839304699</v>
      </c>
      <c r="L495">
        <f>(Table2[[#This Row],[6M Return vs Nifty]]-AVERAGE(Table2[6M Return vs Nifty]))/_xlfn.STDEV.P(Table2[6M Return vs Nifty])</f>
        <v>-0.46296904205833517</v>
      </c>
      <c r="M495">
        <v>-8.5100114280015102</v>
      </c>
      <c r="N495">
        <f>(Table2[[#This Row],[1W Return vs Nifty]]-AVERAGE(Table2[1W Return vs Nifty]))/_xlfn.STDEV.P(Table2[1W Return vs Nifty])</f>
        <v>-1.3120476132361967</v>
      </c>
      <c r="O495">
        <v>700.19</v>
      </c>
      <c r="P495">
        <v>716.534627089889</v>
      </c>
      <c r="Q495">
        <v>631.65602885364001</v>
      </c>
      <c r="R495">
        <v>17.932550544169199</v>
      </c>
      <c r="S495" s="1">
        <f>(Table2[[#This Row],[Close Price]]-Table2[[#This Row],[20D EMA]])/Table2[[#This Row],[20D EMA]]</f>
        <v>-7.1394907096645199E-2</v>
      </c>
      <c r="T495" s="1">
        <f>(Table2[[#This Row],[Close Price]]-Table2[[#This Row],[50D EMA]])/Table2[[#This Row],[50D EMA]]</f>
        <v>-9.2577001280870833E-2</v>
      </c>
      <c r="U495" s="1">
        <f>(Table2[[#This Row],[Close Price]]-Table2[[#This Row],[200D EMA]])/Table2[[#This Row],[200D EMA]]</f>
        <v>2.9357704667229305E-2</v>
      </c>
      <c r="V495">
        <v>1.26276317893388</v>
      </c>
      <c r="W495">
        <v>606.04999999999995</v>
      </c>
      <c r="X495">
        <v>653.35</v>
      </c>
      <c r="Y495">
        <v>606.04999999999995</v>
      </c>
      <c r="Z495">
        <v>711.3</v>
      </c>
      <c r="AA495">
        <v>606.04999999999995</v>
      </c>
      <c r="AB495">
        <v>734.5</v>
      </c>
      <c r="AC495" s="1">
        <f>(Table2[[#This Row],[Close Price]]/Table2[[#This Row],[Day Low]])-1</f>
        <v>7.2848774853560005E-2</v>
      </c>
      <c r="AD495" s="1">
        <f>(Table2[[#This Row],[Day High]]/Table2[[#This Row],[Close Price]])-1</f>
        <v>4.8446631805598717E-3</v>
      </c>
      <c r="AE495" s="1">
        <f>(Table2[[#This Row],[Close Price]]/Table2[[#This Row],[Current Week Low]])-1</f>
        <v>7.2848774853560005E-2</v>
      </c>
      <c r="AF495" s="1">
        <f>(Table2[[#This Row],[Current Week High]]/Table2[[#This Row],[Close Price]])-1</f>
        <v>9.3971085819747557E-2</v>
      </c>
      <c r="AG495" s="1">
        <f>(Table2[[#This Row],[Close Price]]/Table2[[#This Row],[Current Month Low]])-1</f>
        <v>7.2848774853560005E-2</v>
      </c>
      <c r="AH495" s="1">
        <f>(Table2[[#This Row],[Current Month High]]/Table2[[#This Row],[Close Price]])-1</f>
        <v>0.12965241464164867</v>
      </c>
      <c r="AI495">
        <v>24.584743155952001</v>
      </c>
      <c r="AJ495">
        <v>58.180270040141103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-0.19</v>
      </c>
      <c r="AM495" t="s">
        <v>3108</v>
      </c>
      <c r="AN495">
        <v>-10.16</v>
      </c>
      <c r="AO495" t="s">
        <v>3108</v>
      </c>
      <c r="AQ495">
        <f>(Table2[[#This Row],[Sharpe Ratio]]-AVERAGE(Table2[Sharpe Ratio]))/_xlfn.STDEV.P(Table2[Sharpe Ratio])</f>
        <v>-0.71815696001452767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374</v>
      </c>
      <c r="AT495">
        <f>_xlfn.RANK.AVG(Table2[[#This Row],[6M Return vs Nifty Z-Score]],Table2[6M Return vs Nifty Z-Score])</f>
        <v>466</v>
      </c>
      <c r="AU495">
        <f>_xlfn.RANK.AVG(Table2[[#This Row],[Sharpe Ratio Z-Score]],Table2[Sharpe Ratio Z-Score])</f>
        <v>544.5</v>
      </c>
      <c r="AV495">
        <f>(Table2[[#This Row],[Rank 1Y]]+Table2[[#This Row],[Rank 6M]]+Table2[[#This Row],[Rank Sharpe]])/3</f>
        <v>461.5</v>
      </c>
    </row>
    <row r="496" spans="1:48" x14ac:dyDescent="0.3">
      <c r="A496" t="s">
        <v>2002</v>
      </c>
      <c r="B496" t="s">
        <v>2003</v>
      </c>
      <c r="C496" t="s">
        <v>3066</v>
      </c>
      <c r="D496" t="s">
        <v>368</v>
      </c>
      <c r="E496">
        <v>3147.9561025599901</v>
      </c>
      <c r="F496">
        <v>2234.6</v>
      </c>
      <c r="G496">
        <v>-6.9981187364434003</v>
      </c>
      <c r="H496">
        <f>(Table2[[#This Row],[1Y Return vs Nifty]]-AVERAGE(Table2[1Y Return vs Nifty]))/_xlfn.STDEV.P(Table2[1Y Return vs Nifty])</f>
        <v>-0.60037761919421384</v>
      </c>
      <c r="I496">
        <v>17.733294621162798</v>
      </c>
      <c r="J496">
        <f>(Table2[[#This Row],[1M Return vs Nifty]]-AVERAGE(Table2[1M Return vs Nifty]))/_xlfn.STDEV.P(Table2[1M Return vs Nifty])</f>
        <v>1.9416792164868417</v>
      </c>
      <c r="K496">
        <v>16.5257530634712</v>
      </c>
      <c r="L496">
        <f>(Table2[[#This Row],[6M Return vs Nifty]]-AVERAGE(Table2[6M Return vs Nifty]))/_xlfn.STDEV.P(Table2[6M Return vs Nifty])</f>
        <v>0.35892642829313481</v>
      </c>
      <c r="M496">
        <v>-3.24901026524401</v>
      </c>
      <c r="N496">
        <f>(Table2[[#This Row],[1W Return vs Nifty]]-AVERAGE(Table2[1W Return vs Nifty]))/_xlfn.STDEV.P(Table2[1W Return vs Nifty])</f>
        <v>-0.14435027623675106</v>
      </c>
      <c r="O496">
        <v>2096.94</v>
      </c>
      <c r="P496">
        <v>1984.82747686074</v>
      </c>
      <c r="Q496">
        <v>1891.66209671762</v>
      </c>
      <c r="R496">
        <v>59.929549438542097</v>
      </c>
      <c r="S496" s="1">
        <f>(Table2[[#This Row],[Close Price]]-Table2[[#This Row],[20D EMA]])/Table2[[#This Row],[20D EMA]]</f>
        <v>6.5648039524259086E-2</v>
      </c>
      <c r="T496" s="1">
        <f>(Table2[[#This Row],[Close Price]]-Table2[[#This Row],[50D EMA]])/Table2[[#This Row],[50D EMA]]</f>
        <v>0.12584092373323411</v>
      </c>
      <c r="U496" s="1">
        <f>(Table2[[#This Row],[Close Price]]-Table2[[#This Row],[200D EMA]])/Table2[[#This Row],[200D EMA]]</f>
        <v>0.18128919740869151</v>
      </c>
      <c r="V496">
        <v>3.7275262758446499</v>
      </c>
      <c r="W496">
        <v>2200</v>
      </c>
      <c r="X496">
        <v>2272.1</v>
      </c>
      <c r="Y496">
        <v>2200</v>
      </c>
      <c r="Z496">
        <v>2520</v>
      </c>
      <c r="AA496">
        <v>1825</v>
      </c>
      <c r="AB496">
        <v>2520</v>
      </c>
      <c r="AC496" s="1">
        <f>(Table2[[#This Row],[Close Price]]/Table2[[#This Row],[Day Low]])-1</f>
        <v>1.572727272727259E-2</v>
      </c>
      <c r="AD496" s="1">
        <f>(Table2[[#This Row],[Day High]]/Table2[[#This Row],[Close Price]])-1</f>
        <v>1.6781526895193855E-2</v>
      </c>
      <c r="AE496" s="1">
        <f>(Table2[[#This Row],[Close Price]]/Table2[[#This Row],[Current Week Low]])-1</f>
        <v>1.572727272727259E-2</v>
      </c>
      <c r="AF496" s="1">
        <f>(Table2[[#This Row],[Current Week High]]/Table2[[#This Row],[Close Price]])-1</f>
        <v>0.12771860735702134</v>
      </c>
      <c r="AG496" s="1">
        <f>(Table2[[#This Row],[Close Price]]/Table2[[#This Row],[Current Month Low]])-1</f>
        <v>0.22443835616438346</v>
      </c>
      <c r="AH496" s="1">
        <f>(Table2[[#This Row],[Current Month High]]/Table2[[#This Row],[Close Price]])-1</f>
        <v>0.12771860735702134</v>
      </c>
      <c r="AI496">
        <v>12.7718607357021</v>
      </c>
      <c r="AJ496">
        <v>45.9568909209666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0.09</v>
      </c>
      <c r="AM496" t="s">
        <v>3109</v>
      </c>
      <c r="AN496">
        <v>11.42</v>
      </c>
      <c r="AO496" t="s">
        <v>3109</v>
      </c>
      <c r="AP496">
        <v>-3.8530368830402999E-2</v>
      </c>
      <c r="AQ496">
        <f>(Table2[[#This Row],[Sharpe Ratio]]-AVERAGE(Table2[Sharpe Ratio]))/_xlfn.STDEV.P(Table2[Sharpe Ratio])</f>
        <v>-1.1560351706327439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0.39984257871626777</v>
      </c>
      <c r="AS496">
        <f>_xlfn.RANK.AVG(Table2[[#This Row],[1Y Return vs Nifty Z-Score]],Table2[1Y Return vs Nifty Z-Score])</f>
        <v>527</v>
      </c>
      <c r="AT496">
        <f>_xlfn.RANK.AVG(Table2[[#This Row],[6M Return vs Nifty Z-Score]],Table2[6M Return vs Nifty Z-Score])</f>
        <v>217</v>
      </c>
      <c r="AU496">
        <f>_xlfn.RANK.AVG(Table2[[#This Row],[Sharpe Ratio Z-Score]],Table2[Sharpe Ratio Z-Score])</f>
        <v>641</v>
      </c>
      <c r="AV496">
        <f>(Table2[[#This Row],[Rank 1Y]]+Table2[[#This Row],[Rank 6M]]+Table2[[#This Row],[Rank Sharpe]])/3</f>
        <v>461.66666666666669</v>
      </c>
    </row>
    <row r="497" spans="1:48" x14ac:dyDescent="0.3">
      <c r="A497" t="s">
        <v>428</v>
      </c>
      <c r="B497" t="s">
        <v>429</v>
      </c>
      <c r="C497" t="s">
        <v>3069</v>
      </c>
      <c r="D497" t="s">
        <v>408</v>
      </c>
      <c r="E497">
        <v>54758.060653449997</v>
      </c>
      <c r="F497">
        <v>2832.55</v>
      </c>
      <c r="G497">
        <v>-6.4958743509666999</v>
      </c>
      <c r="H497">
        <f>(Table2[[#This Row],[1Y Return vs Nifty]]-AVERAGE(Table2[1Y Return vs Nifty]))/_xlfn.STDEV.P(Table2[1Y Return vs Nifty])</f>
        <v>-0.59262822508605184</v>
      </c>
      <c r="I497">
        <v>-11.741794468432801</v>
      </c>
      <c r="J497">
        <f>(Table2[[#This Row],[1M Return vs Nifty]]-AVERAGE(Table2[1M Return vs Nifty]))/_xlfn.STDEV.P(Table2[1M Return vs Nifty])</f>
        <v>-0.87626166363964375</v>
      </c>
      <c r="K497">
        <v>9.7173851479407105</v>
      </c>
      <c r="L497">
        <f>(Table2[[#This Row],[6M Return vs Nifty]]-AVERAGE(Table2[6M Return vs Nifty]))/_xlfn.STDEV.P(Table2[6M Return vs Nifty])</f>
        <v>0.1300671912405984</v>
      </c>
      <c r="M497">
        <v>-12.521818150642799</v>
      </c>
      <c r="N497">
        <f>(Table2[[#This Row],[1W Return vs Nifty]]-AVERAGE(Table2[1W Return vs Nifty]))/_xlfn.STDEV.P(Table2[1W Return vs Nifty])</f>
        <v>-2.2024819396428712</v>
      </c>
      <c r="O497">
        <v>3063.16</v>
      </c>
      <c r="P497">
        <v>3063.9673917526702</v>
      </c>
      <c r="Q497">
        <v>2744.3088369064099</v>
      </c>
      <c r="R497">
        <v>26.977730439246201</v>
      </c>
      <c r="S497" s="1">
        <f>(Table2[[#This Row],[Close Price]]-Table2[[#This Row],[20D EMA]])/Table2[[#This Row],[20D EMA]]</f>
        <v>-7.5284999804123745E-2</v>
      </c>
      <c r="T497" s="1">
        <f>(Table2[[#This Row],[Close Price]]-Table2[[#This Row],[50D EMA]])/Table2[[#This Row],[50D EMA]]</f>
        <v>-7.5528673175693672E-2</v>
      </c>
      <c r="U497" s="1">
        <f>(Table2[[#This Row],[Close Price]]-Table2[[#This Row],[200D EMA]])/Table2[[#This Row],[200D EMA]]</f>
        <v>3.2154239314064366E-2</v>
      </c>
      <c r="V497">
        <v>0.99514209753768301</v>
      </c>
      <c r="W497">
        <v>2786.3</v>
      </c>
      <c r="X497">
        <v>2837.7</v>
      </c>
      <c r="Y497">
        <v>2753.05</v>
      </c>
      <c r="Z497">
        <v>2989.9</v>
      </c>
      <c r="AA497">
        <v>2753.05</v>
      </c>
      <c r="AB497">
        <v>3375</v>
      </c>
      <c r="AC497" s="1">
        <f>(Table2[[#This Row],[Close Price]]/Table2[[#This Row],[Day Low]])-1</f>
        <v>1.6599074040842599E-2</v>
      </c>
      <c r="AD497" s="1">
        <f>(Table2[[#This Row],[Day High]]/Table2[[#This Row],[Close Price]])-1</f>
        <v>1.8181497237470534E-3</v>
      </c>
      <c r="AE497" s="1">
        <f>(Table2[[#This Row],[Close Price]]/Table2[[#This Row],[Current Week Low]])-1</f>
        <v>2.8877063620348364E-2</v>
      </c>
      <c r="AF497" s="1">
        <f>(Table2[[#This Row],[Current Week High]]/Table2[[#This Row],[Close Price]])-1</f>
        <v>5.5550652239148457E-2</v>
      </c>
      <c r="AG497" s="1">
        <f>(Table2[[#This Row],[Close Price]]/Table2[[#This Row],[Current Month Low]])-1</f>
        <v>2.8877063620348364E-2</v>
      </c>
      <c r="AH497" s="1">
        <f>(Table2[[#This Row],[Current Month High]]/Table2[[#This Row],[Close Price]])-1</f>
        <v>0.19150588692167836</v>
      </c>
      <c r="AI497">
        <v>19.150588692167801</v>
      </c>
      <c r="AJ497">
        <v>29.116145500957199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-0.15</v>
      </c>
      <c r="AM497" t="s">
        <v>3108</v>
      </c>
      <c r="AN497">
        <v>-13.13</v>
      </c>
      <c r="AO497" t="s">
        <v>3108</v>
      </c>
      <c r="AP497">
        <v>-5.4910593461519998E-3</v>
      </c>
      <c r="AQ497">
        <f>(Table2[[#This Row],[Sharpe Ratio]]-AVERAGE(Table2[Sharpe Ratio]))/_xlfn.STDEV.P(Table2[Sharpe Ratio])</f>
        <v>-0.78056008030322388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525</v>
      </c>
      <c r="AT497">
        <f>_xlfn.RANK.AVG(Table2[[#This Row],[6M Return vs Nifty Z-Score]],Table2[6M Return vs Nifty Z-Score])</f>
        <v>283</v>
      </c>
      <c r="AU497">
        <f>_xlfn.RANK.AVG(Table2[[#This Row],[Sharpe Ratio Z-Score]],Table2[Sharpe Ratio Z-Score])</f>
        <v>578</v>
      </c>
      <c r="AV497">
        <f>(Table2[[#This Row],[Rank 1Y]]+Table2[[#This Row],[Rank 6M]]+Table2[[#This Row],[Rank Sharpe]])/3</f>
        <v>462</v>
      </c>
    </row>
    <row r="498" spans="1:48" x14ac:dyDescent="0.3">
      <c r="A498" t="s">
        <v>803</v>
      </c>
      <c r="B498" t="s">
        <v>804</v>
      </c>
      <c r="C498" t="s">
        <v>3068</v>
      </c>
      <c r="D498" t="s">
        <v>282</v>
      </c>
      <c r="E498">
        <v>19474.382244119999</v>
      </c>
      <c r="F498">
        <v>391.1</v>
      </c>
      <c r="G498">
        <v>-0.22154767959241101</v>
      </c>
      <c r="H498">
        <f>(Table2[[#This Row],[1Y Return vs Nifty]]-AVERAGE(Table2[1Y Return vs Nifty]))/_xlfn.STDEV.P(Table2[1Y Return vs Nifty])</f>
        <v>-0.49581832228607953</v>
      </c>
      <c r="I498">
        <v>16.783515543299298</v>
      </c>
      <c r="J498">
        <f>(Table2[[#This Row],[1M Return vs Nifty]]-AVERAGE(Table2[1M Return vs Nifty]))/_xlfn.STDEV.P(Table2[1M Return vs Nifty])</f>
        <v>1.8508763937213244</v>
      </c>
      <c r="K498">
        <v>-28.1850088267831</v>
      </c>
      <c r="L498">
        <f>(Table2[[#This Row],[6M Return vs Nifty]]-AVERAGE(Table2[6M Return vs Nifty]))/_xlfn.STDEV.P(Table2[6M Return vs Nifty])</f>
        <v>-1.143999233362142</v>
      </c>
      <c r="M498">
        <v>-3.4441168093294201</v>
      </c>
      <c r="N498">
        <f>(Table2[[#This Row],[1W Return vs Nifty]]-AVERAGE(Table2[1W Return vs Nifty]))/_xlfn.STDEV.P(Table2[1W Return vs Nifty])</f>
        <v>-0.18765484601568755</v>
      </c>
      <c r="O498">
        <v>371.52</v>
      </c>
      <c r="P498">
        <v>363.691104655711</v>
      </c>
      <c r="Q498">
        <v>369.70263359348297</v>
      </c>
      <c r="R498">
        <v>63.843603214341996</v>
      </c>
      <c r="S498" s="1">
        <f>(Table2[[#This Row],[Close Price]]-Table2[[#This Row],[20D EMA]])/Table2[[#This Row],[20D EMA]]</f>
        <v>5.2702411714039735E-2</v>
      </c>
      <c r="T498" s="1">
        <f>(Table2[[#This Row],[Close Price]]-Table2[[#This Row],[50D EMA]])/Table2[[#This Row],[50D EMA]]</f>
        <v>7.5363117198689017E-2</v>
      </c>
      <c r="U498" s="1">
        <f>(Table2[[#This Row],[Close Price]]-Table2[[#This Row],[200D EMA]])/Table2[[#This Row],[200D EMA]]</f>
        <v>5.7877235546136607E-2</v>
      </c>
      <c r="V498">
        <v>1.35264469761691</v>
      </c>
      <c r="W498">
        <v>384.25</v>
      </c>
      <c r="X498">
        <v>392.55</v>
      </c>
      <c r="Y498">
        <v>381.05</v>
      </c>
      <c r="Z498">
        <v>408.5</v>
      </c>
      <c r="AA498">
        <v>354.9</v>
      </c>
      <c r="AB498">
        <v>410.45</v>
      </c>
      <c r="AC498" s="1">
        <f>(Table2[[#This Row],[Close Price]]/Table2[[#This Row],[Day Low]])-1</f>
        <v>1.7826935588809434E-2</v>
      </c>
      <c r="AD498" s="1">
        <f>(Table2[[#This Row],[Day High]]/Table2[[#This Row],[Close Price]])-1</f>
        <v>3.7074916901047583E-3</v>
      </c>
      <c r="AE498" s="1">
        <f>(Table2[[#This Row],[Close Price]]/Table2[[#This Row],[Current Week Low]])-1</f>
        <v>2.6374491536543809E-2</v>
      </c>
      <c r="AF498" s="1">
        <f>(Table2[[#This Row],[Current Week High]]/Table2[[#This Row],[Close Price]])-1</f>
        <v>4.4489900281257988E-2</v>
      </c>
      <c r="AG498" s="1">
        <f>(Table2[[#This Row],[Close Price]]/Table2[[#This Row],[Current Month Low]])-1</f>
        <v>0.10200056353902531</v>
      </c>
      <c r="AH498" s="1">
        <f>(Table2[[#This Row],[Current Month High]]/Table2[[#This Row],[Close Price]])-1</f>
        <v>4.9475837381743659E-2</v>
      </c>
      <c r="AI498">
        <v>42.674507798516998</v>
      </c>
      <c r="AJ498">
        <v>32.869033463563703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</v>
      </c>
      <c r="AM498" t="s">
        <v>3108</v>
      </c>
      <c r="AN498">
        <v>12.37</v>
      </c>
      <c r="AO498" t="s">
        <v>3109</v>
      </c>
      <c r="AP498">
        <v>0.102544414663698</v>
      </c>
      <c r="AQ498">
        <f>(Table2[[#This Row],[Sharpe Ratio]]-AVERAGE(Table2[Sharpe Ratio]))/_xlfn.STDEV.P(Table2[Sharpe Ratio])</f>
        <v>0.44720859876003188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481</v>
      </c>
      <c r="AT498">
        <f>_xlfn.RANK.AVG(Table2[[#This Row],[6M Return vs Nifty Z-Score]],Table2[6M Return vs Nifty Z-Score])</f>
        <v>682</v>
      </c>
      <c r="AU498">
        <f>_xlfn.RANK.AVG(Table2[[#This Row],[Sharpe Ratio Z-Score]],Table2[Sharpe Ratio Z-Score])</f>
        <v>224</v>
      </c>
      <c r="AV498">
        <f>(Table2[[#This Row],[Rank 1Y]]+Table2[[#This Row],[Rank 6M]]+Table2[[#This Row],[Rank Sharpe]])/3</f>
        <v>462.33333333333331</v>
      </c>
    </row>
    <row r="499" spans="1:48" x14ac:dyDescent="0.3">
      <c r="A499" t="s">
        <v>318</v>
      </c>
      <c r="B499" t="s">
        <v>319</v>
      </c>
      <c r="C499" t="s">
        <v>3066</v>
      </c>
      <c r="D499" t="s">
        <v>183</v>
      </c>
      <c r="E499">
        <v>85585.493489535002</v>
      </c>
      <c r="F499">
        <v>661.05</v>
      </c>
      <c r="G499">
        <v>-7.9493250196876701</v>
      </c>
      <c r="H499">
        <f>(Table2[[#This Row],[1Y Return vs Nifty]]-AVERAGE(Table2[1Y Return vs Nifty]))/_xlfn.STDEV.P(Table2[1Y Return vs Nifty])</f>
        <v>-0.61505428374273508</v>
      </c>
      <c r="I499">
        <v>-0.281475590768962</v>
      </c>
      <c r="J499">
        <f>(Table2[[#This Row],[1M Return vs Nifty]]-AVERAGE(Table2[1M Return vs Nifty]))/_xlfn.STDEV.P(Table2[1M Return vs Nifty])</f>
        <v>0.21939239754023707</v>
      </c>
      <c r="K499">
        <v>14.858055006859599</v>
      </c>
      <c r="L499">
        <f>(Table2[[#This Row],[6M Return vs Nifty]]-AVERAGE(Table2[6M Return vs Nifty]))/_xlfn.STDEV.P(Table2[6M Return vs Nifty])</f>
        <v>0.30286775026554025</v>
      </c>
      <c r="M499">
        <v>-1.9504788587472</v>
      </c>
      <c r="N499">
        <f>(Table2[[#This Row],[1W Return vs Nifty]]-AVERAGE(Table2[1W Return vs Nifty]))/_xlfn.STDEV.P(Table2[1W Return vs Nifty])</f>
        <v>0.14386324405483555</v>
      </c>
      <c r="O499">
        <v>656.17</v>
      </c>
      <c r="P499">
        <v>639.315142919545</v>
      </c>
      <c r="Q499">
        <v>580.739148561462</v>
      </c>
      <c r="R499">
        <v>52.8830063462485</v>
      </c>
      <c r="S499" s="1">
        <f>(Table2[[#This Row],[Close Price]]-Table2[[#This Row],[20D EMA]])/Table2[[#This Row],[20D EMA]]</f>
        <v>7.4370970937409448E-3</v>
      </c>
      <c r="T499" s="1">
        <f>(Table2[[#This Row],[Close Price]]-Table2[[#This Row],[50D EMA]])/Table2[[#This Row],[50D EMA]]</f>
        <v>3.3997094111049696E-2</v>
      </c>
      <c r="U499" s="1">
        <f>(Table2[[#This Row],[Close Price]]-Table2[[#This Row],[200D EMA]])/Table2[[#This Row],[200D EMA]]</f>
        <v>0.13829074832904661</v>
      </c>
      <c r="V499">
        <v>1.0704484418578699</v>
      </c>
      <c r="W499">
        <v>650.6</v>
      </c>
      <c r="X499">
        <v>663.25</v>
      </c>
      <c r="Y499">
        <v>637.70000000000005</v>
      </c>
      <c r="Z499">
        <v>665.75</v>
      </c>
      <c r="AA499">
        <v>626.25</v>
      </c>
      <c r="AB499">
        <v>682</v>
      </c>
      <c r="AC499" s="1">
        <f>(Table2[[#This Row],[Close Price]]/Table2[[#This Row],[Day Low]])-1</f>
        <v>1.6062096526283431E-2</v>
      </c>
      <c r="AD499" s="1">
        <f>(Table2[[#This Row],[Day High]]/Table2[[#This Row],[Close Price]])-1</f>
        <v>3.328038726268856E-3</v>
      </c>
      <c r="AE499" s="1">
        <f>(Table2[[#This Row],[Close Price]]/Table2[[#This Row],[Current Week Low]])-1</f>
        <v>3.6615963619256453E-2</v>
      </c>
      <c r="AF499" s="1">
        <f>(Table2[[#This Row],[Current Week High]]/Table2[[#This Row],[Close Price]])-1</f>
        <v>7.1099009152106873E-3</v>
      </c>
      <c r="AG499" s="1">
        <f>(Table2[[#This Row],[Close Price]]/Table2[[#This Row],[Current Month Low]])-1</f>
        <v>5.5568862275449105E-2</v>
      </c>
      <c r="AH499" s="1">
        <f>(Table2[[#This Row],[Current Month High]]/Table2[[#This Row],[Close Price]])-1</f>
        <v>3.1692005143332702E-2</v>
      </c>
      <c r="AI499">
        <v>4.5306709023523197</v>
      </c>
      <c r="AJ499">
        <v>35.934608266502103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-0.03</v>
      </c>
      <c r="AM499" t="s">
        <v>3108</v>
      </c>
      <c r="AN499">
        <v>-2.93</v>
      </c>
      <c r="AO499" t="s">
        <v>3108</v>
      </c>
      <c r="AP499">
        <v>-2.5793781418821E-2</v>
      </c>
      <c r="AQ499">
        <f>(Table2[[#This Row],[Sharpe Ratio]]-AVERAGE(Table2[Sharpe Ratio]))/_xlfn.STDEV.P(Table2[Sharpe Ratio])</f>
        <v>-1.0112902778518229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-0.96022116973394533</v>
      </c>
      <c r="AS499">
        <f>_xlfn.RANK.AVG(Table2[[#This Row],[1Y Return vs Nifty Z-Score]],Table2[1Y Return vs Nifty Z-Score])</f>
        <v>536</v>
      </c>
      <c r="AT499">
        <f>_xlfn.RANK.AVG(Table2[[#This Row],[6M Return vs Nifty Z-Score]],Table2[6M Return vs Nifty Z-Score])</f>
        <v>233</v>
      </c>
      <c r="AU499">
        <f>_xlfn.RANK.AVG(Table2[[#This Row],[Sharpe Ratio Z-Score]],Table2[Sharpe Ratio Z-Score])</f>
        <v>619</v>
      </c>
      <c r="AV499">
        <f>(Table2[[#This Row],[Rank 1Y]]+Table2[[#This Row],[Rank 6M]]+Table2[[#This Row],[Rank Sharpe]])/3</f>
        <v>462.66666666666669</v>
      </c>
    </row>
    <row r="500" spans="1:48" x14ac:dyDescent="0.3">
      <c r="A500" t="s">
        <v>542</v>
      </c>
      <c r="B500" t="s">
        <v>543</v>
      </c>
      <c r="C500" t="s">
        <v>3064</v>
      </c>
      <c r="D500" t="s">
        <v>57</v>
      </c>
      <c r="E500">
        <v>36520.311321419998</v>
      </c>
      <c r="F500">
        <v>295.85000000000002</v>
      </c>
      <c r="G500">
        <v>-19.427300327006201</v>
      </c>
      <c r="H500">
        <f>(Table2[[#This Row],[1Y Return vs Nifty]]-AVERAGE(Table2[1Y Return vs Nifty]))/_xlfn.STDEV.P(Table2[1Y Return vs Nifty])</f>
        <v>-0.79215403197732992</v>
      </c>
      <c r="I500">
        <v>-2.5430456582990901</v>
      </c>
      <c r="J500">
        <f>(Table2[[#This Row],[1M Return vs Nifty]]-AVERAGE(Table2[1M Return vs Nifty]))/_xlfn.STDEV.P(Table2[1M Return vs Nifty])</f>
        <v>3.1769103811785156E-3</v>
      </c>
      <c r="K500">
        <v>-9.1512571737575108</v>
      </c>
      <c r="L500">
        <f>(Table2[[#This Row],[6M Return vs Nifty]]-AVERAGE(Table2[6M Return vs Nifty]))/_xlfn.STDEV.P(Table2[6M Return vs Nifty])</f>
        <v>-0.50419099508783327</v>
      </c>
      <c r="M500">
        <v>-4.7619546395152197</v>
      </c>
      <c r="N500">
        <f>(Table2[[#This Row],[1W Return vs Nifty]]-AVERAGE(Table2[1W Return vs Nifty]))/_xlfn.STDEV.P(Table2[1W Return vs Nifty])</f>
        <v>-0.48015349357320314</v>
      </c>
      <c r="O500">
        <v>296.83</v>
      </c>
      <c r="P500">
        <v>294.17485493423902</v>
      </c>
      <c r="Q500">
        <v>284.05094647100799</v>
      </c>
      <c r="R500">
        <v>49.230156808021299</v>
      </c>
      <c r="S500" s="1">
        <f>(Table2[[#This Row],[Close Price]]-Table2[[#This Row],[20D EMA]])/Table2[[#This Row],[20D EMA]]</f>
        <v>-3.3015530775189887E-3</v>
      </c>
      <c r="T500" s="1">
        <f>(Table2[[#This Row],[Close Price]]-Table2[[#This Row],[50D EMA]])/Table2[[#This Row],[50D EMA]]</f>
        <v>5.6943856269954449E-3</v>
      </c>
      <c r="U500" s="1">
        <f>(Table2[[#This Row],[Close Price]]-Table2[[#This Row],[200D EMA]])/Table2[[#This Row],[200D EMA]]</f>
        <v>4.1538511578930147E-2</v>
      </c>
      <c r="V500">
        <v>0.61213850000461201</v>
      </c>
      <c r="W500">
        <v>288.10000000000002</v>
      </c>
      <c r="X500">
        <v>296.5</v>
      </c>
      <c r="Y500">
        <v>286</v>
      </c>
      <c r="Z500">
        <v>304.25</v>
      </c>
      <c r="AA500">
        <v>286</v>
      </c>
      <c r="AB500">
        <v>310.85000000000002</v>
      </c>
      <c r="AC500" s="1">
        <f>(Table2[[#This Row],[Close Price]]/Table2[[#This Row],[Day Low]])-1</f>
        <v>2.6900381811870933E-2</v>
      </c>
      <c r="AD500" s="1">
        <f>(Table2[[#This Row],[Day High]]/Table2[[#This Row],[Close Price]])-1</f>
        <v>2.1970593206015465E-3</v>
      </c>
      <c r="AE500" s="1">
        <f>(Table2[[#This Row],[Close Price]]/Table2[[#This Row],[Current Week Low]])-1</f>
        <v>3.444055944055946E-2</v>
      </c>
      <c r="AF500" s="1">
        <f>(Table2[[#This Row],[Current Week High]]/Table2[[#This Row],[Close Price]])-1</f>
        <v>2.8392766604698139E-2</v>
      </c>
      <c r="AG500" s="1">
        <f>(Table2[[#This Row],[Close Price]]/Table2[[#This Row],[Current Month Low]])-1</f>
        <v>3.444055944055946E-2</v>
      </c>
      <c r="AH500" s="1">
        <f>(Table2[[#This Row],[Current Month High]]/Table2[[#This Row],[Close Price]])-1</f>
        <v>5.0701368936961311E-2</v>
      </c>
      <c r="AI500">
        <v>6.9291870880513597</v>
      </c>
      <c r="AJ500">
        <v>24.647145565620399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0.05</v>
      </c>
      <c r="AM500" t="s">
        <v>3109</v>
      </c>
      <c r="AN500">
        <v>-2.68</v>
      </c>
      <c r="AO500" t="s">
        <v>3108</v>
      </c>
      <c r="AP500">
        <v>7.8297047225824007E-2</v>
      </c>
      <c r="AQ500">
        <f>(Table2[[#This Row],[Sharpe Ratio]]-AVERAGE(Table2[Sharpe Ratio]))/_xlfn.STDEV.P(Table2[Sharpe Ratio])</f>
        <v>0.17164949594861925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-1.6016721143085686</v>
      </c>
      <c r="AS500">
        <f>_xlfn.RANK.AVG(Table2[[#This Row],[1Y Return vs Nifty Z-Score]],Table2[1Y Return vs Nifty Z-Score])</f>
        <v>604</v>
      </c>
      <c r="AT500">
        <f>_xlfn.RANK.AVG(Table2[[#This Row],[6M Return vs Nifty Z-Score]],Table2[6M Return vs Nifty Z-Score])</f>
        <v>488</v>
      </c>
      <c r="AU500">
        <f>_xlfn.RANK.AVG(Table2[[#This Row],[Sharpe Ratio Z-Score]],Table2[Sharpe Ratio Z-Score])</f>
        <v>296</v>
      </c>
      <c r="AV500">
        <f>(Table2[[#This Row],[Rank 1Y]]+Table2[[#This Row],[Rank 6M]]+Table2[[#This Row],[Rank Sharpe]])/3</f>
        <v>462.66666666666669</v>
      </c>
    </row>
    <row r="501" spans="1:48" x14ac:dyDescent="0.3">
      <c r="A501" t="s">
        <v>1017</v>
      </c>
      <c r="B501" t="s">
        <v>1018</v>
      </c>
      <c r="C501" t="s">
        <v>3076</v>
      </c>
      <c r="D501" t="s">
        <v>341</v>
      </c>
      <c r="E501">
        <v>13171.1041804</v>
      </c>
      <c r="F501">
        <v>950.2</v>
      </c>
      <c r="G501">
        <v>-1.80184923054055</v>
      </c>
      <c r="H501">
        <f>(Table2[[#This Row],[1Y Return vs Nifty]]-AVERAGE(Table2[1Y Return vs Nifty]))/_xlfn.STDEV.P(Table2[1Y Return vs Nifty])</f>
        <v>-0.52020163025758248</v>
      </c>
      <c r="I501">
        <v>10.109012728737801</v>
      </c>
      <c r="J501">
        <f>(Table2[[#This Row],[1M Return vs Nifty]]-AVERAGE(Table2[1M Return vs Nifty]))/_xlfn.STDEV.P(Table2[1M Return vs Nifty])</f>
        <v>1.2127662160556938</v>
      </c>
      <c r="K501">
        <v>13.075889864918601</v>
      </c>
      <c r="L501">
        <f>(Table2[[#This Row],[6M Return vs Nifty]]-AVERAGE(Table2[6M Return vs Nifty]))/_xlfn.STDEV.P(Table2[6M Return vs Nifty])</f>
        <v>0.24296132926325187</v>
      </c>
      <c r="M501">
        <v>-3.2868770354228101</v>
      </c>
      <c r="N501">
        <f>(Table2[[#This Row],[1W Return vs Nifty]]-AVERAGE(Table2[1W Return vs Nifty]))/_xlfn.STDEV.P(Table2[1W Return vs Nifty])</f>
        <v>-0.15275493636333787</v>
      </c>
      <c r="O501">
        <v>951.91</v>
      </c>
      <c r="P501">
        <v>882.94620009562902</v>
      </c>
      <c r="Q501">
        <v>793.620760972261</v>
      </c>
      <c r="R501">
        <v>41.832286649725802</v>
      </c>
      <c r="S501" s="1">
        <f>(Table2[[#This Row],[Close Price]]-Table2[[#This Row],[20D EMA]])/Table2[[#This Row],[20D EMA]]</f>
        <v>-1.7963883140212024E-3</v>
      </c>
      <c r="T501" s="1">
        <f>(Table2[[#This Row],[Close Price]]-Table2[[#This Row],[50D EMA]])/Table2[[#This Row],[50D EMA]]</f>
        <v>7.6169759717055224E-2</v>
      </c>
      <c r="U501" s="1">
        <f>(Table2[[#This Row],[Close Price]]-Table2[[#This Row],[200D EMA]])/Table2[[#This Row],[200D EMA]]</f>
        <v>0.19729730713686797</v>
      </c>
      <c r="V501">
        <v>1.9703100259514601</v>
      </c>
      <c r="W501">
        <v>926.6</v>
      </c>
      <c r="X501">
        <v>972.15</v>
      </c>
      <c r="Y501">
        <v>926.6</v>
      </c>
      <c r="Z501">
        <v>1025</v>
      </c>
      <c r="AA501">
        <v>926.6</v>
      </c>
      <c r="AB501">
        <v>1025</v>
      </c>
      <c r="AC501" s="1">
        <f>(Table2[[#This Row],[Close Price]]/Table2[[#This Row],[Day Low]])-1</f>
        <v>2.5469458234405273E-2</v>
      </c>
      <c r="AD501" s="1">
        <f>(Table2[[#This Row],[Day High]]/Table2[[#This Row],[Close Price]])-1</f>
        <v>2.3100399915807035E-2</v>
      </c>
      <c r="AE501" s="1">
        <f>(Table2[[#This Row],[Close Price]]/Table2[[#This Row],[Current Week Low]])-1</f>
        <v>2.5469458234405273E-2</v>
      </c>
      <c r="AF501" s="1">
        <f>(Table2[[#This Row],[Current Week High]]/Table2[[#This Row],[Close Price]])-1</f>
        <v>7.8720269416964861E-2</v>
      </c>
      <c r="AG501" s="1">
        <f>(Table2[[#This Row],[Close Price]]/Table2[[#This Row],[Current Month Low]])-1</f>
        <v>2.5469458234405273E-2</v>
      </c>
      <c r="AH501" s="1">
        <f>(Table2[[#This Row],[Current Month High]]/Table2[[#This Row],[Close Price]])-1</f>
        <v>7.8720269416964861E-2</v>
      </c>
      <c r="AI501">
        <v>7.8720269416964799</v>
      </c>
      <c r="AJ501">
        <v>46.828401452522598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0.2</v>
      </c>
      <c r="AM501" t="s">
        <v>3109</v>
      </c>
      <c r="AN501">
        <v>1.45</v>
      </c>
      <c r="AO501" t="s">
        <v>3109</v>
      </c>
      <c r="AP501">
        <v>-4.1824053776025001E-2</v>
      </c>
      <c r="AQ501">
        <f>(Table2[[#This Row],[Sharpe Ratio]]-AVERAGE(Table2[Sharpe Ratio]))/_xlfn.STDEV.P(Table2[Sharpe Ratio])</f>
        <v>-1.1934662390109709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-0.41069526031294562</v>
      </c>
      <c r="AS501">
        <f>_xlfn.RANK.AVG(Table2[[#This Row],[1Y Return vs Nifty Z-Score]],Table2[1Y Return vs Nifty Z-Score])</f>
        <v>499</v>
      </c>
      <c r="AT501">
        <f>_xlfn.RANK.AVG(Table2[[#This Row],[6M Return vs Nifty Z-Score]],Table2[6M Return vs Nifty Z-Score])</f>
        <v>247</v>
      </c>
      <c r="AU501">
        <f>_xlfn.RANK.AVG(Table2[[#This Row],[Sharpe Ratio Z-Score]],Table2[Sharpe Ratio Z-Score])</f>
        <v>643</v>
      </c>
      <c r="AV501">
        <f>(Table2[[#This Row],[Rank 1Y]]+Table2[[#This Row],[Rank 6M]]+Table2[[#This Row],[Rank Sharpe]])/3</f>
        <v>463</v>
      </c>
    </row>
    <row r="502" spans="1:48" x14ac:dyDescent="0.3">
      <c r="A502" t="s">
        <v>1387</v>
      </c>
      <c r="B502" t="s">
        <v>1388</v>
      </c>
      <c r="C502" t="s">
        <v>3068</v>
      </c>
      <c r="D502" t="s">
        <v>51</v>
      </c>
      <c r="E502">
        <v>7845.8179479600003</v>
      </c>
      <c r="F502">
        <v>481.9</v>
      </c>
      <c r="G502">
        <v>-5.3165364516993101</v>
      </c>
      <c r="H502">
        <f>(Table2[[#This Row],[1Y Return vs Nifty]]-AVERAGE(Table2[1Y Return vs Nifty]))/_xlfn.STDEV.P(Table2[1Y Return vs Nifty])</f>
        <v>-0.57443159724432813</v>
      </c>
      <c r="I502">
        <v>-4.4002808146262096</v>
      </c>
      <c r="J502">
        <f>(Table2[[#This Row],[1M Return vs Nifty]]-AVERAGE(Table2[1M Return vs Nifty]))/_xlfn.STDEV.P(Table2[1M Return vs Nifty])</f>
        <v>-0.17438248070713183</v>
      </c>
      <c r="K502">
        <v>-0.741067785628994</v>
      </c>
      <c r="L502">
        <f>(Table2[[#This Row],[6M Return vs Nifty]]-AVERAGE(Table2[6M Return vs Nifty]))/_xlfn.STDEV.P(Table2[6M Return vs Nifty])</f>
        <v>-0.22148748218808154</v>
      </c>
      <c r="M502">
        <v>-6.8540197324051997</v>
      </c>
      <c r="N502">
        <f>(Table2[[#This Row],[1W Return vs Nifty]]-AVERAGE(Table2[1W Return vs Nifty]))/_xlfn.STDEV.P(Table2[1W Return vs Nifty])</f>
        <v>-0.94449455000374494</v>
      </c>
      <c r="O502">
        <v>492.77</v>
      </c>
      <c r="P502">
        <v>485.10771727057403</v>
      </c>
      <c r="Q502">
        <v>441.42373894113098</v>
      </c>
      <c r="R502">
        <v>42.635367795152803</v>
      </c>
      <c r="S502" s="1">
        <f>(Table2[[#This Row],[Close Price]]-Table2[[#This Row],[20D EMA]])/Table2[[#This Row],[20D EMA]]</f>
        <v>-2.2058972745905809E-2</v>
      </c>
      <c r="T502" s="1">
        <f>(Table2[[#This Row],[Close Price]]-Table2[[#This Row],[50D EMA]])/Table2[[#This Row],[50D EMA]]</f>
        <v>-6.6123814492625608E-3</v>
      </c>
      <c r="U502" s="1">
        <f>(Table2[[#This Row],[Close Price]]-Table2[[#This Row],[200D EMA]])/Table2[[#This Row],[200D EMA]]</f>
        <v>9.1694799097034929E-2</v>
      </c>
      <c r="V502">
        <v>0.84455352772683301</v>
      </c>
      <c r="W502">
        <v>476.3</v>
      </c>
      <c r="X502">
        <v>484</v>
      </c>
      <c r="Y502">
        <v>463.3</v>
      </c>
      <c r="Z502">
        <v>496.05</v>
      </c>
      <c r="AA502">
        <v>463.3</v>
      </c>
      <c r="AB502">
        <v>530.4</v>
      </c>
      <c r="AC502" s="1">
        <f>(Table2[[#This Row],[Close Price]]/Table2[[#This Row],[Day Low]])-1</f>
        <v>1.1757295821960945E-2</v>
      </c>
      <c r="AD502" s="1">
        <f>(Table2[[#This Row],[Day High]]/Table2[[#This Row],[Close Price]])-1</f>
        <v>4.3577505706577924E-3</v>
      </c>
      <c r="AE502" s="1">
        <f>(Table2[[#This Row],[Close Price]]/Table2[[#This Row],[Current Week Low]])-1</f>
        <v>4.0146773149147386E-2</v>
      </c>
      <c r="AF502" s="1">
        <f>(Table2[[#This Row],[Current Week High]]/Table2[[#This Row],[Close Price]])-1</f>
        <v>2.9362938368956204E-2</v>
      </c>
      <c r="AG502" s="1">
        <f>(Table2[[#This Row],[Close Price]]/Table2[[#This Row],[Current Month Low]])-1</f>
        <v>4.0146773149147386E-2</v>
      </c>
      <c r="AH502" s="1">
        <f>(Table2[[#This Row],[Current Month High]]/Table2[[#This Row],[Close Price]])-1</f>
        <v>0.10064328698900193</v>
      </c>
      <c r="AI502">
        <v>13.5505291554264</v>
      </c>
      <c r="AJ502">
        <v>40.372851733177903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-0.1</v>
      </c>
      <c r="AM502" t="s">
        <v>3108</v>
      </c>
      <c r="AN502">
        <v>-6.5</v>
      </c>
      <c r="AO502" t="s">
        <v>3108</v>
      </c>
      <c r="AP502">
        <v>1.2371921687008999E-2</v>
      </c>
      <c r="AQ502">
        <f>(Table2[[#This Row],[Sharpe Ratio]]-AVERAGE(Table2[Sharpe Ratio]))/_xlfn.STDEV.P(Table2[Sharpe Ratio])</f>
        <v>-0.57755630928985768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-2.4923524194331441</v>
      </c>
      <c r="AS502">
        <f>_xlfn.RANK.AVG(Table2[[#This Row],[1Y Return vs Nifty Z-Score]],Table2[1Y Return vs Nifty Z-Score])</f>
        <v>517</v>
      </c>
      <c r="AT502">
        <f>_xlfn.RANK.AVG(Table2[[#This Row],[6M Return vs Nifty Z-Score]],Table2[6M Return vs Nifty Z-Score])</f>
        <v>382</v>
      </c>
      <c r="AU502">
        <f>_xlfn.RANK.AVG(Table2[[#This Row],[Sharpe Ratio Z-Score]],Table2[Sharpe Ratio Z-Score])</f>
        <v>491</v>
      </c>
      <c r="AV502">
        <f>(Table2[[#This Row],[Rank 1Y]]+Table2[[#This Row],[Rank 6M]]+Table2[[#This Row],[Rank Sharpe]])/3</f>
        <v>463.33333333333331</v>
      </c>
    </row>
    <row r="503" spans="1:48" x14ac:dyDescent="0.3">
      <c r="A503" t="s">
        <v>210</v>
      </c>
      <c r="B503" t="s">
        <v>211</v>
      </c>
      <c r="C503" t="s">
        <v>3068</v>
      </c>
      <c r="D503" t="s">
        <v>212</v>
      </c>
      <c r="E503">
        <v>123015.4852862</v>
      </c>
      <c r="F503">
        <v>4633.8999999999996</v>
      </c>
      <c r="G503">
        <v>-1.2460405845870901</v>
      </c>
      <c r="H503">
        <f>(Table2[[#This Row],[1Y Return vs Nifty]]-AVERAGE(Table2[1Y Return vs Nifty]))/_xlfn.STDEV.P(Table2[1Y Return vs Nifty])</f>
        <v>-0.51162576486064226</v>
      </c>
      <c r="I503">
        <v>2.5747434200510302</v>
      </c>
      <c r="J503">
        <f>(Table2[[#This Row],[1M Return vs Nifty]]-AVERAGE(Table2[1M Return vs Nifty]))/_xlfn.STDEV.P(Table2[1M Return vs Nifty])</f>
        <v>0.49245879230900408</v>
      </c>
      <c r="K503">
        <v>12.9152007495872</v>
      </c>
      <c r="L503">
        <f>(Table2[[#This Row],[6M Return vs Nifty]]-AVERAGE(Table2[6M Return vs Nifty]))/_xlfn.STDEV.P(Table2[6M Return vs Nifty])</f>
        <v>0.23755986024840853</v>
      </c>
      <c r="M503">
        <v>-5.2483109030962103</v>
      </c>
      <c r="N503">
        <f>(Table2[[#This Row],[1W Return vs Nifty]]-AVERAGE(Table2[1W Return vs Nifty]))/_xlfn.STDEV.P(Table2[1W Return vs Nifty])</f>
        <v>-0.58810194221389023</v>
      </c>
      <c r="O503">
        <v>4761.1899999999996</v>
      </c>
      <c r="P503">
        <v>4600.3457836993603</v>
      </c>
      <c r="Q503">
        <v>4094.4773042972001</v>
      </c>
      <c r="R503">
        <v>33.9773795192949</v>
      </c>
      <c r="S503" s="1">
        <f>(Table2[[#This Row],[Close Price]]-Table2[[#This Row],[20D EMA]])/Table2[[#This Row],[20D EMA]]</f>
        <v>-2.6734912910427851E-2</v>
      </c>
      <c r="T503" s="1">
        <f>(Table2[[#This Row],[Close Price]]-Table2[[#This Row],[50D EMA]])/Table2[[#This Row],[50D EMA]]</f>
        <v>7.2938465668241177E-3</v>
      </c>
      <c r="U503" s="1">
        <f>(Table2[[#This Row],[Close Price]]-Table2[[#This Row],[200D EMA]])/Table2[[#This Row],[200D EMA]]</f>
        <v>0.1317439701367179</v>
      </c>
      <c r="V503">
        <v>1.0010807137483899</v>
      </c>
      <c r="W503">
        <v>4623.3</v>
      </c>
      <c r="X503">
        <v>4709.8</v>
      </c>
      <c r="Y503">
        <v>4623.3</v>
      </c>
      <c r="Z503">
        <v>4919.95</v>
      </c>
      <c r="AA503">
        <v>4623.3</v>
      </c>
      <c r="AB503">
        <v>5024.8500000000004</v>
      </c>
      <c r="AC503" s="1">
        <f>(Table2[[#This Row],[Close Price]]/Table2[[#This Row],[Day Low]])-1</f>
        <v>2.2927346267815896E-3</v>
      </c>
      <c r="AD503" s="1">
        <f>(Table2[[#This Row],[Day High]]/Table2[[#This Row],[Close Price]])-1</f>
        <v>1.637929174129793E-2</v>
      </c>
      <c r="AE503" s="1">
        <f>(Table2[[#This Row],[Close Price]]/Table2[[#This Row],[Current Week Low]])-1</f>
        <v>2.2927346267815896E-3</v>
      </c>
      <c r="AF503" s="1">
        <f>(Table2[[#This Row],[Current Week High]]/Table2[[#This Row],[Close Price]])-1</f>
        <v>6.1729860376788404E-2</v>
      </c>
      <c r="AG503" s="1">
        <f>(Table2[[#This Row],[Close Price]]/Table2[[#This Row],[Current Month Low]])-1</f>
        <v>2.2927346267815896E-3</v>
      </c>
      <c r="AH503" s="1">
        <f>(Table2[[#This Row],[Current Month High]]/Table2[[#This Row],[Close Price]])-1</f>
        <v>8.4367379529122433E-2</v>
      </c>
      <c r="AI503">
        <v>8.4367379529122406</v>
      </c>
      <c r="AJ503">
        <v>40.621491214760397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-0.08</v>
      </c>
      <c r="AM503" t="s">
        <v>3108</v>
      </c>
      <c r="AN503">
        <v>-5.67</v>
      </c>
      <c r="AO503" t="s">
        <v>3108</v>
      </c>
      <c r="AP503">
        <v>-4.7766935519067001E-2</v>
      </c>
      <c r="AQ503">
        <f>(Table2[[#This Row],[Sharpe Ratio]]-AVERAGE(Table2[Sharpe Ratio]))/_xlfn.STDEV.P(Table2[Sharpe Ratio])</f>
        <v>-1.2610040929830706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-1.6307131475001904</v>
      </c>
      <c r="AS503">
        <f>_xlfn.RANK.AVG(Table2[[#This Row],[1Y Return vs Nifty Z-Score]],Table2[1Y Return vs Nifty Z-Score])</f>
        <v>492</v>
      </c>
      <c r="AT503">
        <f>_xlfn.RANK.AVG(Table2[[#This Row],[6M Return vs Nifty Z-Score]],Table2[6M Return vs Nifty Z-Score])</f>
        <v>248</v>
      </c>
      <c r="AU503">
        <f>_xlfn.RANK.AVG(Table2[[#This Row],[Sharpe Ratio Z-Score]],Table2[Sharpe Ratio Z-Score])</f>
        <v>652</v>
      </c>
      <c r="AV503">
        <f>(Table2[[#This Row],[Rank 1Y]]+Table2[[#This Row],[Rank 6M]]+Table2[[#This Row],[Rank Sharpe]])/3</f>
        <v>464</v>
      </c>
    </row>
    <row r="504" spans="1:48" x14ac:dyDescent="0.3">
      <c r="A504" t="s">
        <v>280</v>
      </c>
      <c r="B504" t="s">
        <v>281</v>
      </c>
      <c r="C504" t="s">
        <v>3068</v>
      </c>
      <c r="D504" t="s">
        <v>282</v>
      </c>
      <c r="E504">
        <v>96147.362289330005</v>
      </c>
      <c r="F504">
        <v>6686.9</v>
      </c>
      <c r="G504">
        <v>9.2319600040682204</v>
      </c>
      <c r="H504">
        <f>(Table2[[#This Row],[1Y Return vs Nifty]]-AVERAGE(Table2[1Y Return vs Nifty]))/_xlfn.STDEV.P(Table2[1Y Return vs Nifty])</f>
        <v>-0.34995515514347364</v>
      </c>
      <c r="I504">
        <v>1.71539814005887</v>
      </c>
      <c r="J504">
        <f>(Table2[[#This Row],[1M Return vs Nifty]]-AVERAGE(Table2[1M Return vs Nifty]))/_xlfn.STDEV.P(Table2[1M Return vs Nifty])</f>
        <v>0.41030181604770266</v>
      </c>
      <c r="K504">
        <v>-10.0364698193934</v>
      </c>
      <c r="L504">
        <f>(Table2[[#This Row],[6M Return vs Nifty]]-AVERAGE(Table2[6M Return vs Nifty]))/_xlfn.STDEV.P(Table2[6M Return vs Nifty])</f>
        <v>-0.53394689154098518</v>
      </c>
      <c r="M504">
        <v>-1.3545984350006199</v>
      </c>
      <c r="N504">
        <f>(Table2[[#This Row],[1W Return vs Nifty]]-AVERAGE(Table2[1W Return vs Nifty]))/_xlfn.STDEV.P(Table2[1W Return vs Nifty])</f>
        <v>0.27612095745444293</v>
      </c>
      <c r="O504">
        <v>6556.75</v>
      </c>
      <c r="P504">
        <v>6408.1724637539301</v>
      </c>
      <c r="Q504">
        <v>5998.6830629024098</v>
      </c>
      <c r="R504">
        <v>59.295967652154097</v>
      </c>
      <c r="S504" s="1">
        <f>(Table2[[#This Row],[Close Price]]-Table2[[#This Row],[20D EMA]])/Table2[[#This Row],[20D EMA]]</f>
        <v>1.9849773134555937E-2</v>
      </c>
      <c r="T504" s="1">
        <f>(Table2[[#This Row],[Close Price]]-Table2[[#This Row],[50D EMA]])/Table2[[#This Row],[50D EMA]]</f>
        <v>4.3495635896601631E-2</v>
      </c>
      <c r="U504" s="1">
        <f>(Table2[[#This Row],[Close Price]]-Table2[[#This Row],[200D EMA]])/Table2[[#This Row],[200D EMA]]</f>
        <v>0.11472800444379573</v>
      </c>
      <c r="V504">
        <v>1.3641714919132399</v>
      </c>
      <c r="W504">
        <v>6556</v>
      </c>
      <c r="X504">
        <v>6714.8</v>
      </c>
      <c r="Y504">
        <v>6420.95</v>
      </c>
      <c r="Z504">
        <v>6865</v>
      </c>
      <c r="AA504">
        <v>6420.95</v>
      </c>
      <c r="AB504">
        <v>6865</v>
      </c>
      <c r="AC504" s="1">
        <f>(Table2[[#This Row],[Close Price]]/Table2[[#This Row],[Day Low]])-1</f>
        <v>1.9966442953019969E-2</v>
      </c>
      <c r="AD504" s="1">
        <f>(Table2[[#This Row],[Day High]]/Table2[[#This Row],[Close Price]])-1</f>
        <v>4.1723369573345437E-3</v>
      </c>
      <c r="AE504" s="1">
        <f>(Table2[[#This Row],[Close Price]]/Table2[[#This Row],[Current Week Low]])-1</f>
        <v>4.1419104649623506E-2</v>
      </c>
      <c r="AF504" s="1">
        <f>(Table2[[#This Row],[Current Week High]]/Table2[[#This Row],[Close Price]])-1</f>
        <v>2.6634165308289326E-2</v>
      </c>
      <c r="AG504" s="1">
        <f>(Table2[[#This Row],[Close Price]]/Table2[[#This Row],[Current Month Low]])-1</f>
        <v>4.1419104649623506E-2</v>
      </c>
      <c r="AH504" s="1">
        <f>(Table2[[#This Row],[Current Month High]]/Table2[[#This Row],[Close Price]])-1</f>
        <v>2.6634165308289326E-2</v>
      </c>
      <c r="AI504">
        <v>2.8047376213192901</v>
      </c>
      <c r="AJ504">
        <v>41.491747778247898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-0.02</v>
      </c>
      <c r="AM504" t="s">
        <v>3108</v>
      </c>
      <c r="AN504">
        <v>0.69</v>
      </c>
      <c r="AO504" t="s">
        <v>3109</v>
      </c>
      <c r="AP504">
        <v>1.009355576859E-2</v>
      </c>
      <c r="AQ504">
        <f>(Table2[[#This Row],[Sharpe Ratio]]-AVERAGE(Table2[Sharpe Ratio]))/_xlfn.STDEV.P(Table2[Sharpe Ratio])</f>
        <v>-0.60344878895653631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-0.80092806213884948</v>
      </c>
      <c r="AS504">
        <f>_xlfn.RANK.AVG(Table2[[#This Row],[1Y Return vs Nifty Z-Score]],Table2[1Y Return vs Nifty Z-Score])</f>
        <v>394</v>
      </c>
      <c r="AT504">
        <f>_xlfn.RANK.AVG(Table2[[#This Row],[6M Return vs Nifty Z-Score]],Table2[6M Return vs Nifty Z-Score])</f>
        <v>498</v>
      </c>
      <c r="AU504">
        <f>_xlfn.RANK.AVG(Table2[[#This Row],[Sharpe Ratio Z-Score]],Table2[Sharpe Ratio Z-Score])</f>
        <v>500</v>
      </c>
      <c r="AV504">
        <f>(Table2[[#This Row],[Rank 1Y]]+Table2[[#This Row],[Rank 6M]]+Table2[[#This Row],[Rank Sharpe]])/3</f>
        <v>464</v>
      </c>
    </row>
    <row r="505" spans="1:48" x14ac:dyDescent="0.3">
      <c r="A505" t="s">
        <v>1274</v>
      </c>
      <c r="B505" t="s">
        <v>1275</v>
      </c>
      <c r="C505" t="s">
        <v>3063</v>
      </c>
      <c r="D505" t="s">
        <v>298</v>
      </c>
      <c r="E505">
        <v>8718.4606141700006</v>
      </c>
      <c r="F505">
        <v>739.85</v>
      </c>
      <c r="G505">
        <v>2.6583864593287001</v>
      </c>
      <c r="H505">
        <f>(Table2[[#This Row],[1Y Return vs Nifty]]-AVERAGE(Table2[1Y Return vs Nifty]))/_xlfn.STDEV.P(Table2[1Y Return vs Nifty])</f>
        <v>-0.45138229613345859</v>
      </c>
      <c r="I505">
        <v>-12.9511937101458</v>
      </c>
      <c r="J505">
        <f>(Table2[[#This Row],[1M Return vs Nifty]]-AVERAGE(Table2[1M Return vs Nifty]))/_xlfn.STDEV.P(Table2[1M Return vs Nifty])</f>
        <v>-0.99188525185875542</v>
      </c>
      <c r="K505">
        <v>-26.814559886675902</v>
      </c>
      <c r="L505">
        <f>(Table2[[#This Row],[6M Return vs Nifty]]-AVERAGE(Table2[6M Return vs Nifty]))/_xlfn.STDEV.P(Table2[6M Return vs Nifty])</f>
        <v>-1.0979324075466701</v>
      </c>
      <c r="M505">
        <v>-9.7977830566319302</v>
      </c>
      <c r="N505">
        <f>(Table2[[#This Row],[1W Return vs Nifty]]-AVERAGE(Table2[1W Return vs Nifty]))/_xlfn.STDEV.P(Table2[1W Return vs Nifty])</f>
        <v>-1.5978729637531346</v>
      </c>
      <c r="O505">
        <v>775.24</v>
      </c>
      <c r="P505">
        <v>770.73823640427895</v>
      </c>
      <c r="Q505">
        <v>711.73852111918495</v>
      </c>
      <c r="R505">
        <v>37.901397430164003</v>
      </c>
      <c r="S505" s="1">
        <f>(Table2[[#This Row],[Close Price]]-Table2[[#This Row],[20D EMA]])/Table2[[#This Row],[20D EMA]]</f>
        <v>-4.5650379237397433E-2</v>
      </c>
      <c r="T505" s="1">
        <f>(Table2[[#This Row],[Close Price]]-Table2[[#This Row],[50D EMA]])/Table2[[#This Row],[50D EMA]]</f>
        <v>-4.007616976209933E-2</v>
      </c>
      <c r="U505" s="1">
        <f>(Table2[[#This Row],[Close Price]]-Table2[[#This Row],[200D EMA]])/Table2[[#This Row],[200D EMA]]</f>
        <v>3.9496919229003807E-2</v>
      </c>
      <c r="V505">
        <v>0.79707364658553204</v>
      </c>
      <c r="W505">
        <v>722</v>
      </c>
      <c r="X505">
        <v>745.85</v>
      </c>
      <c r="Y505">
        <v>714.1</v>
      </c>
      <c r="Z505">
        <v>825.35</v>
      </c>
      <c r="AA505">
        <v>714.1</v>
      </c>
      <c r="AB505">
        <v>836.95</v>
      </c>
      <c r="AC505" s="1">
        <f>(Table2[[#This Row],[Close Price]]/Table2[[#This Row],[Day Low]])-1</f>
        <v>2.4722991689750673E-2</v>
      </c>
      <c r="AD505" s="1">
        <f>(Table2[[#This Row],[Day High]]/Table2[[#This Row],[Close Price]])-1</f>
        <v>8.109751976752122E-3</v>
      </c>
      <c r="AE505" s="1">
        <f>(Table2[[#This Row],[Close Price]]/Table2[[#This Row],[Current Week Low]])-1</f>
        <v>3.6059375437613728E-2</v>
      </c>
      <c r="AF505" s="1">
        <f>(Table2[[#This Row],[Current Week High]]/Table2[[#This Row],[Close Price]])-1</f>
        <v>0.11556396566871663</v>
      </c>
      <c r="AG505" s="1">
        <f>(Table2[[#This Row],[Close Price]]/Table2[[#This Row],[Current Month Low]])-1</f>
        <v>3.6059375437613728E-2</v>
      </c>
      <c r="AH505" s="1">
        <f>(Table2[[#This Row],[Current Month High]]/Table2[[#This Row],[Close Price]])-1</f>
        <v>0.13124281949043737</v>
      </c>
      <c r="AI505">
        <v>24.579306616205901</v>
      </c>
      <c r="AJ505">
        <v>40.109838083514802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-0.14000000000000001</v>
      </c>
      <c r="AM505" t="s">
        <v>3108</v>
      </c>
      <c r="AN505">
        <v>-10.92</v>
      </c>
      <c r="AO505" t="s">
        <v>3108</v>
      </c>
      <c r="AP505">
        <v>8.5248282919079002E-2</v>
      </c>
      <c r="AQ505">
        <f>(Table2[[#This Row],[Sharpe Ratio]]-AVERAGE(Table2[Sharpe Ratio]))/_xlfn.STDEV.P(Table2[Sharpe Ratio])</f>
        <v>0.25064678404481366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-3.8884261352472054</v>
      </c>
      <c r="AS505">
        <f>_xlfn.RANK.AVG(Table2[[#This Row],[1Y Return vs Nifty Z-Score]],Table2[1Y Return vs Nifty Z-Score])</f>
        <v>450</v>
      </c>
      <c r="AT505">
        <f>_xlfn.RANK.AVG(Table2[[#This Row],[6M Return vs Nifty Z-Score]],Table2[6M Return vs Nifty Z-Score])</f>
        <v>668</v>
      </c>
      <c r="AU505">
        <f>_xlfn.RANK.AVG(Table2[[#This Row],[Sharpe Ratio Z-Score]],Table2[Sharpe Ratio Z-Score])</f>
        <v>274</v>
      </c>
      <c r="AV505">
        <f>(Table2[[#This Row],[Rank 1Y]]+Table2[[#This Row],[Rank 6M]]+Table2[[#This Row],[Rank Sharpe]])/3</f>
        <v>464</v>
      </c>
    </row>
    <row r="506" spans="1:48" x14ac:dyDescent="0.3">
      <c r="A506" t="s">
        <v>1175</v>
      </c>
      <c r="B506" t="s">
        <v>1176</v>
      </c>
      <c r="C506" t="s">
        <v>3072</v>
      </c>
      <c r="D506" t="s">
        <v>486</v>
      </c>
      <c r="E506">
        <v>9966.2854012899897</v>
      </c>
      <c r="F506">
        <v>1562.95</v>
      </c>
      <c r="G506">
        <v>-11.828754792361501</v>
      </c>
      <c r="H506">
        <f>(Table2[[#This Row],[1Y Return vs Nifty]]-AVERAGE(Table2[1Y Return vs Nifty]))/_xlfn.STDEV.P(Table2[1Y Return vs Nifty])</f>
        <v>-0.67491205635845553</v>
      </c>
      <c r="I506">
        <v>-1.2905014938441699</v>
      </c>
      <c r="J506">
        <f>(Table2[[#This Row],[1M Return vs Nifty]]-AVERAGE(Table2[1M Return vs Nifty]))/_xlfn.STDEV.P(Table2[1M Return vs Nifty])</f>
        <v>0.12292533232665456</v>
      </c>
      <c r="K506">
        <v>2.7309207845852299</v>
      </c>
      <c r="L506">
        <f>(Table2[[#This Row],[6M Return vs Nifty]]-AVERAGE(Table2[6M Return vs Nifty]))/_xlfn.STDEV.P(Table2[6M Return vs Nifty])</f>
        <v>-0.10477865195259901</v>
      </c>
      <c r="M506">
        <v>-6.1044694038622902</v>
      </c>
      <c r="N506">
        <f>(Table2[[#This Row],[1W Return vs Nifty]]-AVERAGE(Table2[1W Return vs Nifty]))/_xlfn.STDEV.P(Table2[1W Return vs Nifty])</f>
        <v>-0.77812927170225488</v>
      </c>
      <c r="O506">
        <v>1589.53</v>
      </c>
      <c r="P506">
        <v>1560.73224474377</v>
      </c>
      <c r="Q506">
        <v>1476.86731171919</v>
      </c>
      <c r="R506">
        <v>41.598223882949199</v>
      </c>
      <c r="S506" s="1">
        <f>(Table2[[#This Row],[Close Price]]-Table2[[#This Row],[20D EMA]])/Table2[[#This Row],[20D EMA]]</f>
        <v>-1.6721924090768923E-2</v>
      </c>
      <c r="T506" s="1">
        <f>(Table2[[#This Row],[Close Price]]-Table2[[#This Row],[50D EMA]])/Table2[[#This Row],[50D EMA]]</f>
        <v>1.4209709985162227E-3</v>
      </c>
      <c r="U506" s="1">
        <f>(Table2[[#This Row],[Close Price]]-Table2[[#This Row],[200D EMA]])/Table2[[#This Row],[200D EMA]]</f>
        <v>5.8287354319328154E-2</v>
      </c>
      <c r="V506">
        <v>2.01484721578458</v>
      </c>
      <c r="W506">
        <v>1539</v>
      </c>
      <c r="X506">
        <v>1577</v>
      </c>
      <c r="Y506">
        <v>1518.05</v>
      </c>
      <c r="Z506">
        <v>1611.3</v>
      </c>
      <c r="AA506">
        <v>1518.05</v>
      </c>
      <c r="AB506">
        <v>1817.2</v>
      </c>
      <c r="AC506" s="1">
        <f>(Table2[[#This Row],[Close Price]]/Table2[[#This Row],[Day Low]])-1</f>
        <v>1.5562053281351629E-2</v>
      </c>
      <c r="AD506" s="1">
        <f>(Table2[[#This Row],[Day High]]/Table2[[#This Row],[Close Price]])-1</f>
        <v>8.9894110496175905E-3</v>
      </c>
      <c r="AE506" s="1">
        <f>(Table2[[#This Row],[Close Price]]/Table2[[#This Row],[Current Week Low]])-1</f>
        <v>2.9577418398603506E-2</v>
      </c>
      <c r="AF506" s="1">
        <f>(Table2[[#This Row],[Current Week High]]/Table2[[#This Row],[Close Price]])-1</f>
        <v>3.0935090693880118E-2</v>
      </c>
      <c r="AG506" s="1">
        <f>(Table2[[#This Row],[Close Price]]/Table2[[#This Row],[Current Month Low]])-1</f>
        <v>2.9577418398603506E-2</v>
      </c>
      <c r="AH506" s="1">
        <f>(Table2[[#This Row],[Current Month High]]/Table2[[#This Row],[Close Price]])-1</f>
        <v>0.16267315013276185</v>
      </c>
      <c r="AI506">
        <v>16.2673150132761</v>
      </c>
      <c r="AJ506">
        <v>28.849958779884499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-0.01</v>
      </c>
      <c r="AM506" t="s">
        <v>3108</v>
      </c>
      <c r="AN506">
        <v>-2.65</v>
      </c>
      <c r="AO506" t="s">
        <v>3108</v>
      </c>
      <c r="AP506">
        <v>1.2580567139788E-2</v>
      </c>
      <c r="AQ506">
        <f>(Table2[[#This Row],[Sharpe Ratio]]-AVERAGE(Table2[Sharpe Ratio]))/_xlfn.STDEV.P(Table2[Sharpe Ratio])</f>
        <v>-0.57518515894041156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-2.0100798066270662</v>
      </c>
      <c r="AS506">
        <f>_xlfn.RANK.AVG(Table2[[#This Row],[1Y Return vs Nifty Z-Score]],Table2[1Y Return vs Nifty Z-Score])</f>
        <v>564</v>
      </c>
      <c r="AT506">
        <f>_xlfn.RANK.AVG(Table2[[#This Row],[6M Return vs Nifty Z-Score]],Table2[6M Return vs Nifty Z-Score])</f>
        <v>345</v>
      </c>
      <c r="AU506">
        <f>_xlfn.RANK.AVG(Table2[[#This Row],[Sharpe Ratio Z-Score]],Table2[Sharpe Ratio Z-Score])</f>
        <v>489</v>
      </c>
      <c r="AV506">
        <f>(Table2[[#This Row],[Rank 1Y]]+Table2[[#This Row],[Rank 6M]]+Table2[[#This Row],[Rank Sharpe]])/3</f>
        <v>466</v>
      </c>
    </row>
    <row r="507" spans="1:48" x14ac:dyDescent="0.3">
      <c r="A507" t="s">
        <v>1205</v>
      </c>
      <c r="B507" t="s">
        <v>1206</v>
      </c>
      <c r="C507" t="s">
        <v>3078</v>
      </c>
      <c r="D507" t="s">
        <v>390</v>
      </c>
      <c r="E507">
        <v>9559.9608359800004</v>
      </c>
      <c r="F507">
        <v>650.6</v>
      </c>
      <c r="G507">
        <v>-5.8751124924288201</v>
      </c>
      <c r="H507">
        <f>(Table2[[#This Row],[1Y Return vs Nifty]]-AVERAGE(Table2[1Y Return vs Nifty]))/_xlfn.STDEV.P(Table2[1Y Return vs Nifty])</f>
        <v>-0.58305016223810335</v>
      </c>
      <c r="I507">
        <v>-4.5627343867085299</v>
      </c>
      <c r="J507">
        <f>(Table2[[#This Row],[1M Return vs Nifty]]-AVERAGE(Table2[1M Return vs Nifty]))/_xlfn.STDEV.P(Table2[1M Return vs Nifty])</f>
        <v>-0.18991371660948364</v>
      </c>
      <c r="K507">
        <v>-12.6717586672863</v>
      </c>
      <c r="L507">
        <f>(Table2[[#This Row],[6M Return vs Nifty]]-AVERAGE(Table2[6M Return vs Nifty]))/_xlfn.STDEV.P(Table2[6M Return vs Nifty])</f>
        <v>-0.62253055837927096</v>
      </c>
      <c r="M507">
        <v>-3.59753236709374</v>
      </c>
      <c r="N507">
        <f>(Table2[[#This Row],[1W Return vs Nifty]]-AVERAGE(Table2[1W Return vs Nifty]))/_xlfn.STDEV.P(Table2[1W Return vs Nifty])</f>
        <v>-0.22170595771735938</v>
      </c>
      <c r="O507">
        <v>670.69</v>
      </c>
      <c r="P507">
        <v>677.81102679169499</v>
      </c>
      <c r="Q507">
        <v>671.43680700198695</v>
      </c>
      <c r="R507">
        <v>36.981582408560897</v>
      </c>
      <c r="S507" s="1">
        <f>(Table2[[#This Row],[Close Price]]-Table2[[#This Row],[20D EMA]])/Table2[[#This Row],[20D EMA]]</f>
        <v>-2.9954226244613802E-2</v>
      </c>
      <c r="T507" s="1">
        <f>(Table2[[#This Row],[Close Price]]-Table2[[#This Row],[50D EMA]])/Table2[[#This Row],[50D EMA]]</f>
        <v>-4.0145447205976868E-2</v>
      </c>
      <c r="U507" s="1">
        <f>(Table2[[#This Row],[Close Price]]-Table2[[#This Row],[200D EMA]])/Table2[[#This Row],[200D EMA]]</f>
        <v>-3.1033161698454916E-2</v>
      </c>
      <c r="V507">
        <v>0.70981448242573197</v>
      </c>
      <c r="W507">
        <v>646</v>
      </c>
      <c r="X507">
        <v>655.04999999999995</v>
      </c>
      <c r="Y507">
        <v>646</v>
      </c>
      <c r="Z507">
        <v>686</v>
      </c>
      <c r="AA507">
        <v>639.20000000000005</v>
      </c>
      <c r="AB507">
        <v>720.5</v>
      </c>
      <c r="AC507" s="1">
        <f>(Table2[[#This Row],[Close Price]]/Table2[[#This Row],[Day Low]])-1</f>
        <v>7.1207430340558542E-3</v>
      </c>
      <c r="AD507" s="1">
        <f>(Table2[[#This Row],[Day High]]/Table2[[#This Row],[Close Price]])-1</f>
        <v>6.8398401475560089E-3</v>
      </c>
      <c r="AE507" s="1">
        <f>(Table2[[#This Row],[Close Price]]/Table2[[#This Row],[Current Week Low]])-1</f>
        <v>7.1207430340558542E-3</v>
      </c>
      <c r="AF507" s="1">
        <f>(Table2[[#This Row],[Current Week High]]/Table2[[#This Row],[Close Price]])-1</f>
        <v>5.4411312634491171E-2</v>
      </c>
      <c r="AG507" s="1">
        <f>(Table2[[#This Row],[Close Price]]/Table2[[#This Row],[Current Month Low]])-1</f>
        <v>1.7834793491864787E-2</v>
      </c>
      <c r="AH507" s="1">
        <f>(Table2[[#This Row],[Current Month High]]/Table2[[#This Row],[Close Price]])-1</f>
        <v>0.10743928681217341</v>
      </c>
      <c r="AI507">
        <v>25.253612050414901</v>
      </c>
      <c r="AJ507">
        <v>21.949390815370101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-0.05</v>
      </c>
      <c r="AM507" t="s">
        <v>3108</v>
      </c>
      <c r="AN507">
        <v>-8.76</v>
      </c>
      <c r="AO507" t="s">
        <v>3108</v>
      </c>
      <c r="AP507">
        <v>6.3003048361784997E-2</v>
      </c>
      <c r="AQ507">
        <f>(Table2[[#This Row],[Sharpe Ratio]]-AVERAGE(Table2[Sharpe Ratio]))/_xlfn.STDEV.P(Table2[Sharpe Ratio])</f>
        <v>-2.1590882686730625E-3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519</v>
      </c>
      <c r="AT507">
        <f>_xlfn.RANK.AVG(Table2[[#This Row],[6M Return vs Nifty Z-Score]],Table2[6M Return vs Nifty Z-Score])</f>
        <v>531</v>
      </c>
      <c r="AU507">
        <f>_xlfn.RANK.AVG(Table2[[#This Row],[Sharpe Ratio Z-Score]],Table2[Sharpe Ratio Z-Score])</f>
        <v>348</v>
      </c>
      <c r="AV507">
        <f>(Table2[[#This Row],[Rank 1Y]]+Table2[[#This Row],[Rank 6M]]+Table2[[#This Row],[Rank Sharpe]])/3</f>
        <v>466</v>
      </c>
    </row>
    <row r="508" spans="1:48" x14ac:dyDescent="0.3">
      <c r="A508" t="s">
        <v>1379</v>
      </c>
      <c r="B508" t="s">
        <v>1380</v>
      </c>
      <c r="C508" t="s">
        <v>3075</v>
      </c>
      <c r="D508" t="s">
        <v>156</v>
      </c>
      <c r="E508">
        <v>7870.1534000000001</v>
      </c>
      <c r="F508">
        <v>420.1</v>
      </c>
      <c r="G508">
        <v>-16.876370183404202</v>
      </c>
      <c r="H508">
        <f>(Table2[[#This Row],[1Y Return vs Nifty]]-AVERAGE(Table2[1Y Return vs Nifty]))/_xlfn.STDEV.P(Table2[1Y Return vs Nifty])</f>
        <v>-0.75279438237885943</v>
      </c>
      <c r="I508">
        <v>-20.295742165250601</v>
      </c>
      <c r="J508">
        <f>(Table2[[#This Row],[1M Return vs Nifty]]-AVERAGE(Table2[1M Return vs Nifty]))/_xlfn.STDEV.P(Table2[1M Return vs Nifty])</f>
        <v>-1.6940545743940789</v>
      </c>
      <c r="K508">
        <v>-11.66501682949</v>
      </c>
      <c r="L508">
        <f>(Table2[[#This Row],[6M Return vs Nifty]]-AVERAGE(Table2[6M Return vs Nifty]))/_xlfn.STDEV.P(Table2[6M Return vs Nifty])</f>
        <v>-0.58868953043168282</v>
      </c>
      <c r="M508">
        <v>-9.9708559631745093</v>
      </c>
      <c r="N508">
        <f>(Table2[[#This Row],[1W Return vs Nifty]]-AVERAGE(Table2[1W Return vs Nifty]))/_xlfn.STDEV.P(Table2[1W Return vs Nifty])</f>
        <v>-1.6362870917535541</v>
      </c>
      <c r="O508">
        <v>452.36</v>
      </c>
      <c r="P508">
        <v>460.17330336190599</v>
      </c>
      <c r="Q508">
        <v>424.94816178508</v>
      </c>
      <c r="R508">
        <v>31.149192898329002</v>
      </c>
      <c r="S508" s="1">
        <f>(Table2[[#This Row],[Close Price]]-Table2[[#This Row],[20D EMA]])/Table2[[#This Row],[20D EMA]]</f>
        <v>-7.1314881952427245E-2</v>
      </c>
      <c r="T508" s="1">
        <f>(Table2[[#This Row],[Close Price]]-Table2[[#This Row],[50D EMA]])/Table2[[#This Row],[50D EMA]]</f>
        <v>-8.7083068637708622E-2</v>
      </c>
      <c r="U508" s="1">
        <f>(Table2[[#This Row],[Close Price]]-Table2[[#This Row],[200D EMA]])/Table2[[#This Row],[200D EMA]]</f>
        <v>-1.1408831055332266E-2</v>
      </c>
      <c r="V508">
        <v>0.36346179748590601</v>
      </c>
      <c r="W508">
        <v>409.6</v>
      </c>
      <c r="X508">
        <v>421</v>
      </c>
      <c r="Y508">
        <v>401.15</v>
      </c>
      <c r="Z508">
        <v>428</v>
      </c>
      <c r="AA508">
        <v>401.15</v>
      </c>
      <c r="AB508">
        <v>493.7</v>
      </c>
      <c r="AC508" s="1">
        <f>(Table2[[#This Row],[Close Price]]/Table2[[#This Row],[Day Low]])-1</f>
        <v>2.5634765625E-2</v>
      </c>
      <c r="AD508" s="1">
        <f>(Table2[[#This Row],[Day High]]/Table2[[#This Row],[Close Price]])-1</f>
        <v>2.1423470602237593E-3</v>
      </c>
      <c r="AE508" s="1">
        <f>(Table2[[#This Row],[Close Price]]/Table2[[#This Row],[Current Week Low]])-1</f>
        <v>4.7239187336407973E-2</v>
      </c>
      <c r="AF508" s="1">
        <f>(Table2[[#This Row],[Current Week High]]/Table2[[#This Row],[Close Price]])-1</f>
        <v>1.8805046417519566E-2</v>
      </c>
      <c r="AG508" s="1">
        <f>(Table2[[#This Row],[Close Price]]/Table2[[#This Row],[Current Month Low]])-1</f>
        <v>4.7239187336407973E-2</v>
      </c>
      <c r="AH508" s="1">
        <f>(Table2[[#This Row],[Current Month High]]/Table2[[#This Row],[Close Price]])-1</f>
        <v>0.17519638181385377</v>
      </c>
      <c r="AI508">
        <v>30.3261128302785</v>
      </c>
      <c r="AJ508">
        <v>21.768115942028899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0.02</v>
      </c>
      <c r="AM508" t="s">
        <v>3109</v>
      </c>
      <c r="AN508">
        <v>-16.010000000000002</v>
      </c>
      <c r="AO508" t="s">
        <v>3108</v>
      </c>
      <c r="AP508">
        <v>8.3093670515442003E-2</v>
      </c>
      <c r="AQ508">
        <f>(Table2[[#This Row],[Sharpe Ratio]]-AVERAGE(Table2[Sharpe Ratio]))/_xlfn.STDEV.P(Table2[Sharpe Ratio])</f>
        <v>0.22616070066385383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594</v>
      </c>
      <c r="AT508">
        <f>_xlfn.RANK.AVG(Table2[[#This Row],[6M Return vs Nifty Z-Score]],Table2[6M Return vs Nifty Z-Score])</f>
        <v>520</v>
      </c>
      <c r="AU508">
        <f>_xlfn.RANK.AVG(Table2[[#This Row],[Sharpe Ratio Z-Score]],Table2[Sharpe Ratio Z-Score])</f>
        <v>284</v>
      </c>
      <c r="AV508">
        <f>(Table2[[#This Row],[Rank 1Y]]+Table2[[#This Row],[Rank 6M]]+Table2[[#This Row],[Rank Sharpe]])/3</f>
        <v>466</v>
      </c>
    </row>
    <row r="509" spans="1:48" x14ac:dyDescent="0.3">
      <c r="A509" t="s">
        <v>1538</v>
      </c>
      <c r="B509" t="s">
        <v>1539</v>
      </c>
      <c r="C509" t="s">
        <v>3074</v>
      </c>
      <c r="D509" t="s">
        <v>139</v>
      </c>
      <c r="E509">
        <v>6267.7657417999999</v>
      </c>
      <c r="F509">
        <v>889.55</v>
      </c>
      <c r="G509">
        <v>5.47297042986549</v>
      </c>
      <c r="H509">
        <f>(Table2[[#This Row],[1Y Return vs Nifty]]-AVERAGE(Table2[1Y Return vs Nifty]))/_xlfn.STDEV.P(Table2[1Y Return vs Nifty])</f>
        <v>-0.40795459227271191</v>
      </c>
      <c r="I509">
        <v>-6.7953576463550602</v>
      </c>
      <c r="J509">
        <f>(Table2[[#This Row],[1M Return vs Nifty]]-AVERAGE(Table2[1M Return vs Nifty]))/_xlfn.STDEV.P(Table2[1M Return vs Nifty])</f>
        <v>-0.40336176876482066</v>
      </c>
      <c r="K509">
        <v>-11.226517431726601</v>
      </c>
      <c r="L509">
        <f>(Table2[[#This Row],[6M Return vs Nifty]]-AVERAGE(Table2[6M Return vs Nifty]))/_xlfn.STDEV.P(Table2[6M Return vs Nifty])</f>
        <v>-0.57394963404752741</v>
      </c>
      <c r="M509">
        <v>-0.70697053772944696</v>
      </c>
      <c r="N509">
        <f>(Table2[[#This Row],[1W Return vs Nifty]]-AVERAGE(Table2[1W Return vs Nifty]))/_xlfn.STDEV.P(Table2[1W Return vs Nifty])</f>
        <v>0.4198642009198611</v>
      </c>
      <c r="O509">
        <v>899.59</v>
      </c>
      <c r="P509">
        <v>902.26336243270498</v>
      </c>
      <c r="Q509">
        <v>844.16516203620495</v>
      </c>
      <c r="R509">
        <v>46.9590240178306</v>
      </c>
      <c r="S509" s="1">
        <f>(Table2[[#This Row],[Close Price]]-Table2[[#This Row],[20D EMA]])/Table2[[#This Row],[20D EMA]]</f>
        <v>-1.1160639847041515E-2</v>
      </c>
      <c r="T509" s="1">
        <f>(Table2[[#This Row],[Close Price]]-Table2[[#This Row],[50D EMA]])/Table2[[#This Row],[50D EMA]]</f>
        <v>-1.4090522747623201E-2</v>
      </c>
      <c r="U509" s="1">
        <f>(Table2[[#This Row],[Close Price]]-Table2[[#This Row],[200D EMA]])/Table2[[#This Row],[200D EMA]]</f>
        <v>5.3762983838757994E-2</v>
      </c>
      <c r="V509">
        <v>0.834840217842165</v>
      </c>
      <c r="W509">
        <v>883.7</v>
      </c>
      <c r="X509">
        <v>900.85</v>
      </c>
      <c r="Y509">
        <v>877.5</v>
      </c>
      <c r="Z509">
        <v>919.95</v>
      </c>
      <c r="AA509">
        <v>833.85</v>
      </c>
      <c r="AB509">
        <v>941.9</v>
      </c>
      <c r="AC509" s="1">
        <f>(Table2[[#This Row],[Close Price]]/Table2[[#This Row],[Day Low]])-1</f>
        <v>6.61989362905957E-3</v>
      </c>
      <c r="AD509" s="1">
        <f>(Table2[[#This Row],[Day High]]/Table2[[#This Row],[Close Price]])-1</f>
        <v>1.2703052104996893E-2</v>
      </c>
      <c r="AE509" s="1">
        <f>(Table2[[#This Row],[Close Price]]/Table2[[#This Row],[Current Week Low]])-1</f>
        <v>1.3732193732193698E-2</v>
      </c>
      <c r="AF509" s="1">
        <f>(Table2[[#This Row],[Current Week High]]/Table2[[#This Row],[Close Price]])-1</f>
        <v>3.4174582654151076E-2</v>
      </c>
      <c r="AG509" s="1">
        <f>(Table2[[#This Row],[Close Price]]/Table2[[#This Row],[Current Month Low]])-1</f>
        <v>6.6798584877375999E-2</v>
      </c>
      <c r="AH509" s="1">
        <f>(Table2[[#This Row],[Current Month High]]/Table2[[#This Row],[Close Price]])-1</f>
        <v>5.8849980327131624E-2</v>
      </c>
      <c r="AI509">
        <v>12.753639480636201</v>
      </c>
      <c r="AJ509">
        <v>44.395747098449803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-0.02</v>
      </c>
      <c r="AM509" t="s">
        <v>3108</v>
      </c>
      <c r="AN509">
        <v>-5.72</v>
      </c>
      <c r="AO509" t="s">
        <v>3108</v>
      </c>
      <c r="AP509">
        <v>2.4860768273377E-2</v>
      </c>
      <c r="AQ509">
        <f>(Table2[[#This Row],[Sharpe Ratio]]-AVERAGE(Table2[Sharpe Ratio]))/_xlfn.STDEV.P(Table2[Sharpe Ratio])</f>
        <v>-0.43562686605003176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430</v>
      </c>
      <c r="AT509">
        <f>_xlfn.RANK.AVG(Table2[[#This Row],[6M Return vs Nifty Z-Score]],Table2[6M Return vs Nifty Z-Score])</f>
        <v>513</v>
      </c>
      <c r="AU509">
        <f>_xlfn.RANK.AVG(Table2[[#This Row],[Sharpe Ratio Z-Score]],Table2[Sharpe Ratio Z-Score])</f>
        <v>455</v>
      </c>
      <c r="AV509">
        <f>(Table2[[#This Row],[Rank 1Y]]+Table2[[#This Row],[Rank 6M]]+Table2[[#This Row],[Rank Sharpe]])/3</f>
        <v>466</v>
      </c>
    </row>
    <row r="510" spans="1:48" x14ac:dyDescent="0.3">
      <c r="A510" t="s">
        <v>584</v>
      </c>
      <c r="B510" t="s">
        <v>585</v>
      </c>
      <c r="C510" t="s">
        <v>3073</v>
      </c>
      <c r="D510" t="s">
        <v>80</v>
      </c>
      <c r="E510">
        <v>32761.352082745001</v>
      </c>
      <c r="F510">
        <v>4239.95</v>
      </c>
      <c r="G510">
        <v>9.1457014526234097</v>
      </c>
      <c r="H510">
        <f>(Table2[[#This Row],[1Y Return vs Nifty]]-AVERAGE(Table2[1Y Return vs Nifty]))/_xlfn.STDEV.P(Table2[1Y Return vs Nifty])</f>
        <v>-0.35128608392968708</v>
      </c>
      <c r="I510">
        <v>-5.4511188812171101</v>
      </c>
      <c r="J510">
        <f>(Table2[[#This Row],[1M Return vs Nifty]]-AVERAGE(Table2[1M Return vs Nifty]))/_xlfn.STDEV.P(Table2[1M Return vs Nifty])</f>
        <v>-0.27484696233222211</v>
      </c>
      <c r="K510">
        <v>-10.6548178605531</v>
      </c>
      <c r="L510">
        <f>(Table2[[#This Row],[6M Return vs Nifty]]-AVERAGE(Table2[6M Return vs Nifty]))/_xlfn.STDEV.P(Table2[6M Return vs Nifty])</f>
        <v>-0.55473229307751681</v>
      </c>
      <c r="M510">
        <v>-4.1782494957740397</v>
      </c>
      <c r="N510">
        <f>(Table2[[#This Row],[1W Return vs Nifty]]-AVERAGE(Table2[1W Return vs Nifty]))/_xlfn.STDEV.P(Table2[1W Return vs Nifty])</f>
        <v>-0.3505981255256877</v>
      </c>
      <c r="O510">
        <v>4278.87</v>
      </c>
      <c r="P510">
        <v>4268.0694571392396</v>
      </c>
      <c r="Q510">
        <v>4013.5291838499502</v>
      </c>
      <c r="R510">
        <v>47.53418141257</v>
      </c>
      <c r="S510" s="1">
        <f>(Table2[[#This Row],[Close Price]]-Table2[[#This Row],[20D EMA]])/Table2[[#This Row],[20D EMA]]</f>
        <v>-9.0958594208284133E-3</v>
      </c>
      <c r="T510" s="1">
        <f>(Table2[[#This Row],[Close Price]]-Table2[[#This Row],[50D EMA]])/Table2[[#This Row],[50D EMA]]</f>
        <v>-6.5883316618018262E-3</v>
      </c>
      <c r="U510" s="1">
        <f>(Table2[[#This Row],[Close Price]]-Table2[[#This Row],[200D EMA]])/Table2[[#This Row],[200D EMA]]</f>
        <v>5.6414393860930404E-2</v>
      </c>
      <c r="V510">
        <v>0.59680033956031797</v>
      </c>
      <c r="W510">
        <v>4103.1499999999996</v>
      </c>
      <c r="X510">
        <v>4250</v>
      </c>
      <c r="Y510">
        <v>4085.5</v>
      </c>
      <c r="Z510">
        <v>4250</v>
      </c>
      <c r="AA510">
        <v>4085.5</v>
      </c>
      <c r="AB510">
        <v>4460</v>
      </c>
      <c r="AC510" s="1">
        <f>(Table2[[#This Row],[Close Price]]/Table2[[#This Row],[Day Low]])-1</f>
        <v>3.3340238597175498E-2</v>
      </c>
      <c r="AD510" s="1">
        <f>(Table2[[#This Row],[Day High]]/Table2[[#This Row],[Close Price]])-1</f>
        <v>2.3703109706483261E-3</v>
      </c>
      <c r="AE510" s="1">
        <f>(Table2[[#This Row],[Close Price]]/Table2[[#This Row],[Current Week Low]])-1</f>
        <v>3.7804430302288639E-2</v>
      </c>
      <c r="AF510" s="1">
        <f>(Table2[[#This Row],[Current Week High]]/Table2[[#This Row],[Close Price]])-1</f>
        <v>2.3703109706483261E-3</v>
      </c>
      <c r="AG510" s="1">
        <f>(Table2[[#This Row],[Close Price]]/Table2[[#This Row],[Current Month Low]])-1</f>
        <v>3.7804430302288639E-2</v>
      </c>
      <c r="AH510" s="1">
        <f>(Table2[[#This Row],[Current Month High]]/Table2[[#This Row],[Close Price]])-1</f>
        <v>5.1899196924492186E-2</v>
      </c>
      <c r="AI510">
        <v>8.4906661635160798</v>
      </c>
      <c r="AJ510">
        <v>39.920798613975698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3109</v>
      </c>
      <c r="AN510">
        <v>-5.92</v>
      </c>
      <c r="AO510" t="s">
        <v>3108</v>
      </c>
      <c r="AP510">
        <v>1.0270106281362001E-2</v>
      </c>
      <c r="AQ510">
        <f>(Table2[[#This Row],[Sharpe Ratio]]-AVERAGE(Table2[Sharpe Ratio]))/_xlfn.STDEV.P(Table2[Sharpe Ratio])</f>
        <v>-0.60144238141456308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-2.1329058462796771</v>
      </c>
      <c r="AS510">
        <f>_xlfn.RANK.AVG(Table2[[#This Row],[1Y Return vs Nifty Z-Score]],Table2[1Y Return vs Nifty Z-Score])</f>
        <v>396</v>
      </c>
      <c r="AT510">
        <f>_xlfn.RANK.AVG(Table2[[#This Row],[6M Return vs Nifty Z-Score]],Table2[6M Return vs Nifty Z-Score])</f>
        <v>506</v>
      </c>
      <c r="AU510">
        <f>_xlfn.RANK.AVG(Table2[[#This Row],[Sharpe Ratio Z-Score]],Table2[Sharpe Ratio Z-Score])</f>
        <v>499</v>
      </c>
      <c r="AV510">
        <f>(Table2[[#This Row],[Rank 1Y]]+Table2[[#This Row],[Rank 6M]]+Table2[[#This Row],[Rank Sharpe]])/3</f>
        <v>467</v>
      </c>
    </row>
    <row r="511" spans="1:48" x14ac:dyDescent="0.3">
      <c r="A511" t="s">
        <v>194</v>
      </c>
      <c r="B511" t="s">
        <v>195</v>
      </c>
      <c r="C511" t="s">
        <v>3070</v>
      </c>
      <c r="D511" t="s">
        <v>196</v>
      </c>
      <c r="E511">
        <v>130375.20513626</v>
      </c>
      <c r="F511">
        <v>1085.3</v>
      </c>
      <c r="G511">
        <v>6.5826981333861099</v>
      </c>
      <c r="H511">
        <f>(Table2[[#This Row],[1Y Return vs Nifty]]-AVERAGE(Table2[1Y Return vs Nifty]))/_xlfn.STDEV.P(Table2[1Y Return vs Nifty])</f>
        <v>-0.39083201693687331</v>
      </c>
      <c r="I511">
        <v>9.3445504835912505</v>
      </c>
      <c r="J511">
        <f>(Table2[[#This Row],[1M Return vs Nifty]]-AVERAGE(Table2[1M Return vs Nifty]))/_xlfn.STDEV.P(Table2[1M Return vs Nifty])</f>
        <v>1.1396804518239529</v>
      </c>
      <c r="K511">
        <v>-9.1122148574701693</v>
      </c>
      <c r="L511">
        <f>(Table2[[#This Row],[6M Return vs Nifty]]-AVERAGE(Table2[6M Return vs Nifty]))/_xlfn.STDEV.P(Table2[6M Return vs Nifty])</f>
        <v>-0.50287861085285357</v>
      </c>
      <c r="M511">
        <v>-1.6906681151018901</v>
      </c>
      <c r="N511">
        <f>(Table2[[#This Row],[1W Return vs Nifty]]-AVERAGE(Table2[1W Return vs Nifty]))/_xlfn.STDEV.P(Table2[1W Return vs Nifty])</f>
        <v>0.20152913389080362</v>
      </c>
      <c r="O511">
        <v>1094.71</v>
      </c>
      <c r="P511">
        <v>1069.3177119509401</v>
      </c>
      <c r="Q511">
        <v>1059.9519705881701</v>
      </c>
      <c r="R511">
        <v>45.801241700531001</v>
      </c>
      <c r="S511" s="1">
        <f>(Table2[[#This Row],[Close Price]]-Table2[[#This Row],[20D EMA]])/Table2[[#This Row],[20D EMA]]</f>
        <v>-8.5958838413827243E-3</v>
      </c>
      <c r="T511" s="1">
        <f>(Table2[[#This Row],[Close Price]]-Table2[[#This Row],[50D EMA]])/Table2[[#This Row],[50D EMA]]</f>
        <v>1.4946248313703375E-2</v>
      </c>
      <c r="U511" s="1">
        <f>(Table2[[#This Row],[Close Price]]-Table2[[#This Row],[200D EMA]])/Table2[[#This Row],[200D EMA]]</f>
        <v>2.3914318870282582E-2</v>
      </c>
      <c r="V511">
        <v>1.6326628939936501</v>
      </c>
      <c r="W511">
        <v>1073.0999999999999</v>
      </c>
      <c r="X511">
        <v>1138</v>
      </c>
      <c r="Y511">
        <v>1036.05</v>
      </c>
      <c r="Z511">
        <v>1138</v>
      </c>
      <c r="AA511">
        <v>1036.05</v>
      </c>
      <c r="AB511">
        <v>1348</v>
      </c>
      <c r="AC511" s="1">
        <f>(Table2[[#This Row],[Close Price]]/Table2[[#This Row],[Day Low]])-1</f>
        <v>1.1368931134097426E-2</v>
      </c>
      <c r="AD511" s="1">
        <f>(Table2[[#This Row],[Day High]]/Table2[[#This Row],[Close Price]])-1</f>
        <v>4.8558002395651112E-2</v>
      </c>
      <c r="AE511" s="1">
        <f>(Table2[[#This Row],[Close Price]]/Table2[[#This Row],[Current Week Low]])-1</f>
        <v>4.7536315814873831E-2</v>
      </c>
      <c r="AF511" s="1">
        <f>(Table2[[#This Row],[Current Week High]]/Table2[[#This Row],[Close Price]])-1</f>
        <v>4.8558002395651112E-2</v>
      </c>
      <c r="AG511" s="1">
        <f>(Table2[[#This Row],[Close Price]]/Table2[[#This Row],[Current Month Low]])-1</f>
        <v>4.7536315814873831E-2</v>
      </c>
      <c r="AH511" s="1">
        <f>(Table2[[#This Row],[Current Month High]]/Table2[[#This Row],[Close Price]])-1</f>
        <v>0.24205288860222995</v>
      </c>
      <c r="AI511">
        <v>24.2052888602229</v>
      </c>
      <c r="AJ511">
        <v>58.2069970845481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-0.05</v>
      </c>
      <c r="AM511" t="s">
        <v>3108</v>
      </c>
      <c r="AN511">
        <v>-3.52</v>
      </c>
      <c r="AO511" t="s">
        <v>3108</v>
      </c>
      <c r="AP511">
        <v>1.1616659836375E-2</v>
      </c>
      <c r="AQ511">
        <f>(Table2[[#This Row],[Sharpe Ratio]]-AVERAGE(Table2[Sharpe Ratio]))/_xlfn.STDEV.P(Table2[Sharpe Ratio])</f>
        <v>-0.58613947933838473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-0.13864052141335503</v>
      </c>
      <c r="AS511">
        <f>_xlfn.RANK.AVG(Table2[[#This Row],[1Y Return vs Nifty Z-Score]],Table2[1Y Return vs Nifty Z-Score])</f>
        <v>418</v>
      </c>
      <c r="AT511">
        <f>_xlfn.RANK.AVG(Table2[[#This Row],[6M Return vs Nifty Z-Score]],Table2[6M Return vs Nifty Z-Score])</f>
        <v>487</v>
      </c>
      <c r="AU511">
        <f>_xlfn.RANK.AVG(Table2[[#This Row],[Sharpe Ratio Z-Score]],Table2[Sharpe Ratio Z-Score])</f>
        <v>496</v>
      </c>
      <c r="AV511">
        <f>(Table2[[#This Row],[Rank 1Y]]+Table2[[#This Row],[Rank 6M]]+Table2[[#This Row],[Rank Sharpe]])/3</f>
        <v>467</v>
      </c>
    </row>
    <row r="512" spans="1:48" x14ac:dyDescent="0.3">
      <c r="A512" t="s">
        <v>1832</v>
      </c>
      <c r="B512" t="s">
        <v>1833</v>
      </c>
      <c r="C512" t="s">
        <v>3066</v>
      </c>
      <c r="D512" t="s">
        <v>183</v>
      </c>
      <c r="E512">
        <v>3908.980357125</v>
      </c>
      <c r="F512">
        <v>273.75</v>
      </c>
      <c r="G512">
        <v>-12.8649462450577</v>
      </c>
      <c r="H512">
        <f>(Table2[[#This Row],[1Y Return vs Nifty]]-AVERAGE(Table2[1Y Return vs Nifty]))/_xlfn.STDEV.P(Table2[1Y Return vs Nifty])</f>
        <v>-0.69090000200931678</v>
      </c>
      <c r="I512">
        <v>-7.0859981624937701E-2</v>
      </c>
      <c r="J512">
        <f>(Table2[[#This Row],[1M Return vs Nifty]]-AVERAGE(Table2[1M Return vs Nifty]))/_xlfn.STDEV.P(Table2[1M Return vs Nifty])</f>
        <v>0.23952812412601993</v>
      </c>
      <c r="K512">
        <v>17.752216971837299</v>
      </c>
      <c r="L512">
        <f>(Table2[[#This Row],[6M Return vs Nifty]]-AVERAGE(Table2[6M Return vs Nifty]))/_xlfn.STDEV.P(Table2[6M Return vs Nifty])</f>
        <v>0.40015328292607322</v>
      </c>
      <c r="M512">
        <v>-2.2894078821674602</v>
      </c>
      <c r="N512">
        <f>(Table2[[#This Row],[1W Return vs Nifty]]-AVERAGE(Table2[1W Return vs Nifty]))/_xlfn.STDEV.P(Table2[1W Return vs Nifty])</f>
        <v>6.8636779388512703E-2</v>
      </c>
      <c r="O512">
        <v>270.94</v>
      </c>
      <c r="P512">
        <v>264.62466363502699</v>
      </c>
      <c r="Q512">
        <v>240.62299017388901</v>
      </c>
      <c r="R512">
        <v>53.517727231599302</v>
      </c>
      <c r="S512" s="1">
        <f>(Table2[[#This Row],[Close Price]]-Table2[[#This Row],[20D EMA]])/Table2[[#This Row],[20D EMA]]</f>
        <v>1.037129991880122E-2</v>
      </c>
      <c r="T512" s="1">
        <f>(Table2[[#This Row],[Close Price]]-Table2[[#This Row],[50D EMA]])/Table2[[#This Row],[50D EMA]]</f>
        <v>3.4484073553925285E-2</v>
      </c>
      <c r="U512" s="1">
        <f>(Table2[[#This Row],[Close Price]]-Table2[[#This Row],[200D EMA]])/Table2[[#This Row],[200D EMA]]</f>
        <v>0.13767184009379724</v>
      </c>
      <c r="V512">
        <v>1.4216072124938399</v>
      </c>
      <c r="W512">
        <v>271.05</v>
      </c>
      <c r="X512">
        <v>278</v>
      </c>
      <c r="Y512">
        <v>257.35000000000002</v>
      </c>
      <c r="Z512">
        <v>279.85000000000002</v>
      </c>
      <c r="AA512">
        <v>255.15</v>
      </c>
      <c r="AB512">
        <v>284</v>
      </c>
      <c r="AC512" s="1">
        <f>(Table2[[#This Row],[Close Price]]/Table2[[#This Row],[Day Low]])-1</f>
        <v>9.9612617598228148E-3</v>
      </c>
      <c r="AD512" s="1">
        <f>(Table2[[#This Row],[Day High]]/Table2[[#This Row],[Close Price]])-1</f>
        <v>1.5525114155251041E-2</v>
      </c>
      <c r="AE512" s="1">
        <f>(Table2[[#This Row],[Close Price]]/Table2[[#This Row],[Current Week Low]])-1</f>
        <v>6.3726442587915155E-2</v>
      </c>
      <c r="AF512" s="1">
        <f>(Table2[[#This Row],[Current Week High]]/Table2[[#This Row],[Close Price]])-1</f>
        <v>2.2283105022831151E-2</v>
      </c>
      <c r="AG512" s="1">
        <f>(Table2[[#This Row],[Close Price]]/Table2[[#This Row],[Current Month Low]])-1</f>
        <v>7.2898295120517265E-2</v>
      </c>
      <c r="AH512" s="1">
        <f>(Table2[[#This Row],[Current Month High]]/Table2[[#This Row],[Close Price]])-1</f>
        <v>3.7442922374429255E-2</v>
      </c>
      <c r="AI512">
        <v>4.8036529680365296</v>
      </c>
      <c r="AJ512">
        <v>37.046307884855999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0.05</v>
      </c>
      <c r="AM512" t="s">
        <v>3109</v>
      </c>
      <c r="AN512">
        <v>-0.42</v>
      </c>
      <c r="AO512" t="s">
        <v>3108</v>
      </c>
      <c r="AP512">
        <v>-2.8462593867088999E-2</v>
      </c>
      <c r="AQ512">
        <f>(Table2[[#This Row],[Sharpe Ratio]]-AVERAGE(Table2[Sharpe Ratio]))/_xlfn.STDEV.P(Table2[Sharpe Ratio])</f>
        <v>-1.0416199854252708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-1.0242018009939817</v>
      </c>
      <c r="AS512">
        <f>_xlfn.RANK.AVG(Table2[[#This Row],[1Y Return vs Nifty Z-Score]],Table2[1Y Return vs Nifty Z-Score])</f>
        <v>573</v>
      </c>
      <c r="AT512">
        <f>_xlfn.RANK.AVG(Table2[[#This Row],[6M Return vs Nifty Z-Score]],Table2[6M Return vs Nifty Z-Score])</f>
        <v>210</v>
      </c>
      <c r="AU512">
        <f>_xlfn.RANK.AVG(Table2[[#This Row],[Sharpe Ratio Z-Score]],Table2[Sharpe Ratio Z-Score])</f>
        <v>624</v>
      </c>
      <c r="AV512">
        <f>(Table2[[#This Row],[Rank 1Y]]+Table2[[#This Row],[Rank 6M]]+Table2[[#This Row],[Rank Sharpe]])/3</f>
        <v>469</v>
      </c>
    </row>
    <row r="513" spans="1:48" x14ac:dyDescent="0.3">
      <c r="A513" t="s">
        <v>1644</v>
      </c>
      <c r="B513" t="s">
        <v>1645</v>
      </c>
      <c r="C513" t="s">
        <v>3069</v>
      </c>
      <c r="D513" t="s">
        <v>205</v>
      </c>
      <c r="E513">
        <v>5084.9833692100001</v>
      </c>
      <c r="F513">
        <v>127.46</v>
      </c>
      <c r="G513">
        <v>-10.729929459187099</v>
      </c>
      <c r="H513">
        <f>(Table2[[#This Row],[1Y Return vs Nifty]]-AVERAGE(Table2[1Y Return vs Nifty]))/_xlfn.STDEV.P(Table2[1Y Return vs Nifty])</f>
        <v>-0.65795769945764393</v>
      </c>
      <c r="I513">
        <v>-3.3574908631209599</v>
      </c>
      <c r="J513">
        <f>(Table2[[#This Row],[1M Return vs Nifty]]-AVERAGE(Table2[1M Return vs Nifty]))/_xlfn.STDEV.P(Table2[1M Return vs Nifty])</f>
        <v>-7.4687432295250156E-2</v>
      </c>
      <c r="K513">
        <v>-2.8680983893530101</v>
      </c>
      <c r="L513">
        <f>(Table2[[#This Row],[6M Return vs Nifty]]-AVERAGE(Table2[6M Return vs Nifty]))/_xlfn.STDEV.P(Table2[6M Return vs Nifty])</f>
        <v>-0.29298635052116057</v>
      </c>
      <c r="M513">
        <v>-4.87226114637396</v>
      </c>
      <c r="N513">
        <f>(Table2[[#This Row],[1W Return vs Nifty]]-AVERAGE(Table2[1W Return vs Nifty]))/_xlfn.STDEV.P(Table2[1W Return vs Nifty])</f>
        <v>-0.50463640287656286</v>
      </c>
      <c r="O513">
        <v>130.07</v>
      </c>
      <c r="P513">
        <v>129.43880259124299</v>
      </c>
      <c r="Q513">
        <v>123.758068611456</v>
      </c>
      <c r="R513">
        <v>43.107278740433202</v>
      </c>
      <c r="S513" s="1">
        <f>(Table2[[#This Row],[Close Price]]-Table2[[#This Row],[20D EMA]])/Table2[[#This Row],[20D EMA]]</f>
        <v>-2.0066118244022445E-2</v>
      </c>
      <c r="T513" s="1">
        <f>(Table2[[#This Row],[Close Price]]-Table2[[#This Row],[50D EMA]])/Table2[[#This Row],[50D EMA]]</f>
        <v>-1.5287553281004078E-2</v>
      </c>
      <c r="U513" s="1">
        <f>(Table2[[#This Row],[Close Price]]-Table2[[#This Row],[200D EMA]])/Table2[[#This Row],[200D EMA]]</f>
        <v>2.9912646747634504E-2</v>
      </c>
      <c r="V513">
        <v>0.78612925831253599</v>
      </c>
      <c r="W513">
        <v>125.83</v>
      </c>
      <c r="X513">
        <v>128.78</v>
      </c>
      <c r="Y513">
        <v>124.1</v>
      </c>
      <c r="Z513">
        <v>131</v>
      </c>
      <c r="AA513">
        <v>124.1</v>
      </c>
      <c r="AB513">
        <v>148.4</v>
      </c>
      <c r="AC513" s="1">
        <f>(Table2[[#This Row],[Close Price]]/Table2[[#This Row],[Day Low]])-1</f>
        <v>1.2953985536040546E-2</v>
      </c>
      <c r="AD513" s="1">
        <f>(Table2[[#This Row],[Day High]]/Table2[[#This Row],[Close Price]])-1</f>
        <v>1.0356190177310598E-2</v>
      </c>
      <c r="AE513" s="1">
        <f>(Table2[[#This Row],[Close Price]]/Table2[[#This Row],[Current Week Low]])-1</f>
        <v>2.7074939564867062E-2</v>
      </c>
      <c r="AF513" s="1">
        <f>(Table2[[#This Row],[Current Week High]]/Table2[[#This Row],[Close Price]])-1</f>
        <v>2.7773419111878361E-2</v>
      </c>
      <c r="AG513" s="1">
        <f>(Table2[[#This Row],[Close Price]]/Table2[[#This Row],[Current Month Low]])-1</f>
        <v>2.7074939564867062E-2</v>
      </c>
      <c r="AH513" s="1">
        <f>(Table2[[#This Row],[Current Month High]]/Table2[[#This Row],[Close Price]])-1</f>
        <v>0.16428683508551711</v>
      </c>
      <c r="AI513">
        <v>17.417228934567699</v>
      </c>
      <c r="AJ513">
        <v>24.533463605276001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-0.05</v>
      </c>
      <c r="AM513" t="s">
        <v>3108</v>
      </c>
      <c r="AN513">
        <v>-8.39</v>
      </c>
      <c r="AO513" t="s">
        <v>3108</v>
      </c>
      <c r="AP513">
        <v>2.9602782906596001E-2</v>
      </c>
      <c r="AQ513">
        <f>(Table2[[#This Row],[Sharpe Ratio]]-AVERAGE(Table2[Sharpe Ratio]))/_xlfn.STDEV.P(Table2[Sharpe Ratio])</f>
        <v>-0.38173626117523757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-1.912004146325855</v>
      </c>
      <c r="AS513">
        <f>_xlfn.RANK.AVG(Table2[[#This Row],[1Y Return vs Nifty Z-Score]],Table2[1Y Return vs Nifty Z-Score])</f>
        <v>554</v>
      </c>
      <c r="AT513">
        <f>_xlfn.RANK.AVG(Table2[[#This Row],[6M Return vs Nifty Z-Score]],Table2[6M Return vs Nifty Z-Score])</f>
        <v>410</v>
      </c>
      <c r="AU513">
        <f>_xlfn.RANK.AVG(Table2[[#This Row],[Sharpe Ratio Z-Score]],Table2[Sharpe Ratio Z-Score])</f>
        <v>444</v>
      </c>
      <c r="AV513">
        <f>(Table2[[#This Row],[Rank 1Y]]+Table2[[#This Row],[Rank 6M]]+Table2[[#This Row],[Rank Sharpe]])/3</f>
        <v>469.33333333333331</v>
      </c>
    </row>
    <row r="514" spans="1:48" x14ac:dyDescent="0.3">
      <c r="A514" t="s">
        <v>1895</v>
      </c>
      <c r="B514" t="s">
        <v>1896</v>
      </c>
      <c r="C514" t="s">
        <v>3068</v>
      </c>
      <c r="D514" t="s">
        <v>51</v>
      </c>
      <c r="E514">
        <v>3570.6024458500001</v>
      </c>
      <c r="F514">
        <v>143.30000000000001</v>
      </c>
      <c r="G514">
        <v>27.288155080407499</v>
      </c>
      <c r="H514">
        <f>(Table2[[#This Row],[1Y Return vs Nifty]]-AVERAGE(Table2[1Y Return vs Nifty]))/_xlfn.STDEV.P(Table2[1Y Return vs Nifty])</f>
        <v>-7.1356576868480834E-2</v>
      </c>
      <c r="I514">
        <v>-5.0767965602582201</v>
      </c>
      <c r="J514">
        <f>(Table2[[#This Row],[1M Return vs Nifty]]-AVERAGE(Table2[1M Return vs Nifty]))/_xlfn.STDEV.P(Table2[1M Return vs Nifty])</f>
        <v>-0.23906019448336011</v>
      </c>
      <c r="K514">
        <v>-4.9601358563797904</v>
      </c>
      <c r="L514">
        <f>(Table2[[#This Row],[6M Return vs Nifty]]-AVERAGE(Table2[6M Return vs Nifty]))/_xlfn.STDEV.P(Table2[6M Return vs Nifty])</f>
        <v>-0.36330894538224695</v>
      </c>
      <c r="M514">
        <v>-0.40168875040513602</v>
      </c>
      <c r="N514">
        <f>(Table2[[#This Row],[1W Return vs Nifty]]-AVERAGE(Table2[1W Return vs Nifty]))/_xlfn.STDEV.P(Table2[1W Return vs Nifty])</f>
        <v>0.48762254558941165</v>
      </c>
      <c r="O514">
        <v>138.4</v>
      </c>
      <c r="P514">
        <v>133.04482644292901</v>
      </c>
      <c r="Q514">
        <v>121.850074626958</v>
      </c>
      <c r="R514">
        <v>58.526273286571502</v>
      </c>
      <c r="S514" s="1">
        <f>(Table2[[#This Row],[Close Price]]-Table2[[#This Row],[20D EMA]])/Table2[[#This Row],[20D EMA]]</f>
        <v>3.5404624277456685E-2</v>
      </c>
      <c r="T514" s="1">
        <f>(Table2[[#This Row],[Close Price]]-Table2[[#This Row],[50D EMA]])/Table2[[#This Row],[50D EMA]]</f>
        <v>7.7080588785390078E-2</v>
      </c>
      <c r="U514" s="1">
        <f>(Table2[[#This Row],[Close Price]]-Table2[[#This Row],[200D EMA]])/Table2[[#This Row],[200D EMA]]</f>
        <v>0.1760353897091208</v>
      </c>
      <c r="V514">
        <v>0.92654785352693902</v>
      </c>
      <c r="W514">
        <v>141.21</v>
      </c>
      <c r="X514">
        <v>152.41</v>
      </c>
      <c r="Y514">
        <v>133.21</v>
      </c>
      <c r="Z514">
        <v>152.41</v>
      </c>
      <c r="AA514">
        <v>130.03</v>
      </c>
      <c r="AB514">
        <v>152.41</v>
      </c>
      <c r="AC514" s="1">
        <f>(Table2[[#This Row],[Close Price]]/Table2[[#This Row],[Day Low]])-1</f>
        <v>1.480065151193255E-2</v>
      </c>
      <c r="AD514" s="1">
        <f>(Table2[[#This Row],[Day High]]/Table2[[#This Row],[Close Price]])-1</f>
        <v>6.3572923935798942E-2</v>
      </c>
      <c r="AE514" s="1">
        <f>(Table2[[#This Row],[Close Price]]/Table2[[#This Row],[Current Week Low]])-1</f>
        <v>7.5745064184370658E-2</v>
      </c>
      <c r="AF514" s="1">
        <f>(Table2[[#This Row],[Current Week High]]/Table2[[#This Row],[Close Price]])-1</f>
        <v>6.3572923935798942E-2</v>
      </c>
      <c r="AG514" s="1">
        <f>(Table2[[#This Row],[Close Price]]/Table2[[#This Row],[Current Month Low]])-1</f>
        <v>0.10205337229870048</v>
      </c>
      <c r="AH514" s="1">
        <f>(Table2[[#This Row],[Current Month High]]/Table2[[#This Row],[Close Price]])-1</f>
        <v>6.3572923935798942E-2</v>
      </c>
      <c r="AI514">
        <v>8.5136078157711008</v>
      </c>
      <c r="AJ514">
        <v>65.856481481481495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0.19</v>
      </c>
      <c r="AM514" t="s">
        <v>3109</v>
      </c>
      <c r="AN514">
        <v>-0.52</v>
      </c>
      <c r="AO514" t="s">
        <v>3108</v>
      </c>
      <c r="AP514">
        <v>-6.0110598364030002E-2</v>
      </c>
      <c r="AQ514">
        <f>(Table2[[#This Row],[Sharpe Ratio]]-AVERAGE(Table2[Sharpe Ratio]))/_xlfn.STDEV.P(Table2[Sharpe Ratio])</f>
        <v>-1.4012835962190231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-1.5873867673636994</v>
      </c>
      <c r="AS514">
        <f>_xlfn.RANK.AVG(Table2[[#This Row],[1Y Return vs Nifty Z-Score]],Table2[1Y Return vs Nifty Z-Score])</f>
        <v>310</v>
      </c>
      <c r="AT514">
        <f>_xlfn.RANK.AVG(Table2[[#This Row],[6M Return vs Nifty Z-Score]],Table2[6M Return vs Nifty Z-Score])</f>
        <v>431</v>
      </c>
      <c r="AU514">
        <f>_xlfn.RANK.AVG(Table2[[#This Row],[Sharpe Ratio Z-Score]],Table2[Sharpe Ratio Z-Score])</f>
        <v>671</v>
      </c>
      <c r="AV514">
        <f>(Table2[[#This Row],[Rank 1Y]]+Table2[[#This Row],[Rank 6M]]+Table2[[#This Row],[Rank Sharpe]])/3</f>
        <v>470.66666666666669</v>
      </c>
    </row>
    <row r="515" spans="1:48" x14ac:dyDescent="0.3">
      <c r="A515" t="s">
        <v>695</v>
      </c>
      <c r="B515" t="s">
        <v>696</v>
      </c>
      <c r="C515" t="s">
        <v>3068</v>
      </c>
      <c r="D515" t="s">
        <v>282</v>
      </c>
      <c r="E515">
        <v>24034.834473899999</v>
      </c>
      <c r="F515">
        <v>1183.4000000000001</v>
      </c>
      <c r="G515">
        <v>-6.4402726557201504</v>
      </c>
      <c r="H515">
        <f>(Table2[[#This Row],[1Y Return vs Nifty]]-AVERAGE(Table2[1Y Return vs Nifty]))/_xlfn.STDEV.P(Table2[1Y Return vs Nifty])</f>
        <v>-0.59177031713922934</v>
      </c>
      <c r="I515">
        <v>-4.6192998201341497</v>
      </c>
      <c r="J515">
        <f>(Table2[[#This Row],[1M Return vs Nifty]]-AVERAGE(Table2[1M Return vs Nifty]))/_xlfn.STDEV.P(Table2[1M Return vs Nifty])</f>
        <v>-0.19532160687124345</v>
      </c>
      <c r="K515">
        <v>-24.655074325961099</v>
      </c>
      <c r="L515">
        <f>(Table2[[#This Row],[6M Return vs Nifty]]-AVERAGE(Table2[6M Return vs Nifty]))/_xlfn.STDEV.P(Table2[6M Return vs Nifty])</f>
        <v>-1.0253425851424192</v>
      </c>
      <c r="M515">
        <v>-5.0330908093663496</v>
      </c>
      <c r="N515">
        <f>(Table2[[#This Row],[1W Return vs Nifty]]-AVERAGE(Table2[1W Return vs Nifty]))/_xlfn.STDEV.P(Table2[1W Return vs Nifty])</f>
        <v>-0.54033310078192842</v>
      </c>
      <c r="O515">
        <v>1222.45</v>
      </c>
      <c r="P515">
        <v>1231.7095478244901</v>
      </c>
      <c r="Q515">
        <v>1199.5377860835699</v>
      </c>
      <c r="R515">
        <v>25.947362735160901</v>
      </c>
      <c r="S515" s="1">
        <f>(Table2[[#This Row],[Close Price]]-Table2[[#This Row],[20D EMA]])/Table2[[#This Row],[20D EMA]]</f>
        <v>-3.1944046791279768E-2</v>
      </c>
      <c r="T515" s="1">
        <f>(Table2[[#This Row],[Close Price]]-Table2[[#This Row],[50D EMA]])/Table2[[#This Row],[50D EMA]]</f>
        <v>-3.922154205089734E-2</v>
      </c>
      <c r="U515" s="1">
        <f>(Table2[[#This Row],[Close Price]]-Table2[[#This Row],[200D EMA]])/Table2[[#This Row],[200D EMA]]</f>
        <v>-1.3453337002629063E-2</v>
      </c>
      <c r="V515">
        <v>0.58457118160272603</v>
      </c>
      <c r="W515">
        <v>1177.0999999999999</v>
      </c>
      <c r="X515">
        <v>1197</v>
      </c>
      <c r="Y515">
        <v>1176</v>
      </c>
      <c r="Z515">
        <v>1227.8</v>
      </c>
      <c r="AA515">
        <v>1176</v>
      </c>
      <c r="AB515">
        <v>1273.95</v>
      </c>
      <c r="AC515" s="1">
        <f>(Table2[[#This Row],[Close Price]]/Table2[[#This Row],[Day Low]])-1</f>
        <v>5.3521366069153586E-3</v>
      </c>
      <c r="AD515" s="1">
        <f>(Table2[[#This Row],[Day High]]/Table2[[#This Row],[Close Price]])-1</f>
        <v>1.149231029237785E-2</v>
      </c>
      <c r="AE515" s="1">
        <f>(Table2[[#This Row],[Close Price]]/Table2[[#This Row],[Current Week Low]])-1</f>
        <v>6.2925170068028891E-3</v>
      </c>
      <c r="AF515" s="1">
        <f>(Table2[[#This Row],[Current Week High]]/Table2[[#This Row],[Close Price]])-1</f>
        <v>3.7519013013351143E-2</v>
      </c>
      <c r="AG515" s="1">
        <f>(Table2[[#This Row],[Close Price]]/Table2[[#This Row],[Current Month Low]])-1</f>
        <v>6.2925170068028891E-3</v>
      </c>
      <c r="AH515" s="1">
        <f>(Table2[[#This Row],[Current Month High]]/Table2[[#This Row],[Close Price]])-1</f>
        <v>7.6516815954030815E-2</v>
      </c>
      <c r="AI515">
        <v>22.097346628358899</v>
      </c>
      <c r="AJ515">
        <v>20.7612633297617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-0.14000000000000001</v>
      </c>
      <c r="AM515" t="s">
        <v>3108</v>
      </c>
      <c r="AN515">
        <v>-7.09</v>
      </c>
      <c r="AO515" t="s">
        <v>3108</v>
      </c>
      <c r="AP515">
        <v>9.6314831074310006E-2</v>
      </c>
      <c r="AQ515">
        <f>(Table2[[#This Row],[Sharpe Ratio]]-AVERAGE(Table2[Sharpe Ratio]))/_xlfn.STDEV.P(Table2[Sharpe Ratio])</f>
        <v>0.37641252288999227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522</v>
      </c>
      <c r="AT515">
        <f>_xlfn.RANK.AVG(Table2[[#This Row],[6M Return vs Nifty Z-Score]],Table2[6M Return vs Nifty Z-Score])</f>
        <v>655</v>
      </c>
      <c r="AU515">
        <f>_xlfn.RANK.AVG(Table2[[#This Row],[Sharpe Ratio Z-Score]],Table2[Sharpe Ratio Z-Score])</f>
        <v>239</v>
      </c>
      <c r="AV515">
        <f>(Table2[[#This Row],[Rank 1Y]]+Table2[[#This Row],[Rank 6M]]+Table2[[#This Row],[Rank Sharpe]])/3</f>
        <v>472</v>
      </c>
    </row>
    <row r="516" spans="1:48" x14ac:dyDescent="0.3">
      <c r="A516" t="s">
        <v>1922</v>
      </c>
      <c r="B516" t="s">
        <v>1923</v>
      </c>
      <c r="C516" t="s">
        <v>3074</v>
      </c>
      <c r="D516" t="s">
        <v>393</v>
      </c>
      <c r="E516">
        <v>3481.8327288249998</v>
      </c>
      <c r="F516">
        <v>483.25</v>
      </c>
      <c r="G516">
        <v>1.10944211804472</v>
      </c>
      <c r="H516">
        <f>(Table2[[#This Row],[1Y Return vs Nifty]]-AVERAGE(Table2[1Y Return vs Nifty]))/_xlfn.STDEV.P(Table2[1Y Return vs Nifty])</f>
        <v>-0.47528177714174097</v>
      </c>
      <c r="I516">
        <v>-9.6710756868733494</v>
      </c>
      <c r="J516">
        <f>(Table2[[#This Row],[1M Return vs Nifty]]-AVERAGE(Table2[1M Return vs Nifty]))/_xlfn.STDEV.P(Table2[1M Return vs Nifty])</f>
        <v>-0.6782923517211995</v>
      </c>
      <c r="K516">
        <v>13.1721829594987</v>
      </c>
      <c r="L516">
        <f>(Table2[[#This Row],[6M Return vs Nifty]]-AVERAGE(Table2[6M Return vs Nifty]))/_xlfn.STDEV.P(Table2[6M Return vs Nifty])</f>
        <v>0.24619816435096203</v>
      </c>
      <c r="M516">
        <v>-4.0045170117465601</v>
      </c>
      <c r="N516">
        <f>(Table2[[#This Row],[1W Return vs Nifty]]-AVERAGE(Table2[1W Return vs Nifty]))/_xlfn.STDEV.P(Table2[1W Return vs Nifty])</f>
        <v>-0.31203760202965108</v>
      </c>
      <c r="O516">
        <v>497.51</v>
      </c>
      <c r="P516">
        <v>493.729722469455</v>
      </c>
      <c r="Q516">
        <v>450.32823566462599</v>
      </c>
      <c r="R516">
        <v>40.999372608041199</v>
      </c>
      <c r="S516" s="1">
        <f>(Table2[[#This Row],[Close Price]]-Table2[[#This Row],[20D EMA]])/Table2[[#This Row],[20D EMA]]</f>
        <v>-2.8662740447428173E-2</v>
      </c>
      <c r="T516" s="1">
        <f>(Table2[[#This Row],[Close Price]]-Table2[[#This Row],[50D EMA]])/Table2[[#This Row],[50D EMA]]</f>
        <v>-2.1225626071364044E-2</v>
      </c>
      <c r="U516" s="1">
        <f>(Table2[[#This Row],[Close Price]]-Table2[[#This Row],[200D EMA]])/Table2[[#This Row],[200D EMA]]</f>
        <v>7.3106151753477677E-2</v>
      </c>
      <c r="V516">
        <v>0.437647379886208</v>
      </c>
      <c r="W516">
        <v>475.55</v>
      </c>
      <c r="X516">
        <v>485.55</v>
      </c>
      <c r="Y516">
        <v>470</v>
      </c>
      <c r="Z516">
        <v>500</v>
      </c>
      <c r="AA516">
        <v>470</v>
      </c>
      <c r="AB516">
        <v>524.4</v>
      </c>
      <c r="AC516" s="1">
        <f>(Table2[[#This Row],[Close Price]]/Table2[[#This Row],[Day Low]])-1</f>
        <v>1.6191777941330976E-2</v>
      </c>
      <c r="AD516" s="1">
        <f>(Table2[[#This Row],[Day High]]/Table2[[#This Row],[Close Price]])-1</f>
        <v>4.7594412829798927E-3</v>
      </c>
      <c r="AE516" s="1">
        <f>(Table2[[#This Row],[Close Price]]/Table2[[#This Row],[Current Week Low]])-1</f>
        <v>2.8191489361702127E-2</v>
      </c>
      <c r="AF516" s="1">
        <f>(Table2[[#This Row],[Current Week High]]/Table2[[#This Row],[Close Price]])-1</f>
        <v>3.4661148473874803E-2</v>
      </c>
      <c r="AG516" s="1">
        <f>(Table2[[#This Row],[Close Price]]/Table2[[#This Row],[Current Month Low]])-1</f>
        <v>2.8191489361702127E-2</v>
      </c>
      <c r="AH516" s="1">
        <f>(Table2[[#This Row],[Current Month High]]/Table2[[#This Row],[Close Price]])-1</f>
        <v>8.5152612519399762E-2</v>
      </c>
      <c r="AI516">
        <v>14.785307811691601</v>
      </c>
      <c r="AJ516">
        <v>38.844993535411497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7.0000000000000007E-2</v>
      </c>
      <c r="AM516" t="s">
        <v>3109</v>
      </c>
      <c r="AN516">
        <v>-7.78</v>
      </c>
      <c r="AO516" t="s">
        <v>3108</v>
      </c>
      <c r="AP516">
        <v>-9.0047402464890999E-2</v>
      </c>
      <c r="AQ516">
        <f>(Table2[[#This Row],[Sharpe Ratio]]-AVERAGE(Table2[Sharpe Ratio]))/_xlfn.STDEV.P(Table2[Sharpe Ratio])</f>
        <v>-1.7415002774818686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-2.9609138440234983</v>
      </c>
      <c r="AS516">
        <f>_xlfn.RANK.AVG(Table2[[#This Row],[1Y Return vs Nifty Z-Score]],Table2[1Y Return vs Nifty Z-Score])</f>
        <v>466</v>
      </c>
      <c r="AT516">
        <f>_xlfn.RANK.AVG(Table2[[#This Row],[6M Return vs Nifty Z-Score]],Table2[6M Return vs Nifty Z-Score])</f>
        <v>246</v>
      </c>
      <c r="AU516">
        <f>_xlfn.RANK.AVG(Table2[[#This Row],[Sharpe Ratio Z-Score]],Table2[Sharpe Ratio Z-Score])</f>
        <v>708</v>
      </c>
      <c r="AV516">
        <f>(Table2[[#This Row],[Rank 1Y]]+Table2[[#This Row],[Rank 6M]]+Table2[[#This Row],[Rank Sharpe]])/3</f>
        <v>473.33333333333331</v>
      </c>
    </row>
    <row r="517" spans="1:48" x14ac:dyDescent="0.3">
      <c r="A517" t="s">
        <v>1044</v>
      </c>
      <c r="B517" t="s">
        <v>1045</v>
      </c>
      <c r="C517" t="s">
        <v>630</v>
      </c>
      <c r="D517" t="s">
        <v>630</v>
      </c>
      <c r="E517">
        <v>12562.05821453</v>
      </c>
      <c r="F517">
        <v>25.3</v>
      </c>
      <c r="G517">
        <v>34.0482365297011</v>
      </c>
      <c r="H517">
        <f>(Table2[[#This Row],[1Y Return vs Nifty]]-AVERAGE(Table2[1Y Return vs Nifty]))/_xlfn.STDEV.P(Table2[1Y Return vs Nifty])</f>
        <v>3.2948293168301106E-2</v>
      </c>
      <c r="I517">
        <v>-8.35140713474342</v>
      </c>
      <c r="J517">
        <f>(Table2[[#This Row],[1M Return vs Nifty]]-AVERAGE(Table2[1M Return vs Nifty]))/_xlfn.STDEV.P(Table2[1M Return vs Nifty])</f>
        <v>-0.55212655965318036</v>
      </c>
      <c r="K517">
        <v>-24.253472103052701</v>
      </c>
      <c r="L517">
        <f>(Table2[[#This Row],[6M Return vs Nifty]]-AVERAGE(Table2[6M Return vs Nifty]))/_xlfn.STDEV.P(Table2[6M Return vs Nifty])</f>
        <v>-1.011842965340181</v>
      </c>
      <c r="M517">
        <v>-5.5016831188241504</v>
      </c>
      <c r="N517">
        <f>(Table2[[#This Row],[1W Return vs Nifty]]-AVERAGE(Table2[1W Return vs Nifty]))/_xlfn.STDEV.P(Table2[1W Return vs Nifty])</f>
        <v>-0.64433877859202393</v>
      </c>
      <c r="O517">
        <v>26</v>
      </c>
      <c r="P517">
        <v>26.568622793480799</v>
      </c>
      <c r="Q517">
        <v>25.504558089139898</v>
      </c>
      <c r="R517">
        <v>40.662762880906001</v>
      </c>
      <c r="S517" s="1">
        <f>(Table2[[#This Row],[Close Price]]-Table2[[#This Row],[20D EMA]])/Table2[[#This Row],[20D EMA]]</f>
        <v>-2.6923076923076897E-2</v>
      </c>
      <c r="T517" s="1">
        <f>(Table2[[#This Row],[Close Price]]-Table2[[#This Row],[50D EMA]])/Table2[[#This Row],[50D EMA]]</f>
        <v>-4.774891056047071E-2</v>
      </c>
      <c r="U517" s="1">
        <f>(Table2[[#This Row],[Close Price]]-Table2[[#This Row],[200D EMA]])/Table2[[#This Row],[200D EMA]]</f>
        <v>-8.0204522040709519E-3</v>
      </c>
      <c r="V517">
        <v>1.0102821958208501</v>
      </c>
      <c r="W517">
        <v>24.92</v>
      </c>
      <c r="X517">
        <v>25.5</v>
      </c>
      <c r="Y517">
        <v>24.48</v>
      </c>
      <c r="Z517">
        <v>26.23</v>
      </c>
      <c r="AA517">
        <v>24.48</v>
      </c>
      <c r="AB517">
        <v>27.14</v>
      </c>
      <c r="AC517" s="1">
        <f>(Table2[[#This Row],[Close Price]]/Table2[[#This Row],[Day Low]])-1</f>
        <v>1.5248796147672605E-2</v>
      </c>
      <c r="AD517" s="1">
        <f>(Table2[[#This Row],[Day High]]/Table2[[#This Row],[Close Price]])-1</f>
        <v>7.905138339920903E-3</v>
      </c>
      <c r="AE517" s="1">
        <f>(Table2[[#This Row],[Close Price]]/Table2[[#This Row],[Current Week Low]])-1</f>
        <v>3.3496732026143894E-2</v>
      </c>
      <c r="AF517" s="1">
        <f>(Table2[[#This Row],[Current Week High]]/Table2[[#This Row],[Close Price]])-1</f>
        <v>3.6758893280632421E-2</v>
      </c>
      <c r="AG517" s="1">
        <f>(Table2[[#This Row],[Close Price]]/Table2[[#This Row],[Current Month Low]])-1</f>
        <v>3.3496732026143894E-2</v>
      </c>
      <c r="AH517" s="1">
        <f>(Table2[[#This Row],[Current Month High]]/Table2[[#This Row],[Close Price]])-1</f>
        <v>7.2727272727272751E-2</v>
      </c>
      <c r="AI517">
        <v>54.347826086956402</v>
      </c>
      <c r="AJ517">
        <v>61.661341853035097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-0.12</v>
      </c>
      <c r="AM517" t="s">
        <v>3108</v>
      </c>
      <c r="AN517">
        <v>-6.95</v>
      </c>
      <c r="AO517" t="s">
        <v>3108</v>
      </c>
      <c r="AP517">
        <v>1.1433139057988999E-2</v>
      </c>
      <c r="AQ517">
        <f>(Table2[[#This Row],[Sharpe Ratio]]-AVERAGE(Table2[Sharpe Ratio]))/_xlfn.STDEV.P(Table2[Sharpe Ratio])</f>
        <v>-0.58822510043390663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289</v>
      </c>
      <c r="AT517">
        <f>_xlfn.RANK.AVG(Table2[[#This Row],[6M Return vs Nifty Z-Score]],Table2[6M Return vs Nifty Z-Score])</f>
        <v>646</v>
      </c>
      <c r="AU517">
        <f>_xlfn.RANK.AVG(Table2[[#This Row],[Sharpe Ratio Z-Score]],Table2[Sharpe Ratio Z-Score])</f>
        <v>497</v>
      </c>
      <c r="AV517">
        <f>(Table2[[#This Row],[Rank 1Y]]+Table2[[#This Row],[Rank 6M]]+Table2[[#This Row],[Rank Sharpe]])/3</f>
        <v>477.33333333333331</v>
      </c>
    </row>
    <row r="518" spans="1:48" x14ac:dyDescent="0.3">
      <c r="A518" t="s">
        <v>1364</v>
      </c>
      <c r="B518" t="s">
        <v>1365</v>
      </c>
      <c r="C518" t="s">
        <v>3072</v>
      </c>
      <c r="D518" t="s">
        <v>313</v>
      </c>
      <c r="E518">
        <v>8028.0236742999996</v>
      </c>
      <c r="F518">
        <v>398.3</v>
      </c>
      <c r="G518">
        <v>-9.8711976816755609</v>
      </c>
      <c r="H518">
        <f>(Table2[[#This Row],[1Y Return vs Nifty]]-AVERAGE(Table2[1Y Return vs Nifty]))/_xlfn.STDEV.P(Table2[1Y Return vs Nifty])</f>
        <v>-0.64470787293977627</v>
      </c>
      <c r="I518">
        <v>-8.3159330809156806</v>
      </c>
      <c r="J518">
        <f>(Table2[[#This Row],[1M Return vs Nifty]]-AVERAGE(Table2[1M Return vs Nifty]))/_xlfn.STDEV.P(Table2[1M Return vs Nifty])</f>
        <v>-0.54873509283992894</v>
      </c>
      <c r="K518">
        <v>-14.810520600345001</v>
      </c>
      <c r="L518">
        <f>(Table2[[#This Row],[6M Return vs Nifty]]-AVERAGE(Table2[6M Return vs Nifty]))/_xlfn.STDEV.P(Table2[6M Return vs Nifty])</f>
        <v>-0.69442376836874364</v>
      </c>
      <c r="M518">
        <v>-5.4515759052089301</v>
      </c>
      <c r="N518">
        <f>(Table2[[#This Row],[1W Return vs Nifty]]-AVERAGE(Table2[1W Return vs Nifty]))/_xlfn.STDEV.P(Table2[1W Return vs Nifty])</f>
        <v>-0.63321730986528302</v>
      </c>
      <c r="O518">
        <v>432.46</v>
      </c>
      <c r="P518">
        <v>435.31830085835099</v>
      </c>
      <c r="Q518">
        <v>409.267613640516</v>
      </c>
      <c r="R518">
        <v>25.451312335561401</v>
      </c>
      <c r="S518" s="1">
        <f>(Table2[[#This Row],[Close Price]]-Table2[[#This Row],[20D EMA]])/Table2[[#This Row],[20D EMA]]</f>
        <v>-7.8989964389770087E-2</v>
      </c>
      <c r="T518" s="1">
        <f>(Table2[[#This Row],[Close Price]]-Table2[[#This Row],[50D EMA]])/Table2[[#This Row],[50D EMA]]</f>
        <v>-8.5037318176973298E-2</v>
      </c>
      <c r="U518" s="1">
        <f>(Table2[[#This Row],[Close Price]]-Table2[[#This Row],[200D EMA]])/Table2[[#This Row],[200D EMA]]</f>
        <v>-2.6798146921416306E-2</v>
      </c>
      <c r="V518">
        <v>0.72400732361838105</v>
      </c>
      <c r="W518">
        <v>395</v>
      </c>
      <c r="X518">
        <v>419.95</v>
      </c>
      <c r="Y518">
        <v>395</v>
      </c>
      <c r="Z518">
        <v>440.05</v>
      </c>
      <c r="AA518">
        <v>395</v>
      </c>
      <c r="AB518">
        <v>458.75</v>
      </c>
      <c r="AC518" s="1">
        <f>(Table2[[#This Row],[Close Price]]/Table2[[#This Row],[Day Low]])-1</f>
        <v>8.3544303797469244E-3</v>
      </c>
      <c r="AD518" s="1">
        <f>(Table2[[#This Row],[Day High]]/Table2[[#This Row],[Close Price]])-1</f>
        <v>5.4356013055485652E-2</v>
      </c>
      <c r="AE518" s="1">
        <f>(Table2[[#This Row],[Close Price]]/Table2[[#This Row],[Current Week Low]])-1</f>
        <v>8.3544303797469244E-3</v>
      </c>
      <c r="AF518" s="1">
        <f>(Table2[[#This Row],[Current Week High]]/Table2[[#This Row],[Close Price]])-1</f>
        <v>0.10482048707004776</v>
      </c>
      <c r="AG518" s="1">
        <f>(Table2[[#This Row],[Close Price]]/Table2[[#This Row],[Current Month Low]])-1</f>
        <v>8.3544303797469244E-3</v>
      </c>
      <c r="AH518" s="1">
        <f>(Table2[[#This Row],[Current Month High]]/Table2[[#This Row],[Close Price]])-1</f>
        <v>0.15177002259603301</v>
      </c>
      <c r="AI518">
        <v>26.788852623650499</v>
      </c>
      <c r="AJ518">
        <v>17.614055809833101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-0.08</v>
      </c>
      <c r="AM518" t="s">
        <v>3108</v>
      </c>
      <c r="AN518">
        <v>-12.84</v>
      </c>
      <c r="AO518" t="s">
        <v>3108</v>
      </c>
      <c r="AP518">
        <v>6.7724545902311001E-2</v>
      </c>
      <c r="AQ518">
        <f>(Table2[[#This Row],[Sharpe Ratio]]-AVERAGE(Table2[Sharpe Ratio]))/_xlfn.STDEV.P(Table2[Sharpe Ratio])</f>
        <v>5.149835019458112E-2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546</v>
      </c>
      <c r="AT518">
        <f>_xlfn.RANK.AVG(Table2[[#This Row],[6M Return vs Nifty Z-Score]],Table2[6M Return vs Nifty Z-Score])</f>
        <v>554</v>
      </c>
      <c r="AU518">
        <f>_xlfn.RANK.AVG(Table2[[#This Row],[Sharpe Ratio Z-Score]],Table2[Sharpe Ratio Z-Score])</f>
        <v>332</v>
      </c>
      <c r="AV518">
        <f>(Table2[[#This Row],[Rank 1Y]]+Table2[[#This Row],[Rank 6M]]+Table2[[#This Row],[Rank Sharpe]])/3</f>
        <v>477.33333333333331</v>
      </c>
    </row>
    <row r="519" spans="1:48" x14ac:dyDescent="0.3">
      <c r="A519" t="s">
        <v>1117</v>
      </c>
      <c r="B519" t="s">
        <v>1118</v>
      </c>
      <c r="C519" t="s">
        <v>3064</v>
      </c>
      <c r="D519" t="s">
        <v>548</v>
      </c>
      <c r="E519">
        <v>11112.377501875</v>
      </c>
      <c r="F519">
        <v>834.55</v>
      </c>
      <c r="G519">
        <v>-12.749991593429501</v>
      </c>
      <c r="H519">
        <f>(Table2[[#This Row],[1Y Return vs Nifty]]-AVERAGE(Table2[1Y Return vs Nifty]))/_xlfn.STDEV.P(Table2[1Y Return vs Nifty])</f>
        <v>-0.68912630592471469</v>
      </c>
      <c r="I519">
        <v>-8.2996144059905497</v>
      </c>
      <c r="J519">
        <f>(Table2[[#This Row],[1M Return vs Nifty]]-AVERAGE(Table2[1M Return vs Nifty]))/_xlfn.STDEV.P(Table2[1M Return vs Nifty])</f>
        <v>-0.54717495977158626</v>
      </c>
      <c r="K519">
        <v>-7.9628421674807504</v>
      </c>
      <c r="L519">
        <f>(Table2[[#This Row],[6M Return vs Nifty]]-AVERAGE(Table2[6M Return vs Nifty]))/_xlfn.STDEV.P(Table2[6M Return vs Nifty])</f>
        <v>-0.46424313166261</v>
      </c>
      <c r="M519">
        <v>0.97928966488522395</v>
      </c>
      <c r="N519">
        <f>(Table2[[#This Row],[1W Return vs Nifty]]-AVERAGE(Table2[1W Return vs Nifty]))/_xlfn.STDEV.P(Table2[1W Return vs Nifty])</f>
        <v>0.79413546358752474</v>
      </c>
      <c r="O519">
        <v>823.88</v>
      </c>
      <c r="P519">
        <v>827.23417782722902</v>
      </c>
      <c r="Q519">
        <v>786.92409903952205</v>
      </c>
      <c r="R519">
        <v>58.794855141328803</v>
      </c>
      <c r="S519" s="1">
        <f>(Table2[[#This Row],[Close Price]]-Table2[[#This Row],[20D EMA]])/Table2[[#This Row],[20D EMA]]</f>
        <v>1.2950915181822545E-2</v>
      </c>
      <c r="T519" s="1">
        <f>(Table2[[#This Row],[Close Price]]-Table2[[#This Row],[50D EMA]])/Table2[[#This Row],[50D EMA]]</f>
        <v>8.8437136289343122E-3</v>
      </c>
      <c r="U519" s="1">
        <f>(Table2[[#This Row],[Close Price]]-Table2[[#This Row],[200D EMA]])/Table2[[#This Row],[200D EMA]]</f>
        <v>6.0521594164681912E-2</v>
      </c>
      <c r="V519">
        <v>0.67809968591952596</v>
      </c>
      <c r="W519">
        <v>805.4</v>
      </c>
      <c r="X519">
        <v>839</v>
      </c>
      <c r="Y519">
        <v>793.05</v>
      </c>
      <c r="Z519">
        <v>839</v>
      </c>
      <c r="AA519">
        <v>766.35</v>
      </c>
      <c r="AB519">
        <v>853.45</v>
      </c>
      <c r="AC519" s="1">
        <f>(Table2[[#This Row],[Close Price]]/Table2[[#This Row],[Day Low]])-1</f>
        <v>3.6193195927489485E-2</v>
      </c>
      <c r="AD519" s="1">
        <f>(Table2[[#This Row],[Day High]]/Table2[[#This Row],[Close Price]])-1</f>
        <v>5.33221496614944E-3</v>
      </c>
      <c r="AE519" s="1">
        <f>(Table2[[#This Row],[Close Price]]/Table2[[#This Row],[Current Week Low]])-1</f>
        <v>5.2329613517432705E-2</v>
      </c>
      <c r="AF519" s="1">
        <f>(Table2[[#This Row],[Current Week High]]/Table2[[#This Row],[Close Price]])-1</f>
        <v>5.33221496614944E-3</v>
      </c>
      <c r="AG519" s="1">
        <f>(Table2[[#This Row],[Close Price]]/Table2[[#This Row],[Current Month Low]])-1</f>
        <v>8.8993279832974448E-2</v>
      </c>
      <c r="AH519" s="1">
        <f>(Table2[[#This Row],[Current Month High]]/Table2[[#This Row],[Close Price]])-1</f>
        <v>2.2646935474207819E-2</v>
      </c>
      <c r="AI519">
        <v>12.395901983104601</v>
      </c>
      <c r="AJ519">
        <v>22.727941176470502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7.0000000000000007E-2</v>
      </c>
      <c r="AM519" t="s">
        <v>3109</v>
      </c>
      <c r="AN519">
        <v>-2</v>
      </c>
      <c r="AO519" t="s">
        <v>3108</v>
      </c>
      <c r="AP519">
        <v>4.7259570799598E-2</v>
      </c>
      <c r="AQ519">
        <f>(Table2[[#This Row],[Sharpe Ratio]]-AVERAGE(Table2[Sharpe Ratio]))/_xlfn.STDEV.P(Table2[Sharpe Ratio])</f>
        <v>-0.18107577121510979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572</v>
      </c>
      <c r="AT519">
        <f>_xlfn.RANK.AVG(Table2[[#This Row],[6M Return vs Nifty Z-Score]],Table2[6M Return vs Nifty Z-Score])</f>
        <v>467</v>
      </c>
      <c r="AU519">
        <f>_xlfn.RANK.AVG(Table2[[#This Row],[Sharpe Ratio Z-Score]],Table2[Sharpe Ratio Z-Score])</f>
        <v>398</v>
      </c>
      <c r="AV519">
        <f>(Table2[[#This Row],[Rank 1Y]]+Table2[[#This Row],[Rank 6M]]+Table2[[#This Row],[Rank Sharpe]])/3</f>
        <v>479</v>
      </c>
    </row>
    <row r="520" spans="1:48" x14ac:dyDescent="0.3">
      <c r="A520" t="s">
        <v>406</v>
      </c>
      <c r="B520" t="s">
        <v>407</v>
      </c>
      <c r="C520" t="s">
        <v>3069</v>
      </c>
      <c r="D520" t="s">
        <v>408</v>
      </c>
      <c r="E520">
        <v>57716.5275669599</v>
      </c>
      <c r="F520">
        <v>136087.20000000001</v>
      </c>
      <c r="G520">
        <v>1.7466312151994099</v>
      </c>
      <c r="H520">
        <f>(Table2[[#This Row],[1Y Return vs Nifty]]-AVERAGE(Table2[1Y Return vs Nifty]))/_xlfn.STDEV.P(Table2[1Y Return vs Nifty])</f>
        <v>-0.46545024974579224</v>
      </c>
      <c r="I520">
        <v>3.45634068844848</v>
      </c>
      <c r="J520">
        <f>(Table2[[#This Row],[1M Return vs Nifty]]-AVERAGE(Table2[1M Return vs Nifty]))/_xlfn.STDEV.P(Table2[1M Return vs Nifty])</f>
        <v>0.57674315103896434</v>
      </c>
      <c r="K520">
        <v>-19.427731123790998</v>
      </c>
      <c r="L520">
        <f>(Table2[[#This Row],[6M Return vs Nifty]]-AVERAGE(Table2[6M Return vs Nifty]))/_xlfn.STDEV.P(Table2[6M Return vs Nifty])</f>
        <v>-0.84962855324771402</v>
      </c>
      <c r="M520">
        <v>-3.28425852515231</v>
      </c>
      <c r="N520">
        <f>(Table2[[#This Row],[1W Return vs Nifty]]-AVERAGE(Table2[1W Return vs Nifty]))/_xlfn.STDEV.P(Table2[1W Return vs Nifty])</f>
        <v>-0.15217374898565517</v>
      </c>
      <c r="O520">
        <v>136087.44</v>
      </c>
      <c r="P520">
        <v>133488.44940395901</v>
      </c>
      <c r="Q520">
        <v>127332.690958098</v>
      </c>
      <c r="R520">
        <v>46.906249260867902</v>
      </c>
      <c r="S520" s="1">
        <f>(Table2[[#This Row],[Close Price]]-Table2[[#This Row],[20D EMA]])/Table2[[#This Row],[20D EMA]]</f>
        <v>-1.7635720092220617E-6</v>
      </c>
      <c r="T520" s="1">
        <f>(Table2[[#This Row],[Close Price]]-Table2[[#This Row],[50D EMA]])/Table2[[#This Row],[50D EMA]]</f>
        <v>1.9467980994945407E-2</v>
      </c>
      <c r="U520" s="1">
        <f>(Table2[[#This Row],[Close Price]]-Table2[[#This Row],[200D EMA]])/Table2[[#This Row],[200D EMA]]</f>
        <v>6.8753035658241937E-2</v>
      </c>
      <c r="V520">
        <v>1.2117832639756501</v>
      </c>
      <c r="W520">
        <v>134622.04999999999</v>
      </c>
      <c r="X520">
        <v>137678.29999999999</v>
      </c>
      <c r="Y520">
        <v>134500</v>
      </c>
      <c r="Z520">
        <v>138500</v>
      </c>
      <c r="AA520">
        <v>132000</v>
      </c>
      <c r="AB520">
        <v>143849.9</v>
      </c>
      <c r="AC520" s="1">
        <f>(Table2[[#This Row],[Close Price]]/Table2[[#This Row],[Day Low]])-1</f>
        <v>1.0883432543183025E-2</v>
      </c>
      <c r="AD520" s="1">
        <f>(Table2[[#This Row],[Day High]]/Table2[[#This Row],[Close Price]])-1</f>
        <v>1.1691768219200371E-2</v>
      </c>
      <c r="AE520" s="1">
        <f>(Table2[[#This Row],[Close Price]]/Table2[[#This Row],[Current Week Low]])-1</f>
        <v>1.1800743494423838E-2</v>
      </c>
      <c r="AF520" s="1">
        <f>(Table2[[#This Row],[Current Week High]]/Table2[[#This Row],[Close Price]])-1</f>
        <v>1.772980853452788E-2</v>
      </c>
      <c r="AG520" s="1">
        <f>(Table2[[#This Row],[Close Price]]/Table2[[#This Row],[Current Month Low]])-1</f>
        <v>3.0963636363636526E-2</v>
      </c>
      <c r="AH520" s="1">
        <f>(Table2[[#This Row],[Current Month High]]/Table2[[#This Row],[Close Price]])-1</f>
        <v>5.7042102416685614E-2</v>
      </c>
      <c r="AI520">
        <v>11.285264154159901</v>
      </c>
      <c r="AJ520">
        <v>29.811650475249699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-0.02</v>
      </c>
      <c r="AM520" t="s">
        <v>3108</v>
      </c>
      <c r="AN520">
        <v>-2.75</v>
      </c>
      <c r="AO520" t="s">
        <v>3108</v>
      </c>
      <c r="AP520">
        <v>5.022110274272E-2</v>
      </c>
      <c r="AQ520">
        <f>(Table2[[#This Row],[Sharpe Ratio]]-AVERAGE(Table2[Sharpe Ratio]))/_xlfn.STDEV.P(Table2[Sharpe Ratio])</f>
        <v>-0.14741945420317146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-1.0379288551433685</v>
      </c>
      <c r="AS520">
        <f>_xlfn.RANK.AVG(Table2[[#This Row],[1Y Return vs Nifty Z-Score]],Table2[1Y Return vs Nifty Z-Score])</f>
        <v>456</v>
      </c>
      <c r="AT520">
        <f>_xlfn.RANK.AVG(Table2[[#This Row],[6M Return vs Nifty Z-Score]],Table2[6M Return vs Nifty Z-Score])</f>
        <v>599</v>
      </c>
      <c r="AU520">
        <f>_xlfn.RANK.AVG(Table2[[#This Row],[Sharpe Ratio Z-Score]],Table2[Sharpe Ratio Z-Score])</f>
        <v>387</v>
      </c>
      <c r="AV520">
        <f>(Table2[[#This Row],[Rank 1Y]]+Table2[[#This Row],[Rank 6M]]+Table2[[#This Row],[Rank Sharpe]])/3</f>
        <v>480.66666666666669</v>
      </c>
    </row>
    <row r="521" spans="1:48" x14ac:dyDescent="0.3">
      <c r="A521" t="s">
        <v>1592</v>
      </c>
      <c r="B521" t="s">
        <v>1593</v>
      </c>
      <c r="C521" t="s">
        <v>3076</v>
      </c>
      <c r="D521" t="s">
        <v>341</v>
      </c>
      <c r="E521">
        <v>5758.7456140100003</v>
      </c>
      <c r="F521">
        <v>269.89999999999998</v>
      </c>
      <c r="G521">
        <v>-10.6131051070686</v>
      </c>
      <c r="H521">
        <f>(Table2[[#This Row],[1Y Return vs Nifty]]-AVERAGE(Table2[1Y Return vs Nifty]))/_xlfn.STDEV.P(Table2[1Y Return vs Nifty])</f>
        <v>-0.65615515477585984</v>
      </c>
      <c r="I521">
        <v>0.74810594132891794</v>
      </c>
      <c r="J521">
        <f>(Table2[[#This Row],[1M Return vs Nifty]]-AVERAGE(Table2[1M Return vs Nifty]))/_xlfn.STDEV.P(Table2[1M Return vs Nifty])</f>
        <v>0.31782466622321803</v>
      </c>
      <c r="K521">
        <v>21.024114105299098</v>
      </c>
      <c r="L521">
        <f>(Table2[[#This Row],[6M Return vs Nifty]]-AVERAGE(Table2[6M Return vs Nifty]))/_xlfn.STDEV.P(Table2[6M Return vs Nifty])</f>
        <v>0.51013615855333772</v>
      </c>
      <c r="M521">
        <v>-4.6217204361248703</v>
      </c>
      <c r="N521">
        <f>(Table2[[#This Row],[1W Return vs Nifty]]-AVERAGE(Table2[1W Return vs Nifty]))/_xlfn.STDEV.P(Table2[1W Return vs Nifty])</f>
        <v>-0.44902802889656712</v>
      </c>
      <c r="O521">
        <v>269.06</v>
      </c>
      <c r="P521">
        <v>260.875422474451</v>
      </c>
      <c r="Q521">
        <v>238.508991388016</v>
      </c>
      <c r="R521">
        <v>50.875477747933203</v>
      </c>
      <c r="S521" s="1">
        <f>(Table2[[#This Row],[Close Price]]-Table2[[#This Row],[20D EMA]])/Table2[[#This Row],[20D EMA]]</f>
        <v>3.1219802274584665E-3</v>
      </c>
      <c r="T521" s="1">
        <f>(Table2[[#This Row],[Close Price]]-Table2[[#This Row],[50D EMA]])/Table2[[#This Row],[50D EMA]]</f>
        <v>3.4593437127764713E-2</v>
      </c>
      <c r="U521" s="1">
        <f>(Table2[[#This Row],[Close Price]]-Table2[[#This Row],[200D EMA]])/Table2[[#This Row],[200D EMA]]</f>
        <v>0.13161352295065398</v>
      </c>
      <c r="V521">
        <v>0.64271637947628801</v>
      </c>
      <c r="W521">
        <v>264.25</v>
      </c>
      <c r="X521">
        <v>278.8</v>
      </c>
      <c r="Y521">
        <v>258</v>
      </c>
      <c r="Z521">
        <v>278.8</v>
      </c>
      <c r="AA521">
        <v>253.1</v>
      </c>
      <c r="AB521">
        <v>292.3</v>
      </c>
      <c r="AC521" s="1">
        <f>(Table2[[#This Row],[Close Price]]/Table2[[#This Row],[Day Low]])-1</f>
        <v>2.1381267738883603E-2</v>
      </c>
      <c r="AD521" s="1">
        <f>(Table2[[#This Row],[Day High]]/Table2[[#This Row],[Close Price]])-1</f>
        <v>3.2975175991107886E-2</v>
      </c>
      <c r="AE521" s="1">
        <f>(Table2[[#This Row],[Close Price]]/Table2[[#This Row],[Current Week Low]])-1</f>
        <v>4.6124031007751753E-2</v>
      </c>
      <c r="AF521" s="1">
        <f>(Table2[[#This Row],[Current Week High]]/Table2[[#This Row],[Close Price]])-1</f>
        <v>3.2975175991107886E-2</v>
      </c>
      <c r="AG521" s="1">
        <f>(Table2[[#This Row],[Close Price]]/Table2[[#This Row],[Current Month Low]])-1</f>
        <v>6.6376926116159529E-2</v>
      </c>
      <c r="AH521" s="1">
        <f>(Table2[[#This Row],[Current Month High]]/Table2[[#This Row],[Close Price]])-1</f>
        <v>8.2993701370878137E-2</v>
      </c>
      <c r="AI521">
        <v>10.0778065950352</v>
      </c>
      <c r="AJ521">
        <v>42.804232804232797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0.09</v>
      </c>
      <c r="AM521" t="s">
        <v>3109</v>
      </c>
      <c r="AN521">
        <v>-4.3099999999999996</v>
      </c>
      <c r="AO521" t="s">
        <v>3108</v>
      </c>
      <c r="AP521">
        <v>-8.1524753260664995E-2</v>
      </c>
      <c r="AQ521">
        <f>(Table2[[#This Row],[Sharpe Ratio]]-AVERAGE(Table2[Sharpe Ratio]))/_xlfn.STDEV.P(Table2[Sharpe Ratio])</f>
        <v>-1.6446446673085096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-1.9218670262043809</v>
      </c>
      <c r="AS521">
        <f>_xlfn.RANK.AVG(Table2[[#This Row],[1Y Return vs Nifty Z-Score]],Table2[1Y Return vs Nifty Z-Score])</f>
        <v>553</v>
      </c>
      <c r="AT521">
        <f>_xlfn.RANK.AVG(Table2[[#This Row],[6M Return vs Nifty Z-Score]],Table2[6M Return vs Nifty Z-Score])</f>
        <v>191</v>
      </c>
      <c r="AU521">
        <f>_xlfn.RANK.AVG(Table2[[#This Row],[Sharpe Ratio Z-Score]],Table2[Sharpe Ratio Z-Score])</f>
        <v>699</v>
      </c>
      <c r="AV521">
        <f>(Table2[[#This Row],[Rank 1Y]]+Table2[[#This Row],[Rank 6M]]+Table2[[#This Row],[Rank Sharpe]])/3</f>
        <v>481</v>
      </c>
    </row>
    <row r="522" spans="1:48" x14ac:dyDescent="0.3">
      <c r="A522" t="s">
        <v>863</v>
      </c>
      <c r="B522" t="s">
        <v>864</v>
      </c>
      <c r="C522" t="s">
        <v>3064</v>
      </c>
      <c r="D522" t="s">
        <v>413</v>
      </c>
      <c r="E522">
        <v>17252.632173388</v>
      </c>
      <c r="F522">
        <v>107.83</v>
      </c>
      <c r="G522">
        <v>-35.502957256549699</v>
      </c>
      <c r="H522">
        <f>(Table2[[#This Row],[1Y Return vs Nifty]]-AVERAGE(Table2[1Y Return vs Nifty]))/_xlfn.STDEV.P(Table2[1Y Return vs Nifty])</f>
        <v>-1.0401938402798085</v>
      </c>
      <c r="I522">
        <v>-9.4521083991103794</v>
      </c>
      <c r="J522">
        <f>(Table2[[#This Row],[1M Return vs Nifty]]-AVERAGE(Table2[1M Return vs Nifty]))/_xlfn.STDEV.P(Table2[1M Return vs Nifty])</f>
        <v>-0.65735816998820851</v>
      </c>
      <c r="K522">
        <v>-20.2720589988987</v>
      </c>
      <c r="L522">
        <f>(Table2[[#This Row],[6M Return vs Nifty]]-AVERAGE(Table2[6M Return vs Nifty]))/_xlfn.STDEV.P(Table2[6M Return vs Nifty])</f>
        <v>-0.87801013246269122</v>
      </c>
      <c r="M522">
        <v>-2.4771168970191102</v>
      </c>
      <c r="N522">
        <f>(Table2[[#This Row],[1W Return vs Nifty]]-AVERAGE(Table2[1W Return vs Nifty]))/_xlfn.STDEV.P(Table2[1W Return vs Nifty])</f>
        <v>2.6974116714213601E-2</v>
      </c>
      <c r="O522">
        <v>109.75</v>
      </c>
      <c r="P522">
        <v>113.12227759734201</v>
      </c>
      <c r="Q522">
        <v>114.63131709728999</v>
      </c>
      <c r="R522">
        <v>45.783841893796698</v>
      </c>
      <c r="S522" s="1">
        <f>(Table2[[#This Row],[Close Price]]-Table2[[#This Row],[20D EMA]])/Table2[[#This Row],[20D EMA]]</f>
        <v>-1.7494305239179969E-2</v>
      </c>
      <c r="T522" s="1">
        <f>(Table2[[#This Row],[Close Price]]-Table2[[#This Row],[50D EMA]])/Table2[[#This Row],[50D EMA]]</f>
        <v>-4.6783690266384438E-2</v>
      </c>
      <c r="U522" s="1">
        <f>(Table2[[#This Row],[Close Price]]-Table2[[#This Row],[200D EMA]])/Table2[[#This Row],[200D EMA]]</f>
        <v>-5.933210286258489E-2</v>
      </c>
      <c r="V522">
        <v>0.88561609715238598</v>
      </c>
      <c r="W522">
        <v>106.3</v>
      </c>
      <c r="X522">
        <v>108.14</v>
      </c>
      <c r="Y522">
        <v>105.35</v>
      </c>
      <c r="Z522">
        <v>108.5</v>
      </c>
      <c r="AA522">
        <v>104.5</v>
      </c>
      <c r="AB522">
        <v>113.4</v>
      </c>
      <c r="AC522" s="1">
        <f>(Table2[[#This Row],[Close Price]]/Table2[[#This Row],[Day Low]])-1</f>
        <v>1.439322671683918E-2</v>
      </c>
      <c r="AD522" s="1">
        <f>(Table2[[#This Row],[Day High]]/Table2[[#This Row],[Close Price]])-1</f>
        <v>2.8748956691087013E-3</v>
      </c>
      <c r="AE522" s="1">
        <f>(Table2[[#This Row],[Close Price]]/Table2[[#This Row],[Current Week Low]])-1</f>
        <v>2.3540579022306662E-2</v>
      </c>
      <c r="AF522" s="1">
        <f>(Table2[[#This Row],[Current Week High]]/Table2[[#This Row],[Close Price]])-1</f>
        <v>6.2134841880738811E-3</v>
      </c>
      <c r="AG522" s="1">
        <f>(Table2[[#This Row],[Close Price]]/Table2[[#This Row],[Current Month Low]])-1</f>
        <v>3.1866028708134042E-2</v>
      </c>
      <c r="AH522" s="1">
        <f>(Table2[[#This Row],[Current Month High]]/Table2[[#This Row],[Close Price]])-1</f>
        <v>5.1655383473986793E-2</v>
      </c>
      <c r="AI522">
        <v>27.0518408606139</v>
      </c>
      <c r="AJ522">
        <v>3.1866028708134002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-0.11</v>
      </c>
      <c r="AM522" t="s">
        <v>3108</v>
      </c>
      <c r="AN522">
        <v>-4.3899999999999997</v>
      </c>
      <c r="AO522" t="s">
        <v>3108</v>
      </c>
      <c r="AP522">
        <v>0.12732356473644299</v>
      </c>
      <c r="AQ522">
        <f>(Table2[[#This Row],[Sharpe Ratio]]-AVERAGE(Table2[Sharpe Ratio]))/_xlfn.STDEV.P(Table2[Sharpe Ratio])</f>
        <v>0.72881114303498473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671</v>
      </c>
      <c r="AT522">
        <f>_xlfn.RANK.AVG(Table2[[#This Row],[6M Return vs Nifty Z-Score]],Table2[6M Return vs Nifty Z-Score])</f>
        <v>610</v>
      </c>
      <c r="AU522">
        <f>_xlfn.RANK.AVG(Table2[[#This Row],[Sharpe Ratio Z-Score]],Table2[Sharpe Ratio Z-Score])</f>
        <v>165</v>
      </c>
      <c r="AV522">
        <f>(Table2[[#This Row],[Rank 1Y]]+Table2[[#This Row],[Rank 6M]]+Table2[[#This Row],[Rank Sharpe]])/3</f>
        <v>482</v>
      </c>
    </row>
    <row r="523" spans="1:48" x14ac:dyDescent="0.3">
      <c r="A523" t="s">
        <v>1770</v>
      </c>
      <c r="B523" t="s">
        <v>1771</v>
      </c>
      <c r="C523" t="s">
        <v>3072</v>
      </c>
      <c r="D523" t="s">
        <v>313</v>
      </c>
      <c r="E523">
        <v>4273.202138484</v>
      </c>
      <c r="F523">
        <v>194.19</v>
      </c>
      <c r="G523">
        <v>5.6231884213735501</v>
      </c>
      <c r="H523">
        <f>(Table2[[#This Row],[1Y Return vs Nifty]]-AVERAGE(Table2[1Y Return vs Nifty]))/_xlfn.STDEV.P(Table2[1Y Return vs Nifty])</f>
        <v>-0.40563679947702425</v>
      </c>
      <c r="I523">
        <v>3.0616854606649899</v>
      </c>
      <c r="J523">
        <f>(Table2[[#This Row],[1M Return vs Nifty]]-AVERAGE(Table2[1M Return vs Nifty]))/_xlfn.STDEV.P(Table2[1M Return vs Nifty])</f>
        <v>0.53901247288745058</v>
      </c>
      <c r="K523">
        <v>-8.4625749287358403</v>
      </c>
      <c r="L523">
        <f>(Table2[[#This Row],[6M Return vs Nifty]]-AVERAGE(Table2[6M Return vs Nifty]))/_xlfn.STDEV.P(Table2[6M Return vs Nifty])</f>
        <v>-0.48104135113164198</v>
      </c>
      <c r="M523">
        <v>-4.7715576448901897</v>
      </c>
      <c r="N523">
        <f>(Table2[[#This Row],[1W Return vs Nifty]]-AVERAGE(Table2[1W Return vs Nifty]))/_xlfn.STDEV.P(Table2[1W Return vs Nifty])</f>
        <v>-0.48228491370724974</v>
      </c>
      <c r="O523">
        <v>186.71</v>
      </c>
      <c r="P523">
        <v>187.145650366469</v>
      </c>
      <c r="Q523">
        <v>183.63287286627701</v>
      </c>
      <c r="R523">
        <v>62.725526539798302</v>
      </c>
      <c r="S523" s="1">
        <f>(Table2[[#This Row],[Close Price]]-Table2[[#This Row],[20D EMA]])/Table2[[#This Row],[20D EMA]]</f>
        <v>4.0062128434470511E-2</v>
      </c>
      <c r="T523" s="1">
        <f>(Table2[[#This Row],[Close Price]]-Table2[[#This Row],[50D EMA]])/Table2[[#This Row],[50D EMA]]</f>
        <v>3.7641001111897276E-2</v>
      </c>
      <c r="U523" s="1">
        <f>(Table2[[#This Row],[Close Price]]-Table2[[#This Row],[200D EMA]])/Table2[[#This Row],[200D EMA]]</f>
        <v>5.7490399017014637E-2</v>
      </c>
      <c r="V523">
        <v>1.8552422600467899</v>
      </c>
      <c r="W523">
        <v>189.01</v>
      </c>
      <c r="X523">
        <v>197.89</v>
      </c>
      <c r="Y523">
        <v>184.6</v>
      </c>
      <c r="Z523">
        <v>198.16</v>
      </c>
      <c r="AA523">
        <v>175</v>
      </c>
      <c r="AB523">
        <v>205</v>
      </c>
      <c r="AC523" s="1">
        <f>(Table2[[#This Row],[Close Price]]/Table2[[#This Row],[Day Low]])-1</f>
        <v>2.7405957356753552E-2</v>
      </c>
      <c r="AD523" s="1">
        <f>(Table2[[#This Row],[Day High]]/Table2[[#This Row],[Close Price]])-1</f>
        <v>1.9053504299912483E-2</v>
      </c>
      <c r="AE523" s="1">
        <f>(Table2[[#This Row],[Close Price]]/Table2[[#This Row],[Current Week Low]])-1</f>
        <v>5.1950162513542786E-2</v>
      </c>
      <c r="AF523" s="1">
        <f>(Table2[[#This Row],[Current Week High]]/Table2[[#This Row],[Close Price]])-1</f>
        <v>2.0443895154230285E-2</v>
      </c>
      <c r="AG523" s="1">
        <f>(Table2[[#This Row],[Close Price]]/Table2[[#This Row],[Current Month Low]])-1</f>
        <v>0.1096571428571429</v>
      </c>
      <c r="AH523" s="1">
        <f>(Table2[[#This Row],[Current Month High]]/Table2[[#This Row],[Close Price]])-1</f>
        <v>5.5667130130284681E-2</v>
      </c>
      <c r="AI523">
        <v>22.483135073896602</v>
      </c>
      <c r="AJ523">
        <v>52.605108055009801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-0.06</v>
      </c>
      <c r="AM523" t="s">
        <v>3108</v>
      </c>
      <c r="AN523">
        <v>4.9800000000000004</v>
      </c>
      <c r="AO523" t="s">
        <v>3109</v>
      </c>
      <c r="AQ523">
        <f>(Table2[[#This Row],[Sharpe Ratio]]-AVERAGE(Table2[Sharpe Ratio]))/_xlfn.STDEV.P(Table2[Sharpe Ratio])</f>
        <v>-0.71815696001452767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426</v>
      </c>
      <c r="AT523">
        <f>_xlfn.RANK.AVG(Table2[[#This Row],[6M Return vs Nifty Z-Score]],Table2[6M Return vs Nifty Z-Score])</f>
        <v>478</v>
      </c>
      <c r="AU523">
        <f>_xlfn.RANK.AVG(Table2[[#This Row],[Sharpe Ratio Z-Score]],Table2[Sharpe Ratio Z-Score])</f>
        <v>544.5</v>
      </c>
      <c r="AV523">
        <f>(Table2[[#This Row],[Rank 1Y]]+Table2[[#This Row],[Rank 6M]]+Table2[[#This Row],[Rank Sharpe]])/3</f>
        <v>482.83333333333331</v>
      </c>
    </row>
    <row r="524" spans="1:48" x14ac:dyDescent="0.3">
      <c r="A524" t="s">
        <v>231</v>
      </c>
      <c r="B524" t="s">
        <v>232</v>
      </c>
      <c r="C524" t="s">
        <v>3068</v>
      </c>
      <c r="D524" t="s">
        <v>51</v>
      </c>
      <c r="E524">
        <v>113164.51224672</v>
      </c>
      <c r="F524">
        <v>6793.6</v>
      </c>
      <c r="G524">
        <v>-10.1040548399993</v>
      </c>
      <c r="H524">
        <f>(Table2[[#This Row],[1Y Return vs Nifty]]-AVERAGE(Table2[1Y Return vs Nifty]))/_xlfn.STDEV.P(Table2[1Y Return vs Nifty])</f>
        <v>-0.64830074912304025</v>
      </c>
      <c r="I524">
        <v>1.0407523243905601</v>
      </c>
      <c r="J524">
        <f>(Table2[[#This Row],[1M Return vs Nifty]]-AVERAGE(Table2[1M Return vs Nifty]))/_xlfn.STDEV.P(Table2[1M Return vs Nifty])</f>
        <v>0.34580287533884896</v>
      </c>
      <c r="K524">
        <v>-3.8025271758327501</v>
      </c>
      <c r="L524">
        <f>(Table2[[#This Row],[6M Return vs Nifty]]-AVERAGE(Table2[6M Return vs Nifty]))/_xlfn.STDEV.P(Table2[6M Return vs Nifty])</f>
        <v>-0.32439661826915694</v>
      </c>
      <c r="M524">
        <v>-3.68783495958361</v>
      </c>
      <c r="N524">
        <f>(Table2[[#This Row],[1W Return vs Nifty]]-AVERAGE(Table2[1W Return vs Nifty]))/_xlfn.STDEV.P(Table2[1W Return vs Nifty])</f>
        <v>-0.24174892929490199</v>
      </c>
      <c r="O524">
        <v>6810.14</v>
      </c>
      <c r="P524">
        <v>6586.0923406778102</v>
      </c>
      <c r="Q524">
        <v>6091.14955392293</v>
      </c>
      <c r="R524">
        <v>44.126473893556302</v>
      </c>
      <c r="S524" s="1">
        <f>(Table2[[#This Row],[Close Price]]-Table2[[#This Row],[20D EMA]])/Table2[[#This Row],[20D EMA]]</f>
        <v>-2.4287312742469263E-3</v>
      </c>
      <c r="T524" s="1">
        <f>(Table2[[#This Row],[Close Price]]-Table2[[#This Row],[50D EMA]])/Table2[[#This Row],[50D EMA]]</f>
        <v>3.1506946545610454E-2</v>
      </c>
      <c r="U524" s="1">
        <f>(Table2[[#This Row],[Close Price]]-Table2[[#This Row],[200D EMA]])/Table2[[#This Row],[200D EMA]]</f>
        <v>0.11532313233462899</v>
      </c>
      <c r="V524">
        <v>0.69259055573136097</v>
      </c>
      <c r="W524">
        <v>6758.15</v>
      </c>
      <c r="X524">
        <v>6848.95</v>
      </c>
      <c r="Y524">
        <v>6758.15</v>
      </c>
      <c r="Z524">
        <v>7030</v>
      </c>
      <c r="AA524">
        <v>6758.15</v>
      </c>
      <c r="AB524">
        <v>7035</v>
      </c>
      <c r="AC524" s="1">
        <f>(Table2[[#This Row],[Close Price]]/Table2[[#This Row],[Day Low]])-1</f>
        <v>5.2455183741113576E-3</v>
      </c>
      <c r="AD524" s="1">
        <f>(Table2[[#This Row],[Day High]]/Table2[[#This Row],[Close Price]])-1</f>
        <v>8.1473739990578498E-3</v>
      </c>
      <c r="AE524" s="1">
        <f>(Table2[[#This Row],[Close Price]]/Table2[[#This Row],[Current Week Low]])-1</f>
        <v>5.2455183741113576E-3</v>
      </c>
      <c r="AF524" s="1">
        <f>(Table2[[#This Row],[Current Week High]]/Table2[[#This Row],[Close Price]])-1</f>
        <v>3.4797456429580764E-2</v>
      </c>
      <c r="AG524" s="1">
        <f>(Table2[[#This Row],[Close Price]]/Table2[[#This Row],[Current Month Low]])-1</f>
        <v>5.2455183741113576E-3</v>
      </c>
      <c r="AH524" s="1">
        <f>(Table2[[#This Row],[Current Month High]]/Table2[[#This Row],[Close Price]])-1</f>
        <v>3.5533443240697071E-2</v>
      </c>
      <c r="AI524">
        <v>3.5533443240697</v>
      </c>
      <c r="AJ524">
        <v>30.5068628675164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-0.01</v>
      </c>
      <c r="AM524" t="s">
        <v>3108</v>
      </c>
      <c r="AN524">
        <v>-0.16</v>
      </c>
      <c r="AO524" t="s">
        <v>3108</v>
      </c>
      <c r="AP524">
        <v>1.5247604734551E-2</v>
      </c>
      <c r="AQ524">
        <f>(Table2[[#This Row],[Sharpe Ratio]]-AVERAGE(Table2[Sharpe Ratio]))/_xlfn.STDEV.P(Table2[Sharpe Ratio])</f>
        <v>-0.54487562168197679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-1.4135190430302271</v>
      </c>
      <c r="AS524">
        <f>_xlfn.RANK.AVG(Table2[[#This Row],[1Y Return vs Nifty Z-Score]],Table2[1Y Return vs Nifty Z-Score])</f>
        <v>548</v>
      </c>
      <c r="AT524">
        <f>_xlfn.RANK.AVG(Table2[[#This Row],[6M Return vs Nifty Z-Score]],Table2[6M Return vs Nifty Z-Score])</f>
        <v>418</v>
      </c>
      <c r="AU524">
        <f>_xlfn.RANK.AVG(Table2[[#This Row],[Sharpe Ratio Z-Score]],Table2[Sharpe Ratio Z-Score])</f>
        <v>483</v>
      </c>
      <c r="AV524">
        <f>(Table2[[#This Row],[Rank 1Y]]+Table2[[#This Row],[Rank 6M]]+Table2[[#This Row],[Rank Sharpe]])/3</f>
        <v>483</v>
      </c>
    </row>
    <row r="525" spans="1:48" x14ac:dyDescent="0.3">
      <c r="A525" t="s">
        <v>434</v>
      </c>
      <c r="B525" t="s">
        <v>435</v>
      </c>
      <c r="C525" t="s">
        <v>3071</v>
      </c>
      <c r="D525" t="s">
        <v>133</v>
      </c>
      <c r="E525">
        <v>52986.378407291901</v>
      </c>
      <c r="F525">
        <v>128.28</v>
      </c>
      <c r="G525">
        <v>21.424598891973901</v>
      </c>
      <c r="H525">
        <f>(Table2[[#This Row],[1Y Return vs Nifty]]-AVERAGE(Table2[1Y Return vs Nifty]))/_xlfn.STDEV.P(Table2[1Y Return vs Nifty])</f>
        <v>-0.16182848475530728</v>
      </c>
      <c r="I525">
        <v>-17.783444172681701</v>
      </c>
      <c r="J525">
        <f>(Table2[[#This Row],[1M Return vs Nifty]]-AVERAGE(Table2[1M Return vs Nifty]))/_xlfn.STDEV.P(Table2[1M Return vs Nifty])</f>
        <v>-1.4538684567270554</v>
      </c>
      <c r="K525">
        <v>-10.6934583552971</v>
      </c>
      <c r="L525">
        <f>(Table2[[#This Row],[6M Return vs Nifty]]-AVERAGE(Table2[6M Return vs Nifty]))/_xlfn.STDEV.P(Table2[6M Return vs Nifty])</f>
        <v>-0.55603117032036842</v>
      </c>
      <c r="M525">
        <v>-8.3941628849403394</v>
      </c>
      <c r="N525">
        <f>(Table2[[#This Row],[1W Return vs Nifty]]-AVERAGE(Table2[1W Return vs Nifty]))/_xlfn.STDEV.P(Table2[1W Return vs Nifty])</f>
        <v>-1.2863346299003611</v>
      </c>
      <c r="O525">
        <v>138.44</v>
      </c>
      <c r="P525">
        <v>144.55635966774599</v>
      </c>
      <c r="Q525">
        <v>133.520971083327</v>
      </c>
      <c r="R525">
        <v>34.904138473242803</v>
      </c>
      <c r="S525" s="1">
        <f>(Table2[[#This Row],[Close Price]]-Table2[[#This Row],[20D EMA]])/Table2[[#This Row],[20D EMA]]</f>
        <v>-7.3389193874602687E-2</v>
      </c>
      <c r="T525" s="1">
        <f>(Table2[[#This Row],[Close Price]]-Table2[[#This Row],[50D EMA]])/Table2[[#This Row],[50D EMA]]</f>
        <v>-0.11259525146563054</v>
      </c>
      <c r="U525" s="1">
        <f>(Table2[[#This Row],[Close Price]]-Table2[[#This Row],[200D EMA]])/Table2[[#This Row],[200D EMA]]</f>
        <v>-3.9252044385269198E-2</v>
      </c>
      <c r="V525">
        <v>0.94967870906450502</v>
      </c>
      <c r="W525">
        <v>126.6</v>
      </c>
      <c r="X525">
        <v>128.68</v>
      </c>
      <c r="Y525">
        <v>125</v>
      </c>
      <c r="Z525">
        <v>132.94999999999999</v>
      </c>
      <c r="AA525">
        <v>125</v>
      </c>
      <c r="AB525">
        <v>156.35</v>
      </c>
      <c r="AC525" s="1">
        <f>(Table2[[#This Row],[Close Price]]/Table2[[#This Row],[Day Low]])-1</f>
        <v>1.3270142180094924E-2</v>
      </c>
      <c r="AD525" s="1">
        <f>(Table2[[#This Row],[Day High]]/Table2[[#This Row],[Close Price]])-1</f>
        <v>3.1181789834737739E-3</v>
      </c>
      <c r="AE525" s="1">
        <f>(Table2[[#This Row],[Close Price]]/Table2[[#This Row],[Current Week Low]])-1</f>
        <v>2.6240000000000041E-2</v>
      </c>
      <c r="AF525" s="1">
        <f>(Table2[[#This Row],[Current Week High]]/Table2[[#This Row],[Close Price]])-1</f>
        <v>3.6404739632054817E-2</v>
      </c>
      <c r="AG525" s="1">
        <f>(Table2[[#This Row],[Close Price]]/Table2[[#This Row],[Current Month Low]])-1</f>
        <v>2.6240000000000041E-2</v>
      </c>
      <c r="AH525" s="1">
        <f>(Table2[[#This Row],[Current Month High]]/Table2[[#This Row],[Close Price]])-1</f>
        <v>0.21881821016526337</v>
      </c>
      <c r="AI525">
        <v>36.693171188026199</v>
      </c>
      <c r="AJ525">
        <v>56.8215158924205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-0.14000000000000001</v>
      </c>
      <c r="AM525" t="s">
        <v>3108</v>
      </c>
      <c r="AN525">
        <v>-13.38</v>
      </c>
      <c r="AO525" t="s">
        <v>3108</v>
      </c>
      <c r="AP525">
        <v>-1.9759305564396999E-2</v>
      </c>
      <c r="AQ525">
        <f>(Table2[[#This Row],[Sharpe Ratio]]-AVERAGE(Table2[Sharpe Ratio]))/_xlfn.STDEV.P(Table2[Sharpe Ratio])</f>
        <v>-0.94271150299542927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337</v>
      </c>
      <c r="AT525">
        <f>_xlfn.RANK.AVG(Table2[[#This Row],[6M Return vs Nifty Z-Score]],Table2[6M Return vs Nifty Z-Score])</f>
        <v>507</v>
      </c>
      <c r="AU525">
        <f>_xlfn.RANK.AVG(Table2[[#This Row],[Sharpe Ratio Z-Score]],Table2[Sharpe Ratio Z-Score])</f>
        <v>608</v>
      </c>
      <c r="AV525">
        <f>(Table2[[#This Row],[Rank 1Y]]+Table2[[#This Row],[Rank 6M]]+Table2[[#This Row],[Rank Sharpe]])/3</f>
        <v>484</v>
      </c>
    </row>
    <row r="526" spans="1:48" x14ac:dyDescent="0.3">
      <c r="A526" t="s">
        <v>1256</v>
      </c>
      <c r="B526" t="s">
        <v>1257</v>
      </c>
      <c r="C526" t="s">
        <v>3068</v>
      </c>
      <c r="D526" t="s">
        <v>282</v>
      </c>
      <c r="E526">
        <v>8895.3422047399999</v>
      </c>
      <c r="F526">
        <v>1356.7</v>
      </c>
      <c r="G526">
        <v>1.7012633870807401</v>
      </c>
      <c r="H526">
        <f>(Table2[[#This Row],[1Y Return vs Nifty]]-AVERAGE(Table2[1Y Return vs Nifty]))/_xlfn.STDEV.P(Table2[1Y Return vs Nifty])</f>
        <v>-0.46615025394711201</v>
      </c>
      <c r="I526">
        <v>2.70710004322927</v>
      </c>
      <c r="J526">
        <f>(Table2[[#This Row],[1M Return vs Nifty]]-AVERAGE(Table2[1M Return vs Nifty]))/_xlfn.STDEV.P(Table2[1M Return vs Nifty])</f>
        <v>0.50511263495136993</v>
      </c>
      <c r="K526">
        <v>-6.7417642959459601</v>
      </c>
      <c r="L526">
        <f>(Table2[[#This Row],[6M Return vs Nifty]]-AVERAGE(Table2[6M Return vs Nifty]))/_xlfn.STDEV.P(Table2[6M Return vs Nifty])</f>
        <v>-0.42319732545349992</v>
      </c>
      <c r="M526">
        <v>0.12913402422679901</v>
      </c>
      <c r="N526">
        <f>(Table2[[#This Row],[1W Return vs Nifty]]-AVERAGE(Table2[1W Return vs Nifty]))/_xlfn.STDEV.P(Table2[1W Return vs Nifty])</f>
        <v>0.60544048958535712</v>
      </c>
      <c r="O526">
        <v>1316.09</v>
      </c>
      <c r="P526">
        <v>1291.63096954961</v>
      </c>
      <c r="Q526">
        <v>1199.10468640366</v>
      </c>
      <c r="R526">
        <v>61.693989039843899</v>
      </c>
      <c r="S526" s="1">
        <f>(Table2[[#This Row],[Close Price]]-Table2[[#This Row],[20D EMA]])/Table2[[#This Row],[20D EMA]]</f>
        <v>3.0856552363440291E-2</v>
      </c>
      <c r="T526" s="1">
        <f>(Table2[[#This Row],[Close Price]]-Table2[[#This Row],[50D EMA]])/Table2[[#This Row],[50D EMA]]</f>
        <v>5.0377415828825753E-2</v>
      </c>
      <c r="U526" s="1">
        <f>(Table2[[#This Row],[Close Price]]-Table2[[#This Row],[200D EMA]])/Table2[[#This Row],[200D EMA]]</f>
        <v>0.13142748534241655</v>
      </c>
      <c r="V526">
        <v>0.57817531707406</v>
      </c>
      <c r="W526">
        <v>1330</v>
      </c>
      <c r="X526">
        <v>1365</v>
      </c>
      <c r="Y526">
        <v>1266</v>
      </c>
      <c r="Z526">
        <v>1365</v>
      </c>
      <c r="AA526">
        <v>1266</v>
      </c>
      <c r="AB526">
        <v>1366</v>
      </c>
      <c r="AC526" s="1">
        <f>(Table2[[#This Row],[Close Price]]/Table2[[#This Row],[Day Low]])-1</f>
        <v>2.0075187969924801E-2</v>
      </c>
      <c r="AD526" s="1">
        <f>(Table2[[#This Row],[Day High]]/Table2[[#This Row],[Close Price]])-1</f>
        <v>6.1177858037886335E-3</v>
      </c>
      <c r="AE526" s="1">
        <f>(Table2[[#This Row],[Close Price]]/Table2[[#This Row],[Current Week Low]])-1</f>
        <v>7.1642969984202276E-2</v>
      </c>
      <c r="AF526" s="1">
        <f>(Table2[[#This Row],[Current Week High]]/Table2[[#This Row],[Close Price]])-1</f>
        <v>6.1177858037886335E-3</v>
      </c>
      <c r="AG526" s="1">
        <f>(Table2[[#This Row],[Close Price]]/Table2[[#This Row],[Current Month Low]])-1</f>
        <v>7.1642969984202276E-2</v>
      </c>
      <c r="AH526" s="1">
        <f>(Table2[[#This Row],[Current Month High]]/Table2[[#This Row],[Close Price]])-1</f>
        <v>6.8548684307510044E-3</v>
      </c>
      <c r="AI526">
        <v>21.909781086459802</v>
      </c>
      <c r="AJ526">
        <v>38.878083734261402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0.02</v>
      </c>
      <c r="AM526" t="s">
        <v>3109</v>
      </c>
      <c r="AN526">
        <v>0.83</v>
      </c>
      <c r="AO526" t="s">
        <v>3109</v>
      </c>
      <c r="AQ526">
        <f>(Table2[[#This Row],[Sharpe Ratio]]-AVERAGE(Table2[Sharpe Ratio]))/_xlfn.STDEV.P(Table2[Sharpe Ratio])</f>
        <v>-0.71815696001452767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-0.49695141487841266</v>
      </c>
      <c r="AS526">
        <f>_xlfn.RANK.AVG(Table2[[#This Row],[1Y Return vs Nifty Z-Score]],Table2[1Y Return vs Nifty Z-Score])</f>
        <v>457</v>
      </c>
      <c r="AT526">
        <f>_xlfn.RANK.AVG(Table2[[#This Row],[6M Return vs Nifty Z-Score]],Table2[6M Return vs Nifty Z-Score])</f>
        <v>452</v>
      </c>
      <c r="AU526">
        <f>_xlfn.RANK.AVG(Table2[[#This Row],[Sharpe Ratio Z-Score]],Table2[Sharpe Ratio Z-Score])</f>
        <v>544.5</v>
      </c>
      <c r="AV526">
        <f>(Table2[[#This Row],[Rank 1Y]]+Table2[[#This Row],[Rank 6M]]+Table2[[#This Row],[Rank Sharpe]])/3</f>
        <v>484.5</v>
      </c>
    </row>
    <row r="527" spans="1:48" x14ac:dyDescent="0.3">
      <c r="A527" t="s">
        <v>1356</v>
      </c>
      <c r="B527" t="s">
        <v>1357</v>
      </c>
      <c r="C527" t="s">
        <v>3064</v>
      </c>
      <c r="D527" t="s">
        <v>24</v>
      </c>
      <c r="E527">
        <v>8124.1304704739996</v>
      </c>
      <c r="F527">
        <v>215.14</v>
      </c>
      <c r="G527">
        <v>-30.460567971002</v>
      </c>
      <c r="H527">
        <f>(Table2[[#This Row],[1Y Return vs Nifty]]-AVERAGE(Table2[1Y Return vs Nifty]))/_xlfn.STDEV.P(Table2[1Y Return vs Nifty])</f>
        <v>-0.96239215060358829</v>
      </c>
      <c r="I527">
        <v>-4.5867765746084004</v>
      </c>
      <c r="J527">
        <f>(Table2[[#This Row],[1M Return vs Nifty]]-AVERAGE(Table2[1M Return vs Nifty]))/_xlfn.STDEV.P(Table2[1M Return vs Nifty])</f>
        <v>-0.19221224958167546</v>
      </c>
      <c r="K527">
        <v>-26.2250106523325</v>
      </c>
      <c r="L527">
        <f>(Table2[[#This Row],[6M Return vs Nifty]]-AVERAGE(Table2[6M Return vs Nifty]))/_xlfn.STDEV.P(Table2[6M Return vs Nifty])</f>
        <v>-1.0781150607683088</v>
      </c>
      <c r="M527">
        <v>-2.63991219515861</v>
      </c>
      <c r="N527">
        <f>(Table2[[#This Row],[1W Return vs Nifty]]-AVERAGE(Table2[1W Return vs Nifty]))/_xlfn.STDEV.P(Table2[1W Return vs Nifty])</f>
        <v>-9.1588606854507582E-3</v>
      </c>
      <c r="O527">
        <v>222.8</v>
      </c>
      <c r="P527">
        <v>223.909129103532</v>
      </c>
      <c r="Q527">
        <v>222.00496059886501</v>
      </c>
      <c r="R527">
        <v>36.9497212246321</v>
      </c>
      <c r="S527" s="1">
        <f>(Table2[[#This Row],[Close Price]]-Table2[[#This Row],[20D EMA]])/Table2[[#This Row],[20D EMA]]</f>
        <v>-3.4380610412926504E-2</v>
      </c>
      <c r="T527" s="1">
        <f>(Table2[[#This Row],[Close Price]]-Table2[[#This Row],[50D EMA]])/Table2[[#This Row],[50D EMA]]</f>
        <v>-3.9163785499238421E-2</v>
      </c>
      <c r="U527" s="1">
        <f>(Table2[[#This Row],[Close Price]]-Table2[[#This Row],[200D EMA]])/Table2[[#This Row],[200D EMA]]</f>
        <v>-3.0922554975107715E-2</v>
      </c>
      <c r="V527">
        <v>0.99164094080950305</v>
      </c>
      <c r="W527">
        <v>214.9</v>
      </c>
      <c r="X527">
        <v>219.9</v>
      </c>
      <c r="Y527">
        <v>214</v>
      </c>
      <c r="Z527">
        <v>224.58</v>
      </c>
      <c r="AA527">
        <v>214</v>
      </c>
      <c r="AB527">
        <v>240.05</v>
      </c>
      <c r="AC527" s="1">
        <f>(Table2[[#This Row],[Close Price]]/Table2[[#This Row],[Day Low]])-1</f>
        <v>1.1167985109352685E-3</v>
      </c>
      <c r="AD527" s="1">
        <f>(Table2[[#This Row],[Day High]]/Table2[[#This Row],[Close Price]])-1</f>
        <v>2.2125127823742874E-2</v>
      </c>
      <c r="AE527" s="1">
        <f>(Table2[[#This Row],[Close Price]]/Table2[[#This Row],[Current Week Low]])-1</f>
        <v>5.3271028037382706E-3</v>
      </c>
      <c r="AF527" s="1">
        <f>(Table2[[#This Row],[Current Week High]]/Table2[[#This Row],[Close Price]])-1</f>
        <v>4.3878404759691403E-2</v>
      </c>
      <c r="AG527" s="1">
        <f>(Table2[[#This Row],[Close Price]]/Table2[[#This Row],[Current Month Low]])-1</f>
        <v>5.3271028037382706E-3</v>
      </c>
      <c r="AH527" s="1">
        <f>(Table2[[#This Row],[Current Month High]]/Table2[[#This Row],[Close Price]])-1</f>
        <v>0.11578507018685524</v>
      </c>
      <c r="AI527">
        <v>33.192339871711397</v>
      </c>
      <c r="AJ527">
        <v>12.0520833333333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-0.03</v>
      </c>
      <c r="AM527" t="s">
        <v>3108</v>
      </c>
      <c r="AN527">
        <v>-9.92</v>
      </c>
      <c r="AO527" t="s">
        <v>3108</v>
      </c>
      <c r="AP527">
        <v>0.137946061307745</v>
      </c>
      <c r="AQ527">
        <f>(Table2[[#This Row],[Sharpe Ratio]]-AVERAGE(Table2[Sharpe Ratio]))/_xlfn.STDEV.P(Table2[Sharpe Ratio])</f>
        <v>0.84953045956718554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649</v>
      </c>
      <c r="AT527">
        <f>_xlfn.RANK.AVG(Table2[[#This Row],[6M Return vs Nifty Z-Score]],Table2[6M Return vs Nifty Z-Score])</f>
        <v>665</v>
      </c>
      <c r="AU527">
        <f>_xlfn.RANK.AVG(Table2[[#This Row],[Sharpe Ratio Z-Score]],Table2[Sharpe Ratio Z-Score])</f>
        <v>141</v>
      </c>
      <c r="AV527">
        <f>(Table2[[#This Row],[Rank 1Y]]+Table2[[#This Row],[Rank 6M]]+Table2[[#This Row],[Rank Sharpe]])/3</f>
        <v>485</v>
      </c>
    </row>
    <row r="528" spans="1:48" x14ac:dyDescent="0.3">
      <c r="A528" t="s">
        <v>166</v>
      </c>
      <c r="B528" t="s">
        <v>167</v>
      </c>
      <c r="C528" t="s">
        <v>3078</v>
      </c>
      <c r="D528" t="s">
        <v>168</v>
      </c>
      <c r="E528">
        <v>155499.6765649</v>
      </c>
      <c r="F528">
        <v>3057.35</v>
      </c>
      <c r="G528">
        <v>-5.6936470698280397</v>
      </c>
      <c r="H528">
        <f>(Table2[[#This Row],[1Y Return vs Nifty]]-AVERAGE(Table2[1Y Return vs Nifty]))/_xlfn.STDEV.P(Table2[1Y Return vs Nifty])</f>
        <v>-0.5802502363108023</v>
      </c>
      <c r="I528">
        <v>-4.0163028685311497</v>
      </c>
      <c r="J528">
        <f>(Table2[[#This Row],[1M Return vs Nifty]]-AVERAGE(Table2[1M Return vs Nifty]))/_xlfn.STDEV.P(Table2[1M Return vs Nifty])</f>
        <v>-0.13767259501079926</v>
      </c>
      <c r="K528">
        <v>1.4268746019035801</v>
      </c>
      <c r="L528">
        <f>(Table2[[#This Row],[6M Return vs Nifty]]-AVERAGE(Table2[6M Return vs Nifty]))/_xlfn.STDEV.P(Table2[6M Return vs Nifty])</f>
        <v>-0.14861338858147888</v>
      </c>
      <c r="M528">
        <v>-5.6988355587600896</v>
      </c>
      <c r="N528">
        <f>(Table2[[#This Row],[1W Return vs Nifty]]-AVERAGE(Table2[1W Return vs Nifty]))/_xlfn.STDEV.P(Table2[1W Return vs Nifty])</f>
        <v>-0.68809744200495404</v>
      </c>
      <c r="O528">
        <v>3104.16</v>
      </c>
      <c r="P528">
        <v>3095.5276264609902</v>
      </c>
      <c r="Q528">
        <v>2896.2635284644498</v>
      </c>
      <c r="R528">
        <v>41.148802753179901</v>
      </c>
      <c r="S528" s="1">
        <f>(Table2[[#This Row],[Close Price]]-Table2[[#This Row],[20D EMA]])/Table2[[#This Row],[20D EMA]]</f>
        <v>-1.5079763929694328E-2</v>
      </c>
      <c r="T528" s="1">
        <f>(Table2[[#This Row],[Close Price]]-Table2[[#This Row],[50D EMA]])/Table2[[#This Row],[50D EMA]]</f>
        <v>-1.2333156433379155E-2</v>
      </c>
      <c r="U528" s="1">
        <f>(Table2[[#This Row],[Close Price]]-Table2[[#This Row],[200D EMA]])/Table2[[#This Row],[200D EMA]]</f>
        <v>5.5618720448741575E-2</v>
      </c>
      <c r="V528">
        <v>1.04714080038779</v>
      </c>
      <c r="W528">
        <v>3025.1</v>
      </c>
      <c r="X528">
        <v>3062</v>
      </c>
      <c r="Y528">
        <v>2999.45</v>
      </c>
      <c r="Z528">
        <v>3130</v>
      </c>
      <c r="AA528">
        <v>2999.45</v>
      </c>
      <c r="AB528">
        <v>3278.95</v>
      </c>
      <c r="AC528" s="1">
        <f>(Table2[[#This Row],[Close Price]]/Table2[[#This Row],[Day Low]])-1</f>
        <v>1.0660804601500873E-2</v>
      </c>
      <c r="AD528" s="1">
        <f>(Table2[[#This Row],[Day High]]/Table2[[#This Row],[Close Price]])-1</f>
        <v>1.5209249840548722E-3</v>
      </c>
      <c r="AE528" s="1">
        <f>(Table2[[#This Row],[Close Price]]/Table2[[#This Row],[Current Week Low]])-1</f>
        <v>1.9303538982146762E-2</v>
      </c>
      <c r="AF528" s="1">
        <f>(Table2[[#This Row],[Current Week High]]/Table2[[#This Row],[Close Price]])-1</f>
        <v>2.3762408621845754E-2</v>
      </c>
      <c r="AG528" s="1">
        <f>(Table2[[#This Row],[Close Price]]/Table2[[#This Row],[Current Month Low]])-1</f>
        <v>1.9303538982146762E-2</v>
      </c>
      <c r="AH528" s="1">
        <f>(Table2[[#This Row],[Current Month High]]/Table2[[#This Row],[Close Price]])-1</f>
        <v>7.2481070207859766E-2</v>
      </c>
      <c r="AI528">
        <v>7.2481070207859704</v>
      </c>
      <c r="AJ528">
        <v>33.360232056007398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-0.02</v>
      </c>
      <c r="AM528" t="s">
        <v>3108</v>
      </c>
      <c r="AN528">
        <v>-3.13</v>
      </c>
      <c r="AO528" t="s">
        <v>3108</v>
      </c>
      <c r="AP528">
        <v>-6.5808822920579999E-3</v>
      </c>
      <c r="AQ528">
        <f>(Table2[[#This Row],[Sharpe Ratio]]-AVERAGE(Table2[Sharpe Ratio]))/_xlfn.STDEV.P(Table2[Sharpe Ratio])</f>
        <v>-0.79294536847797514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-2.3475790303860098</v>
      </c>
      <c r="AS528">
        <f>_xlfn.RANK.AVG(Table2[[#This Row],[1Y Return vs Nifty Z-Score]],Table2[1Y Return vs Nifty Z-Score])</f>
        <v>518</v>
      </c>
      <c r="AT528">
        <f>_xlfn.RANK.AVG(Table2[[#This Row],[6M Return vs Nifty Z-Score]],Table2[6M Return vs Nifty Z-Score])</f>
        <v>357</v>
      </c>
      <c r="AU528">
        <f>_xlfn.RANK.AVG(Table2[[#This Row],[Sharpe Ratio Z-Score]],Table2[Sharpe Ratio Z-Score])</f>
        <v>581</v>
      </c>
      <c r="AV528">
        <f>(Table2[[#This Row],[Rank 1Y]]+Table2[[#This Row],[Rank 6M]]+Table2[[#This Row],[Rank Sharpe]])/3</f>
        <v>485.33333333333331</v>
      </c>
    </row>
    <row r="529" spans="1:48" x14ac:dyDescent="0.3">
      <c r="A529" t="s">
        <v>923</v>
      </c>
      <c r="B529" t="s">
        <v>924</v>
      </c>
      <c r="C529" t="s">
        <v>3074</v>
      </c>
      <c r="D529" t="s">
        <v>925</v>
      </c>
      <c r="E529">
        <v>15848.131265231999</v>
      </c>
      <c r="F529">
        <v>202.72</v>
      </c>
      <c r="G529">
        <v>2.1037598471733299</v>
      </c>
      <c r="H529">
        <f>(Table2[[#This Row],[1Y Return vs Nifty]]-AVERAGE(Table2[1Y Return vs Nifty]))/_xlfn.STDEV.P(Table2[1Y Return vs Nifty])</f>
        <v>-0.45993992330610922</v>
      </c>
      <c r="I529">
        <v>-4.3101126657695801</v>
      </c>
      <c r="J529">
        <f>(Table2[[#This Row],[1M Return vs Nifty]]-AVERAGE(Table2[1M Return vs Nifty]))/_xlfn.STDEV.P(Table2[1M Return vs Nifty])</f>
        <v>-0.16576203135153963</v>
      </c>
      <c r="K529">
        <v>-8.6236401689971096</v>
      </c>
      <c r="L529">
        <f>(Table2[[#This Row],[6M Return vs Nifty]]-AVERAGE(Table2[6M Return vs Nifty]))/_xlfn.STDEV.P(Table2[6M Return vs Nifty])</f>
        <v>-0.48645546336223894</v>
      </c>
      <c r="M529">
        <v>4.2291394373978797</v>
      </c>
      <c r="N529">
        <f>(Table2[[#This Row],[1W Return vs Nifty]]-AVERAGE(Table2[1W Return vs Nifty]))/_xlfn.STDEV.P(Table2[1W Return vs Nifty])</f>
        <v>1.5154508192796825</v>
      </c>
      <c r="O529">
        <v>201.02</v>
      </c>
      <c r="P529">
        <v>205.579641866445</v>
      </c>
      <c r="Q529">
        <v>197.61503720812101</v>
      </c>
      <c r="R529">
        <v>56.411508346830601</v>
      </c>
      <c r="S529" s="1">
        <f>(Table2[[#This Row],[Close Price]]-Table2[[#This Row],[20D EMA]])/Table2[[#This Row],[20D EMA]]</f>
        <v>8.4568699631876847E-3</v>
      </c>
      <c r="T529" s="1">
        <f>(Table2[[#This Row],[Close Price]]-Table2[[#This Row],[50D EMA]])/Table2[[#This Row],[50D EMA]]</f>
        <v>-1.3910141298440298E-2</v>
      </c>
      <c r="U529" s="1">
        <f>(Table2[[#This Row],[Close Price]]-Table2[[#This Row],[200D EMA]])/Table2[[#This Row],[200D EMA]]</f>
        <v>2.5832866081454253E-2</v>
      </c>
      <c r="V529">
        <v>0.67692828645673397</v>
      </c>
      <c r="W529">
        <v>200.4</v>
      </c>
      <c r="X529">
        <v>203.9</v>
      </c>
      <c r="Y529">
        <v>190.3</v>
      </c>
      <c r="Z529">
        <v>203.9</v>
      </c>
      <c r="AA529">
        <v>187.55</v>
      </c>
      <c r="AB529">
        <v>209.96</v>
      </c>
      <c r="AC529" s="1">
        <f>(Table2[[#This Row],[Close Price]]/Table2[[#This Row],[Day Low]])-1</f>
        <v>1.1576846307385091E-2</v>
      </c>
      <c r="AD529" s="1">
        <f>(Table2[[#This Row],[Day High]]/Table2[[#This Row],[Close Price]])-1</f>
        <v>5.8208366219416607E-3</v>
      </c>
      <c r="AE529" s="1">
        <f>(Table2[[#This Row],[Close Price]]/Table2[[#This Row],[Current Week Low]])-1</f>
        <v>6.5265370467682438E-2</v>
      </c>
      <c r="AF529" s="1">
        <f>(Table2[[#This Row],[Current Week High]]/Table2[[#This Row],[Close Price]])-1</f>
        <v>5.8208366219416607E-3</v>
      </c>
      <c r="AG529" s="1">
        <f>(Table2[[#This Row],[Close Price]]/Table2[[#This Row],[Current Month Low]])-1</f>
        <v>8.088509730738469E-2</v>
      </c>
      <c r="AH529" s="1">
        <f>(Table2[[#This Row],[Current Month High]]/Table2[[#This Row],[Close Price]])-1</f>
        <v>3.5714285714285809E-2</v>
      </c>
      <c r="AI529">
        <v>17.181333859510602</v>
      </c>
      <c r="AJ529">
        <v>48.839941262848697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-0.09</v>
      </c>
      <c r="AM529" t="s">
        <v>3108</v>
      </c>
      <c r="AN529">
        <v>-5.56</v>
      </c>
      <c r="AO529" t="s">
        <v>3108</v>
      </c>
      <c r="AP529">
        <v>6.2148499239299997E-4</v>
      </c>
      <c r="AQ529">
        <f>(Table2[[#This Row],[Sharpe Ratio]]-AVERAGE(Table2[Sharpe Ratio]))/_xlfn.STDEV.P(Table2[Sharpe Ratio])</f>
        <v>-0.71109409649528743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454</v>
      </c>
      <c r="AT529">
        <f>_xlfn.RANK.AVG(Table2[[#This Row],[6M Return vs Nifty Z-Score]],Table2[6M Return vs Nifty Z-Score])</f>
        <v>480</v>
      </c>
      <c r="AU529">
        <f>_xlfn.RANK.AVG(Table2[[#This Row],[Sharpe Ratio Z-Score]],Table2[Sharpe Ratio Z-Score])</f>
        <v>522</v>
      </c>
      <c r="AV529">
        <f>(Table2[[#This Row],[Rank 1Y]]+Table2[[#This Row],[Rank 6M]]+Table2[[#This Row],[Rank Sharpe]])/3</f>
        <v>485.33333333333331</v>
      </c>
    </row>
    <row r="530" spans="1:48" x14ac:dyDescent="0.3">
      <c r="A530" t="s">
        <v>916</v>
      </c>
      <c r="B530" t="s">
        <v>917</v>
      </c>
      <c r="C530" t="s">
        <v>3076</v>
      </c>
      <c r="D530" t="s">
        <v>918</v>
      </c>
      <c r="E530">
        <v>15979.792305749999</v>
      </c>
      <c r="F530">
        <v>719.25</v>
      </c>
      <c r="G530">
        <v>-8.1395083297423998</v>
      </c>
      <c r="H530">
        <f>(Table2[[#This Row],[1Y Return vs Nifty]]-AVERAGE(Table2[1Y Return vs Nifty]))/_xlfn.STDEV.P(Table2[1Y Return vs Nifty])</f>
        <v>-0.61798872256380821</v>
      </c>
      <c r="I530">
        <v>3.3239313147411802</v>
      </c>
      <c r="J530">
        <f>(Table2[[#This Row],[1M Return vs Nifty]]-AVERAGE(Table2[1M Return vs Nifty]))/_xlfn.STDEV.P(Table2[1M Return vs Nifty])</f>
        <v>0.56408426522703137</v>
      </c>
      <c r="K530">
        <v>-15.489426592219999</v>
      </c>
      <c r="L530">
        <f>(Table2[[#This Row],[6M Return vs Nifty]]-AVERAGE(Table2[6M Return vs Nifty]))/_xlfn.STDEV.P(Table2[6M Return vs Nifty])</f>
        <v>-0.71724478939148917</v>
      </c>
      <c r="M530">
        <v>-0.86978702617984505</v>
      </c>
      <c r="N530">
        <f>(Table2[[#This Row],[1W Return vs Nifty]]-AVERAGE(Table2[1W Return vs Nifty]))/_xlfn.STDEV.P(Table2[1W Return vs Nifty])</f>
        <v>0.38372652025767295</v>
      </c>
      <c r="O530">
        <v>712.07</v>
      </c>
      <c r="P530">
        <v>703.514084182077</v>
      </c>
      <c r="Q530">
        <v>684.28634104919797</v>
      </c>
      <c r="R530">
        <v>54.326078455771203</v>
      </c>
      <c r="S530" s="1">
        <f>(Table2[[#This Row],[Close Price]]-Table2[[#This Row],[20D EMA]])/Table2[[#This Row],[20D EMA]]</f>
        <v>1.0083278329377658E-2</v>
      </c>
      <c r="T530" s="1">
        <f>(Table2[[#This Row],[Close Price]]-Table2[[#This Row],[50D EMA]])/Table2[[#This Row],[50D EMA]]</f>
        <v>2.2367591739429024E-2</v>
      </c>
      <c r="U530" s="1">
        <f>(Table2[[#This Row],[Close Price]]-Table2[[#This Row],[200D EMA]])/Table2[[#This Row],[200D EMA]]</f>
        <v>5.1095070664706213E-2</v>
      </c>
      <c r="V530">
        <v>0.95945267939429202</v>
      </c>
      <c r="W530">
        <v>715.05</v>
      </c>
      <c r="X530">
        <v>738.6</v>
      </c>
      <c r="Y530">
        <v>708</v>
      </c>
      <c r="Z530">
        <v>754.15</v>
      </c>
      <c r="AA530">
        <v>681.05</v>
      </c>
      <c r="AB530">
        <v>754.15</v>
      </c>
      <c r="AC530" s="1">
        <f>(Table2[[#This Row],[Close Price]]/Table2[[#This Row],[Day Low]])-1</f>
        <v>5.8737151248164921E-3</v>
      </c>
      <c r="AD530" s="1">
        <f>(Table2[[#This Row],[Day High]]/Table2[[#This Row],[Close Price]])-1</f>
        <v>2.6903023983315899E-2</v>
      </c>
      <c r="AE530" s="1">
        <f>(Table2[[#This Row],[Close Price]]/Table2[[#This Row],[Current Week Low]])-1</f>
        <v>1.5889830508474478E-2</v>
      </c>
      <c r="AF530" s="1">
        <f>(Table2[[#This Row],[Current Week High]]/Table2[[#This Row],[Close Price]])-1</f>
        <v>4.8522766770942027E-2</v>
      </c>
      <c r="AG530" s="1">
        <f>(Table2[[#This Row],[Close Price]]/Table2[[#This Row],[Current Month Low]])-1</f>
        <v>5.6089861243667993E-2</v>
      </c>
      <c r="AH530" s="1">
        <f>(Table2[[#This Row],[Current Month High]]/Table2[[#This Row],[Close Price]])-1</f>
        <v>4.8522766770942027E-2</v>
      </c>
      <c r="AI530">
        <v>18.1091414668056</v>
      </c>
      <c r="AJ530">
        <v>21.085858585858499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0.05</v>
      </c>
      <c r="AM530" t="s">
        <v>3109</v>
      </c>
      <c r="AN530">
        <v>0.22</v>
      </c>
      <c r="AO530" t="s">
        <v>3109</v>
      </c>
      <c r="AP530">
        <v>5.6122475678507998E-2</v>
      </c>
      <c r="AQ530">
        <f>(Table2[[#This Row],[Sharpe Ratio]]-AVERAGE(Table2[Sharpe Ratio]))/_xlfn.STDEV.P(Table2[Sharpe Ratio])</f>
        <v>-8.0353326892326521E-2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-0.46777605336291961</v>
      </c>
      <c r="AS530">
        <f>_xlfn.RANK.AVG(Table2[[#This Row],[1Y Return vs Nifty Z-Score]],Table2[1Y Return vs Nifty Z-Score])</f>
        <v>537</v>
      </c>
      <c r="AT530">
        <f>_xlfn.RANK.AVG(Table2[[#This Row],[6M Return vs Nifty Z-Score]],Table2[6M Return vs Nifty Z-Score])</f>
        <v>564</v>
      </c>
      <c r="AU530">
        <f>_xlfn.RANK.AVG(Table2[[#This Row],[Sharpe Ratio Z-Score]],Table2[Sharpe Ratio Z-Score])</f>
        <v>365</v>
      </c>
      <c r="AV530">
        <f>(Table2[[#This Row],[Rank 1Y]]+Table2[[#This Row],[Rank 6M]]+Table2[[#This Row],[Rank Sharpe]])/3</f>
        <v>488.66666666666669</v>
      </c>
    </row>
    <row r="531" spans="1:48" x14ac:dyDescent="0.3">
      <c r="A531" t="s">
        <v>1846</v>
      </c>
      <c r="B531" t="s">
        <v>1847</v>
      </c>
      <c r="C531" t="s">
        <v>3075</v>
      </c>
      <c r="D531" t="s">
        <v>256</v>
      </c>
      <c r="E531">
        <v>3858.7293644279998</v>
      </c>
      <c r="F531">
        <v>165.98</v>
      </c>
      <c r="G531">
        <v>9.4212213971918105E-2</v>
      </c>
      <c r="H531">
        <f>(Table2[[#This Row],[1Y Return vs Nifty]]-AVERAGE(Table2[1Y Return vs Nifty]))/_xlfn.STDEV.P(Table2[1Y Return vs Nifty])</f>
        <v>-0.49094629597868983</v>
      </c>
      <c r="I531">
        <v>-3.1123868897929898</v>
      </c>
      <c r="J531">
        <f>(Table2[[#This Row],[1M Return vs Nifty]]-AVERAGE(Table2[1M Return vs Nifty]))/_xlfn.STDEV.P(Table2[1M Return vs Nifty])</f>
        <v>-5.1254474918163727E-2</v>
      </c>
      <c r="K531">
        <v>-10.075627630068</v>
      </c>
      <c r="L531">
        <f>(Table2[[#This Row],[6M Return vs Nifty]]-AVERAGE(Table2[6M Return vs Nifty]))/_xlfn.STDEV.P(Table2[6M Return vs Nifty])</f>
        <v>-0.53526315805108304</v>
      </c>
      <c r="M531">
        <v>1.1511518226439501</v>
      </c>
      <c r="N531">
        <f>(Table2[[#This Row],[1W Return vs Nifty]]-AVERAGE(Table2[1W Return vs Nifty]))/_xlfn.STDEV.P(Table2[1W Return vs Nifty])</f>
        <v>0.83228086172323956</v>
      </c>
      <c r="O531">
        <v>162.08000000000001</v>
      </c>
      <c r="P531">
        <v>154.59850385951901</v>
      </c>
      <c r="Q531">
        <v>145.06813206593699</v>
      </c>
      <c r="R531">
        <v>54.7350398891368</v>
      </c>
      <c r="S531" s="1">
        <f>(Table2[[#This Row],[Close Price]]-Table2[[#This Row],[20D EMA]])/Table2[[#This Row],[20D EMA]]</f>
        <v>2.4062191510365108E-2</v>
      </c>
      <c r="T531" s="1">
        <f>(Table2[[#This Row],[Close Price]]-Table2[[#This Row],[50D EMA]])/Table2[[#This Row],[50D EMA]]</f>
        <v>7.3619704307249609E-2</v>
      </c>
      <c r="U531" s="1">
        <f>(Table2[[#This Row],[Close Price]]-Table2[[#This Row],[200D EMA]])/Table2[[#This Row],[200D EMA]]</f>
        <v>0.14415204522353706</v>
      </c>
      <c r="V531">
        <v>1.1076369411212601</v>
      </c>
      <c r="W531">
        <v>162.19999999999999</v>
      </c>
      <c r="X531">
        <v>167.96</v>
      </c>
      <c r="Y531">
        <v>160.56</v>
      </c>
      <c r="Z531">
        <v>174.7</v>
      </c>
      <c r="AA531">
        <v>153.11000000000001</v>
      </c>
      <c r="AB531">
        <v>177.4</v>
      </c>
      <c r="AC531" s="1">
        <f>(Table2[[#This Row],[Close Price]]/Table2[[#This Row],[Day Low]])-1</f>
        <v>2.3304562268803952E-2</v>
      </c>
      <c r="AD531" s="1">
        <f>(Table2[[#This Row],[Day High]]/Table2[[#This Row],[Close Price]])-1</f>
        <v>1.1929148090131347E-2</v>
      </c>
      <c r="AE531" s="1">
        <f>(Table2[[#This Row],[Close Price]]/Table2[[#This Row],[Current Week Low]])-1</f>
        <v>3.3756851021425005E-2</v>
      </c>
      <c r="AF531" s="1">
        <f>(Table2[[#This Row],[Current Week High]]/Table2[[#This Row],[Close Price]])-1</f>
        <v>5.2536450174719862E-2</v>
      </c>
      <c r="AG531" s="1">
        <f>(Table2[[#This Row],[Close Price]]/Table2[[#This Row],[Current Month Low]])-1</f>
        <v>8.4057213767879224E-2</v>
      </c>
      <c r="AH531" s="1">
        <f>(Table2[[#This Row],[Current Month High]]/Table2[[#This Row],[Close Price]])-1</f>
        <v>6.8803470297626346E-2</v>
      </c>
      <c r="AI531">
        <v>9.2902759368598709</v>
      </c>
      <c r="AJ531">
        <v>48.130298973672403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0.21</v>
      </c>
      <c r="AM531" t="s">
        <v>3109</v>
      </c>
      <c r="AN531">
        <v>-6.44</v>
      </c>
      <c r="AO531" t="s">
        <v>3108</v>
      </c>
      <c r="AP531">
        <v>1.2579588291555E-2</v>
      </c>
      <c r="AQ531">
        <f>(Table2[[#This Row],[Sharpe Ratio]]-AVERAGE(Table2[Sharpe Ratio]))/_xlfn.STDEV.P(Table2[Sharpe Ratio])</f>
        <v>-0.57519628305693948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-0.82037935028163678</v>
      </c>
      <c r="AS531">
        <f>_xlfn.RANK.AVG(Table2[[#This Row],[1Y Return vs Nifty Z-Score]],Table2[1Y Return vs Nifty Z-Score])</f>
        <v>479</v>
      </c>
      <c r="AT531">
        <f>_xlfn.RANK.AVG(Table2[[#This Row],[6M Return vs Nifty Z-Score]],Table2[6M Return vs Nifty Z-Score])</f>
        <v>499</v>
      </c>
      <c r="AU531">
        <f>_xlfn.RANK.AVG(Table2[[#This Row],[Sharpe Ratio Z-Score]],Table2[Sharpe Ratio Z-Score])</f>
        <v>490</v>
      </c>
      <c r="AV531">
        <f>(Table2[[#This Row],[Rank 1Y]]+Table2[[#This Row],[Rank 6M]]+Table2[[#This Row],[Rank Sharpe]])/3</f>
        <v>489.33333333333331</v>
      </c>
    </row>
    <row r="532" spans="1:48" x14ac:dyDescent="0.3">
      <c r="A532" t="s">
        <v>554</v>
      </c>
      <c r="B532" t="s">
        <v>555</v>
      </c>
      <c r="C532" t="s">
        <v>3064</v>
      </c>
      <c r="D532" t="s">
        <v>556</v>
      </c>
      <c r="E532">
        <v>35907.992421975003</v>
      </c>
      <c r="F532">
        <v>564.25</v>
      </c>
      <c r="G532">
        <v>-61.552072091052104</v>
      </c>
      <c r="H532">
        <f>(Table2[[#This Row],[1Y Return vs Nifty]]-AVERAGE(Table2[1Y Return vs Nifty]))/_xlfn.STDEV.P(Table2[1Y Return vs Nifty])</f>
        <v>-1.4421194025331896</v>
      </c>
      <c r="I532">
        <v>14.930216776984199</v>
      </c>
      <c r="J532">
        <f>(Table2[[#This Row],[1M Return vs Nifty]]-AVERAGE(Table2[1M Return vs Nifty]))/_xlfn.STDEV.P(Table2[1M Return vs Nifty])</f>
        <v>1.6736933378597296</v>
      </c>
      <c r="K532">
        <v>53.9790679521073</v>
      </c>
      <c r="L532">
        <f>(Table2[[#This Row],[6M Return vs Nifty]]-AVERAGE(Table2[6M Return vs Nifty]))/_xlfn.STDEV.P(Table2[6M Return vs Nifty])</f>
        <v>1.6178973265827563</v>
      </c>
      <c r="M532">
        <v>3.8072540811134501</v>
      </c>
      <c r="N532">
        <f>(Table2[[#This Row],[1W Return vs Nifty]]-AVERAGE(Table2[1W Return vs Nifty]))/_xlfn.STDEV.P(Table2[1W Return vs Nifty])</f>
        <v>1.4218119106742753</v>
      </c>
      <c r="O532">
        <v>500.49</v>
      </c>
      <c r="P532">
        <v>463.31353390338398</v>
      </c>
      <c r="Q532">
        <v>514.78288809601702</v>
      </c>
      <c r="R532">
        <v>77.432377248986697</v>
      </c>
      <c r="S532" s="1">
        <f>(Table2[[#This Row],[Close Price]]-Table2[[#This Row],[20D EMA]])/Table2[[#This Row],[20D EMA]]</f>
        <v>0.12739515275030469</v>
      </c>
      <c r="T532" s="1">
        <f>(Table2[[#This Row],[Close Price]]-Table2[[#This Row],[50D EMA]])/Table2[[#This Row],[50D EMA]]</f>
        <v>0.21785779760464447</v>
      </c>
      <c r="U532" s="1">
        <f>(Table2[[#This Row],[Close Price]]-Table2[[#This Row],[200D EMA]])/Table2[[#This Row],[200D EMA]]</f>
        <v>9.6093155090960211E-2</v>
      </c>
      <c r="V532">
        <v>1.3888039827238099</v>
      </c>
      <c r="W532">
        <v>536.45000000000005</v>
      </c>
      <c r="X532">
        <v>569.9</v>
      </c>
      <c r="Y532">
        <v>499.45</v>
      </c>
      <c r="Z532">
        <v>569.9</v>
      </c>
      <c r="AA532">
        <v>481.65</v>
      </c>
      <c r="AB532">
        <v>569.9</v>
      </c>
      <c r="AC532" s="1">
        <f>(Table2[[#This Row],[Close Price]]/Table2[[#This Row],[Day Low]])-1</f>
        <v>5.1822164227793843E-2</v>
      </c>
      <c r="AD532" s="1">
        <f>(Table2[[#This Row],[Day High]]/Table2[[#This Row],[Close Price]])-1</f>
        <v>1.0013291980505157E-2</v>
      </c>
      <c r="AE532" s="1">
        <f>(Table2[[#This Row],[Close Price]]/Table2[[#This Row],[Current Week Low]])-1</f>
        <v>0.12974271698868756</v>
      </c>
      <c r="AF532" s="1">
        <f>(Table2[[#This Row],[Current Week High]]/Table2[[#This Row],[Close Price]])-1</f>
        <v>1.0013291980505157E-2</v>
      </c>
      <c r="AG532" s="1">
        <f>(Table2[[#This Row],[Close Price]]/Table2[[#This Row],[Current Month Low]])-1</f>
        <v>0.17149382331568575</v>
      </c>
      <c r="AH532" s="1">
        <f>(Table2[[#This Row],[Current Month High]]/Table2[[#This Row],[Close Price]])-1</f>
        <v>1.0013291980505157E-2</v>
      </c>
      <c r="AI532">
        <v>76.925121843154599</v>
      </c>
      <c r="AJ532">
        <v>82.016129032257993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0.37</v>
      </c>
      <c r="AM532" t="s">
        <v>3109</v>
      </c>
      <c r="AN532">
        <v>13.55</v>
      </c>
      <c r="AO532" t="s">
        <v>3109</v>
      </c>
      <c r="AP532">
        <v>-7.2488638815879997E-2</v>
      </c>
      <c r="AQ532">
        <f>(Table2[[#This Row],[Sharpe Ratio]]-AVERAGE(Table2[Sharpe Ratio]))/_xlfn.STDEV.P(Table2[Sharpe Ratio])</f>
        <v>-1.5419537836203745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729</v>
      </c>
      <c r="AT532">
        <f>_xlfn.RANK.AVG(Table2[[#This Row],[6M Return vs Nifty Z-Score]],Table2[6M Return vs Nifty Z-Score])</f>
        <v>51</v>
      </c>
      <c r="AU532">
        <f>_xlfn.RANK.AVG(Table2[[#This Row],[Sharpe Ratio Z-Score]],Table2[Sharpe Ratio Z-Score])</f>
        <v>690</v>
      </c>
      <c r="AV532">
        <f>(Table2[[#This Row],[Rank 1Y]]+Table2[[#This Row],[Rank 6M]]+Table2[[#This Row],[Rank Sharpe]])/3</f>
        <v>490</v>
      </c>
    </row>
    <row r="533" spans="1:48" x14ac:dyDescent="0.3">
      <c r="A533" t="s">
        <v>1840</v>
      </c>
      <c r="B533" t="s">
        <v>1841</v>
      </c>
      <c r="C533" t="s">
        <v>3081</v>
      </c>
      <c r="D533" t="s">
        <v>707</v>
      </c>
      <c r="E533">
        <v>3881.6943231599998</v>
      </c>
      <c r="F533">
        <v>587.70000000000005</v>
      </c>
      <c r="G533">
        <v>-20.2531904413161</v>
      </c>
      <c r="H533">
        <f>(Table2[[#This Row],[1Y Return vs Nifty]]-AVERAGE(Table2[1Y Return vs Nifty]))/_xlfn.STDEV.P(Table2[1Y Return vs Nifty])</f>
        <v>-0.80489712711367012</v>
      </c>
      <c r="I533">
        <v>-15.462811915364901</v>
      </c>
      <c r="J533">
        <f>(Table2[[#This Row],[1M Return vs Nifty]]-AVERAGE(Table2[1M Return vs Nifty]))/_xlfn.STDEV.P(Table2[1M Return vs Nifty])</f>
        <v>-1.2320063790330626</v>
      </c>
      <c r="K533">
        <v>-22.197936454852901</v>
      </c>
      <c r="L533">
        <f>(Table2[[#This Row],[6M Return vs Nifty]]-AVERAGE(Table2[6M Return vs Nifty]))/_xlfn.STDEV.P(Table2[6M Return vs Nifty])</f>
        <v>-0.94274735740333482</v>
      </c>
      <c r="M533">
        <v>-3.65330892537773</v>
      </c>
      <c r="N533">
        <f>(Table2[[#This Row],[1W Return vs Nifty]]-AVERAGE(Table2[1W Return vs Nifty]))/_xlfn.STDEV.P(Table2[1W Return vs Nifty])</f>
        <v>-0.23408575702937323</v>
      </c>
      <c r="O533">
        <v>611.54999999999995</v>
      </c>
      <c r="P533">
        <v>632.58090994449503</v>
      </c>
      <c r="Q533">
        <v>639.19093756122402</v>
      </c>
      <c r="R533">
        <v>36.753438878529998</v>
      </c>
      <c r="S533" s="1">
        <f>(Table2[[#This Row],[Close Price]]-Table2[[#This Row],[20D EMA]])/Table2[[#This Row],[20D EMA]]</f>
        <v>-3.8999264164826936E-2</v>
      </c>
      <c r="T533" s="1">
        <f>(Table2[[#This Row],[Close Price]]-Table2[[#This Row],[50D EMA]])/Table2[[#This Row],[50D EMA]]</f>
        <v>-7.0948884544165272E-2</v>
      </c>
      <c r="U533" s="1">
        <f>(Table2[[#This Row],[Close Price]]-Table2[[#This Row],[200D EMA]])/Table2[[#This Row],[200D EMA]]</f>
        <v>-8.0556426155982519E-2</v>
      </c>
      <c r="V533">
        <v>0.57659947581473003</v>
      </c>
      <c r="W533">
        <v>575.4</v>
      </c>
      <c r="X533">
        <v>594.9</v>
      </c>
      <c r="Y533">
        <v>570.15</v>
      </c>
      <c r="Z533">
        <v>595.75</v>
      </c>
      <c r="AA533">
        <v>570.15</v>
      </c>
      <c r="AB533">
        <v>636.4</v>
      </c>
      <c r="AC533" s="1">
        <f>(Table2[[#This Row],[Close Price]]/Table2[[#This Row],[Day Low]])-1</f>
        <v>2.1376433785192939E-2</v>
      </c>
      <c r="AD533" s="1">
        <f>(Table2[[#This Row],[Day High]]/Table2[[#This Row],[Close Price]])-1</f>
        <v>1.2251148545175949E-2</v>
      </c>
      <c r="AE533" s="1">
        <f>(Table2[[#This Row],[Close Price]]/Table2[[#This Row],[Current Week Low]])-1</f>
        <v>3.0781373322809946E-2</v>
      </c>
      <c r="AF533" s="1">
        <f>(Table2[[#This Row],[Current Week High]]/Table2[[#This Row],[Close Price]])-1</f>
        <v>1.3697464692870476E-2</v>
      </c>
      <c r="AG533" s="1">
        <f>(Table2[[#This Row],[Close Price]]/Table2[[#This Row],[Current Month Low]])-1</f>
        <v>3.0781373322809946E-2</v>
      </c>
      <c r="AH533" s="1">
        <f>(Table2[[#This Row],[Current Month High]]/Table2[[#This Row],[Close Price]])-1</f>
        <v>8.2865407520843926E-2</v>
      </c>
      <c r="AI533">
        <v>38.676195337757299</v>
      </c>
      <c r="AJ533">
        <v>15.6206964391107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-0.13</v>
      </c>
      <c r="AM533" t="s">
        <v>3108</v>
      </c>
      <c r="AN533">
        <v>-6.96</v>
      </c>
      <c r="AO533" t="s">
        <v>3108</v>
      </c>
      <c r="AP533">
        <v>9.6310911988873996E-2</v>
      </c>
      <c r="AQ533">
        <f>(Table2[[#This Row],[Sharpe Ratio]]-AVERAGE(Table2[Sharpe Ratio]))/_xlfn.STDEV.P(Table2[Sharpe Ratio])</f>
        <v>0.37636798446043473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608</v>
      </c>
      <c r="AT533">
        <f>_xlfn.RANK.AVG(Table2[[#This Row],[6M Return vs Nifty Z-Score]],Table2[6M Return vs Nifty Z-Score])</f>
        <v>626</v>
      </c>
      <c r="AU533">
        <f>_xlfn.RANK.AVG(Table2[[#This Row],[Sharpe Ratio Z-Score]],Table2[Sharpe Ratio Z-Score])</f>
        <v>240</v>
      </c>
      <c r="AV533">
        <f>(Table2[[#This Row],[Rank 1Y]]+Table2[[#This Row],[Rank 6M]]+Table2[[#This Row],[Rank Sharpe]])/3</f>
        <v>491.33333333333331</v>
      </c>
    </row>
    <row r="534" spans="1:48" x14ac:dyDescent="0.3">
      <c r="A534" t="s">
        <v>93</v>
      </c>
      <c r="B534" t="s">
        <v>94</v>
      </c>
      <c r="C534" t="s">
        <v>3076</v>
      </c>
      <c r="D534" t="s">
        <v>95</v>
      </c>
      <c r="E534">
        <v>305570.53088099998</v>
      </c>
      <c r="F534">
        <v>3444.75</v>
      </c>
      <c r="G534">
        <v>-11.676632089319799</v>
      </c>
      <c r="H534">
        <f>(Table2[[#This Row],[1Y Return vs Nifty]]-AVERAGE(Table2[1Y Return vs Nifty]))/_xlfn.STDEV.P(Table2[1Y Return vs Nifty])</f>
        <v>-0.67256487476169147</v>
      </c>
      <c r="I534">
        <v>5.5271566169145903</v>
      </c>
      <c r="J534">
        <f>(Table2[[#This Row],[1M Return vs Nifty]]-AVERAGE(Table2[1M Return vs Nifty]))/_xlfn.STDEV.P(Table2[1M Return vs Nifty])</f>
        <v>0.77472175060498183</v>
      </c>
      <c r="K534">
        <v>-17.107401361697001</v>
      </c>
      <c r="L534">
        <f>(Table2[[#This Row],[6M Return vs Nifty]]-AVERAGE(Table2[6M Return vs Nifty]))/_xlfn.STDEV.P(Table2[6M Return vs Nifty])</f>
        <v>-0.77163204870338675</v>
      </c>
      <c r="M534">
        <v>1.6461519697693401</v>
      </c>
      <c r="N534">
        <f>(Table2[[#This Row],[1W Return vs Nifty]]-AVERAGE(Table2[1W Return vs Nifty]))/_xlfn.STDEV.P(Table2[1W Return vs Nifty])</f>
        <v>0.94214785010263247</v>
      </c>
      <c r="O534">
        <v>3375.35</v>
      </c>
      <c r="P534">
        <v>3381.1180189135398</v>
      </c>
      <c r="Q534">
        <v>3389.3314251060401</v>
      </c>
      <c r="R534">
        <v>63.666373878695097</v>
      </c>
      <c r="S534" s="1">
        <f>(Table2[[#This Row],[Close Price]]-Table2[[#This Row],[20D EMA]])/Table2[[#This Row],[20D EMA]]</f>
        <v>2.0560830728665203E-2</v>
      </c>
      <c r="T534" s="1">
        <f>(Table2[[#This Row],[Close Price]]-Table2[[#This Row],[50D EMA]])/Table2[[#This Row],[50D EMA]]</f>
        <v>1.8819804789572878E-2</v>
      </c>
      <c r="U534" s="1">
        <f>(Table2[[#This Row],[Close Price]]-Table2[[#This Row],[200D EMA]])/Table2[[#This Row],[200D EMA]]</f>
        <v>1.6350886928157532E-2</v>
      </c>
      <c r="V534">
        <v>0.77287527090391595</v>
      </c>
      <c r="W534">
        <v>3370.2</v>
      </c>
      <c r="X534">
        <v>3450.1</v>
      </c>
      <c r="Y534">
        <v>3295.35</v>
      </c>
      <c r="Z534">
        <v>3450.1</v>
      </c>
      <c r="AA534">
        <v>3283.9</v>
      </c>
      <c r="AB534">
        <v>3492</v>
      </c>
      <c r="AC534" s="1">
        <f>(Table2[[#This Row],[Close Price]]/Table2[[#This Row],[Day Low]])-1</f>
        <v>2.2120348940715795E-2</v>
      </c>
      <c r="AD534" s="1">
        <f>(Table2[[#This Row],[Day High]]/Table2[[#This Row],[Close Price]])-1</f>
        <v>1.5530880325131946E-3</v>
      </c>
      <c r="AE534" s="1">
        <f>(Table2[[#This Row],[Close Price]]/Table2[[#This Row],[Current Week Low]])-1</f>
        <v>4.5336610678683664E-2</v>
      </c>
      <c r="AF534" s="1">
        <f>(Table2[[#This Row],[Current Week High]]/Table2[[#This Row],[Close Price]])-1</f>
        <v>1.5530880325131946E-3</v>
      </c>
      <c r="AG534" s="1">
        <f>(Table2[[#This Row],[Close Price]]/Table2[[#This Row],[Current Month Low]])-1</f>
        <v>4.8981394074119056E-2</v>
      </c>
      <c r="AH534" s="1">
        <f>(Table2[[#This Row],[Current Month High]]/Table2[[#This Row],[Close Price]])-1</f>
        <v>1.3716525146962866E-2</v>
      </c>
      <c r="AI534">
        <v>12.836925756586099</v>
      </c>
      <c r="AJ534">
        <v>15.6713285539195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-0.09</v>
      </c>
      <c r="AM534" t="s">
        <v>3108</v>
      </c>
      <c r="AN534">
        <v>-0.68</v>
      </c>
      <c r="AO534" t="s">
        <v>3108</v>
      </c>
      <c r="AP534">
        <v>6.9069116790049997E-2</v>
      </c>
      <c r="AQ534">
        <f>(Table2[[#This Row],[Sharpe Ratio]]-AVERAGE(Table2[Sharpe Ratio]))/_xlfn.STDEV.P(Table2[Sharpe Ratio])</f>
        <v>6.6778720257063606E-2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562</v>
      </c>
      <c r="AT534">
        <f>_xlfn.RANK.AVG(Table2[[#This Row],[6M Return vs Nifty Z-Score]],Table2[6M Return vs Nifty Z-Score])</f>
        <v>585</v>
      </c>
      <c r="AU534">
        <f>_xlfn.RANK.AVG(Table2[[#This Row],[Sharpe Ratio Z-Score]],Table2[Sharpe Ratio Z-Score])</f>
        <v>328</v>
      </c>
      <c r="AV534">
        <f>(Table2[[#This Row],[Rank 1Y]]+Table2[[#This Row],[Rank 6M]]+Table2[[#This Row],[Rank Sharpe]])/3</f>
        <v>491.66666666666669</v>
      </c>
    </row>
    <row r="535" spans="1:48" x14ac:dyDescent="0.3">
      <c r="A535" t="s">
        <v>303</v>
      </c>
      <c r="B535" t="s">
        <v>304</v>
      </c>
      <c r="C535" t="s">
        <v>3068</v>
      </c>
      <c r="D535" t="s">
        <v>51</v>
      </c>
      <c r="E535">
        <v>92184.209712419994</v>
      </c>
      <c r="F535">
        <v>2300.9</v>
      </c>
      <c r="G535">
        <v>0.36904798078350898</v>
      </c>
      <c r="H535">
        <f>(Table2[[#This Row],[1Y Return vs Nifty]]-AVERAGE(Table2[1Y Return vs Nifty]))/_xlfn.STDEV.P(Table2[1Y Return vs Nifty])</f>
        <v>-0.48670570965531973</v>
      </c>
      <c r="I535">
        <v>2.98886051724813</v>
      </c>
      <c r="J535">
        <f>(Table2[[#This Row],[1M Return vs Nifty]]-AVERAGE(Table2[1M Return vs Nifty]))/_xlfn.STDEV.P(Table2[1M Return vs Nifty])</f>
        <v>0.53205010597064606</v>
      </c>
      <c r="K535">
        <v>-7.4079352407532202</v>
      </c>
      <c r="L535">
        <f>(Table2[[#This Row],[6M Return vs Nifty]]-AVERAGE(Table2[6M Return vs Nifty]))/_xlfn.STDEV.P(Table2[6M Return vs Nifty])</f>
        <v>-0.44559026544538605</v>
      </c>
      <c r="M535">
        <v>7.2866882283813297</v>
      </c>
      <c r="N535">
        <f>(Table2[[#This Row],[1W Return vs Nifty]]-AVERAGE(Table2[1W Return vs Nifty]))/_xlfn.STDEV.P(Table2[1W Return vs Nifty])</f>
        <v>2.1940843094699636</v>
      </c>
      <c r="O535">
        <v>2123.34</v>
      </c>
      <c r="P535">
        <v>2129.5505691558001</v>
      </c>
      <c r="Q535">
        <v>2060.43752974771</v>
      </c>
      <c r="R535">
        <v>85.3684927476707</v>
      </c>
      <c r="S535" s="1">
        <f>(Table2[[#This Row],[Close Price]]-Table2[[#This Row],[20D EMA]])/Table2[[#This Row],[20D EMA]]</f>
        <v>8.3622971356447834E-2</v>
      </c>
      <c r="T535" s="1">
        <f>(Table2[[#This Row],[Close Price]]-Table2[[#This Row],[50D EMA]])/Table2[[#This Row],[50D EMA]]</f>
        <v>8.0462719846153566E-2</v>
      </c>
      <c r="U535" s="1">
        <f>(Table2[[#This Row],[Close Price]]-Table2[[#This Row],[200D EMA]])/Table2[[#This Row],[200D EMA]]</f>
        <v>0.11670456724875009</v>
      </c>
      <c r="V535">
        <v>0.87513079841887098</v>
      </c>
      <c r="W535">
        <v>2216.25</v>
      </c>
      <c r="X535">
        <v>2305</v>
      </c>
      <c r="Y535">
        <v>2096.4</v>
      </c>
      <c r="Z535">
        <v>2305</v>
      </c>
      <c r="AA535">
        <v>1901.05</v>
      </c>
      <c r="AB535">
        <v>2305</v>
      </c>
      <c r="AC535" s="1">
        <f>(Table2[[#This Row],[Close Price]]/Table2[[#This Row],[Day Low]])-1</f>
        <v>3.8195149464185008E-2</v>
      </c>
      <c r="AD535" s="1">
        <f>(Table2[[#This Row],[Day High]]/Table2[[#This Row],[Close Price]])-1</f>
        <v>1.7819114259636226E-3</v>
      </c>
      <c r="AE535" s="1">
        <f>(Table2[[#This Row],[Close Price]]/Table2[[#This Row],[Current Week Low]])-1</f>
        <v>9.7548177828658655E-2</v>
      </c>
      <c r="AF535" s="1">
        <f>(Table2[[#This Row],[Current Week High]]/Table2[[#This Row],[Close Price]])-1</f>
        <v>1.7819114259636226E-3</v>
      </c>
      <c r="AG535" s="1">
        <f>(Table2[[#This Row],[Close Price]]/Table2[[#This Row],[Current Month Low]])-1</f>
        <v>0.21033113279503435</v>
      </c>
      <c r="AH535" s="1">
        <f>(Table2[[#This Row],[Current Month High]]/Table2[[#This Row],[Close Price]])-1</f>
        <v>1.7819114259636226E-3</v>
      </c>
      <c r="AI535">
        <v>8.2185231865791604</v>
      </c>
      <c r="AJ535">
        <v>36.710139330382297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-0.05</v>
      </c>
      <c r="AM535" t="s">
        <v>3108</v>
      </c>
      <c r="AN535">
        <v>11.93</v>
      </c>
      <c r="AO535" t="s">
        <v>3109</v>
      </c>
      <c r="AQ535">
        <f>(Table2[[#This Row],[Sharpe Ratio]]-AVERAGE(Table2[Sharpe Ratio]))/_xlfn.STDEV.P(Table2[Sharpe Ratio])</f>
        <v>-0.71815696001452767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474</v>
      </c>
      <c r="AT535">
        <f>_xlfn.RANK.AVG(Table2[[#This Row],[6M Return vs Nifty Z-Score]],Table2[6M Return vs Nifty Z-Score])</f>
        <v>458</v>
      </c>
      <c r="AU535">
        <f>_xlfn.RANK.AVG(Table2[[#This Row],[Sharpe Ratio Z-Score]],Table2[Sharpe Ratio Z-Score])</f>
        <v>544.5</v>
      </c>
      <c r="AV535">
        <f>(Table2[[#This Row],[Rank 1Y]]+Table2[[#This Row],[Rank 6M]]+Table2[[#This Row],[Rank Sharpe]])/3</f>
        <v>492.16666666666669</v>
      </c>
    </row>
    <row r="536" spans="1:48" x14ac:dyDescent="0.3">
      <c r="A536" t="s">
        <v>30</v>
      </c>
      <c r="B536" t="s">
        <v>31</v>
      </c>
      <c r="C536" t="s">
        <v>3063</v>
      </c>
      <c r="D536" t="s">
        <v>21</v>
      </c>
      <c r="E536">
        <v>769952.6336538</v>
      </c>
      <c r="F536">
        <v>1858.95</v>
      </c>
      <c r="G536">
        <v>4.9720596089924296</v>
      </c>
      <c r="H536">
        <f>(Table2[[#This Row],[1Y Return vs Nifty]]-AVERAGE(Table2[1Y Return vs Nifty]))/_xlfn.STDEV.P(Table2[1Y Return vs Nifty])</f>
        <v>-0.41568341010768661</v>
      </c>
      <c r="I536">
        <v>6.6969378716704302</v>
      </c>
      <c r="J536">
        <f>(Table2[[#This Row],[1M Return vs Nifty]]-AVERAGE(Table2[1M Return vs Nifty]))/_xlfn.STDEV.P(Table2[1M Return vs Nifty])</f>
        <v>0.88655769480050661</v>
      </c>
      <c r="K536">
        <v>-2.1007250452082999</v>
      </c>
      <c r="L536">
        <f>(Table2[[#This Row],[6M Return vs Nifty]]-AVERAGE(Table2[6M Return vs Nifty]))/_xlfn.STDEV.P(Table2[6M Return vs Nifty])</f>
        <v>-0.26719155208278506</v>
      </c>
      <c r="M536">
        <v>2.02304410794659</v>
      </c>
      <c r="N536">
        <f>(Table2[[#This Row],[1W Return vs Nifty]]-AVERAGE(Table2[1W Return vs Nifty]))/_xlfn.STDEV.P(Table2[1W Return vs Nifty])</f>
        <v>1.025800358906666</v>
      </c>
      <c r="O536">
        <v>1787.6</v>
      </c>
      <c r="P536">
        <v>1702.67219212398</v>
      </c>
      <c r="Q536">
        <v>1572.47980288483</v>
      </c>
      <c r="R536">
        <v>67.047725388397794</v>
      </c>
      <c r="S536" s="1">
        <f>(Table2[[#This Row],[Close Price]]-Table2[[#This Row],[20D EMA]])/Table2[[#This Row],[20D EMA]]</f>
        <v>3.9913850973372196E-2</v>
      </c>
      <c r="T536" s="1">
        <f>(Table2[[#This Row],[Close Price]]-Table2[[#This Row],[50D EMA]])/Table2[[#This Row],[50D EMA]]</f>
        <v>9.1783849292254513E-2</v>
      </c>
      <c r="U536" s="1">
        <f>(Table2[[#This Row],[Close Price]]-Table2[[#This Row],[200D EMA]])/Table2[[#This Row],[200D EMA]]</f>
        <v>0.18217734599173829</v>
      </c>
      <c r="V536">
        <v>0.74880632120013402</v>
      </c>
      <c r="W536">
        <v>1829.5</v>
      </c>
      <c r="X536">
        <v>1861.85</v>
      </c>
      <c r="Y536">
        <v>1768.1</v>
      </c>
      <c r="Z536">
        <v>1861.85</v>
      </c>
      <c r="AA536">
        <v>1718.55</v>
      </c>
      <c r="AB536">
        <v>1867.9</v>
      </c>
      <c r="AC536" s="1">
        <f>(Table2[[#This Row],[Close Price]]/Table2[[#This Row],[Day Low]])-1</f>
        <v>1.6097294342716673E-2</v>
      </c>
      <c r="AD536" s="1">
        <f>(Table2[[#This Row],[Day High]]/Table2[[#This Row],[Close Price]])-1</f>
        <v>1.5600204416470476E-3</v>
      </c>
      <c r="AE536" s="1">
        <f>(Table2[[#This Row],[Close Price]]/Table2[[#This Row],[Current Week Low]])-1</f>
        <v>5.1382840337085067E-2</v>
      </c>
      <c r="AF536" s="1">
        <f>(Table2[[#This Row],[Current Week High]]/Table2[[#This Row],[Close Price]])-1</f>
        <v>1.5600204416470476E-3</v>
      </c>
      <c r="AG536" s="1">
        <f>(Table2[[#This Row],[Close Price]]/Table2[[#This Row],[Current Month Low]])-1</f>
        <v>8.1696779261586805E-2</v>
      </c>
      <c r="AH536" s="1">
        <f>(Table2[[#This Row],[Current Month High]]/Table2[[#This Row],[Close Price]])-1</f>
        <v>4.8145458457731216E-3</v>
      </c>
      <c r="AI536">
        <v>2.3696172570537102</v>
      </c>
      <c r="AJ536">
        <v>37.531905448895799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0.05</v>
      </c>
      <c r="AM536" t="s">
        <v>3109</v>
      </c>
      <c r="AN536">
        <v>-0.97</v>
      </c>
      <c r="AO536" t="s">
        <v>3108</v>
      </c>
      <c r="AP536">
        <v>-5.1312201839169E-2</v>
      </c>
      <c r="AQ536">
        <f>(Table2[[#This Row],[Sharpe Ratio]]-AVERAGE(Table2[Sharpe Ratio]))/_xlfn.STDEV.P(Table2[Sharpe Ratio])</f>
        <v>-1.3012942568079844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-7.1811165291283618E-2</v>
      </c>
      <c r="AS536">
        <f>_xlfn.RANK.AVG(Table2[[#This Row],[1Y Return vs Nifty Z-Score]],Table2[1Y Return vs Nifty Z-Score])</f>
        <v>432</v>
      </c>
      <c r="AT536">
        <f>_xlfn.RANK.AVG(Table2[[#This Row],[6M Return vs Nifty Z-Score]],Table2[6M Return vs Nifty Z-Score])</f>
        <v>399</v>
      </c>
      <c r="AU536">
        <f>_xlfn.RANK.AVG(Table2[[#This Row],[Sharpe Ratio Z-Score]],Table2[Sharpe Ratio Z-Score])</f>
        <v>657</v>
      </c>
      <c r="AV536">
        <f>(Table2[[#This Row],[Rank 1Y]]+Table2[[#This Row],[Rank 6M]]+Table2[[#This Row],[Rank Sharpe]])/3</f>
        <v>496</v>
      </c>
    </row>
    <row r="537" spans="1:48" x14ac:dyDescent="0.3">
      <c r="A537" t="s">
        <v>1565</v>
      </c>
      <c r="B537" t="s">
        <v>1566</v>
      </c>
      <c r="C537" t="s">
        <v>3064</v>
      </c>
      <c r="D537" t="s">
        <v>527</v>
      </c>
      <c r="E537">
        <v>6025.4590349999999</v>
      </c>
      <c r="F537">
        <v>289.5</v>
      </c>
      <c r="G537">
        <v>-11.1198419962484</v>
      </c>
      <c r="H537">
        <f>(Table2[[#This Row],[1Y Return vs Nifty]]-AVERAGE(Table2[1Y Return vs Nifty]))/_xlfn.STDEV.P(Table2[1Y Return vs Nifty])</f>
        <v>-0.66397386609837894</v>
      </c>
      <c r="I537">
        <v>-6.7791158018108701</v>
      </c>
      <c r="J537">
        <f>(Table2[[#This Row],[1M Return vs Nifty]]-AVERAGE(Table2[1M Return vs Nifty]))/_xlfn.STDEV.P(Table2[1M Return vs Nifty])</f>
        <v>-0.40180898099985041</v>
      </c>
      <c r="K537">
        <v>-35.983507097719901</v>
      </c>
      <c r="L537">
        <f>(Table2[[#This Row],[6M Return vs Nifty]]-AVERAGE(Table2[6M Return vs Nifty]))/_xlfn.STDEV.P(Table2[6M Return vs Nifty])</f>
        <v>-1.406141113264215</v>
      </c>
      <c r="M537">
        <v>-2.94774298890054</v>
      </c>
      <c r="N537">
        <f>(Table2[[#This Row],[1W Return vs Nifty]]-AVERAGE(Table2[1W Return vs Nifty]))/_xlfn.STDEV.P(Table2[1W Return vs Nifty])</f>
        <v>-7.7482966113033194E-2</v>
      </c>
      <c r="O537">
        <v>295.52999999999997</v>
      </c>
      <c r="P537">
        <v>303.20464908498599</v>
      </c>
      <c r="Q537">
        <v>315.23694879890797</v>
      </c>
      <c r="R537">
        <v>42.523806206417298</v>
      </c>
      <c r="S537" s="1">
        <f>(Table2[[#This Row],[Close Price]]-Table2[[#This Row],[20D EMA]])/Table2[[#This Row],[20D EMA]]</f>
        <v>-2.0404019896457123E-2</v>
      </c>
      <c r="T537" s="1">
        <f>(Table2[[#This Row],[Close Price]]-Table2[[#This Row],[50D EMA]])/Table2[[#This Row],[50D EMA]]</f>
        <v>-4.5199336904443964E-2</v>
      </c>
      <c r="U537" s="1">
        <f>(Table2[[#This Row],[Close Price]]-Table2[[#This Row],[200D EMA]])/Table2[[#This Row],[200D EMA]]</f>
        <v>-8.1643185854224753E-2</v>
      </c>
      <c r="V537">
        <v>0.58210301759352601</v>
      </c>
      <c r="W537">
        <v>281.3</v>
      </c>
      <c r="X537">
        <v>290.8</v>
      </c>
      <c r="Y537">
        <v>278.14999999999998</v>
      </c>
      <c r="Z537">
        <v>292.7</v>
      </c>
      <c r="AA537">
        <v>278.14999999999998</v>
      </c>
      <c r="AB537">
        <v>306</v>
      </c>
      <c r="AC537" s="1">
        <f>(Table2[[#This Row],[Close Price]]/Table2[[#This Row],[Day Low]])-1</f>
        <v>2.9150373266974672E-2</v>
      </c>
      <c r="AD537" s="1">
        <f>(Table2[[#This Row],[Day High]]/Table2[[#This Row],[Close Price]])-1</f>
        <v>4.4905008635578447E-3</v>
      </c>
      <c r="AE537" s="1">
        <f>(Table2[[#This Row],[Close Price]]/Table2[[#This Row],[Current Week Low]])-1</f>
        <v>4.0805320870034301E-2</v>
      </c>
      <c r="AF537" s="1">
        <f>(Table2[[#This Row],[Current Week High]]/Table2[[#This Row],[Close Price]])-1</f>
        <v>1.1053540587219413E-2</v>
      </c>
      <c r="AG537" s="1">
        <f>(Table2[[#This Row],[Close Price]]/Table2[[#This Row],[Current Month Low]])-1</f>
        <v>4.0805320870034301E-2</v>
      </c>
      <c r="AH537" s="1">
        <f>(Table2[[#This Row],[Current Month High]]/Table2[[#This Row],[Close Price]])-1</f>
        <v>5.6994818652849721E-2</v>
      </c>
      <c r="AI537">
        <v>39.993091537132997</v>
      </c>
      <c r="AJ537">
        <v>17.8745928338762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</v>
      </c>
      <c r="AM537" t="s">
        <v>3108</v>
      </c>
      <c r="AN537">
        <v>-5.33</v>
      </c>
      <c r="AO537" t="s">
        <v>3108</v>
      </c>
      <c r="AP537">
        <v>0.10333145688593801</v>
      </c>
      <c r="AQ537">
        <f>(Table2[[#This Row],[Sharpe Ratio]]-AVERAGE(Table2[Sharpe Ratio]))/_xlfn.STDEV.P(Table2[Sharpe Ratio])</f>
        <v>0.45615293670479362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558</v>
      </c>
      <c r="AT537">
        <f>_xlfn.RANK.AVG(Table2[[#This Row],[6M Return vs Nifty Z-Score]],Table2[6M Return vs Nifty Z-Score])</f>
        <v>712</v>
      </c>
      <c r="AU537">
        <f>_xlfn.RANK.AVG(Table2[[#This Row],[Sharpe Ratio Z-Score]],Table2[Sharpe Ratio Z-Score])</f>
        <v>222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494</v>
      </c>
      <c r="B538" t="s">
        <v>495</v>
      </c>
      <c r="C538" t="s">
        <v>3062</v>
      </c>
      <c r="D538" t="s">
        <v>173</v>
      </c>
      <c r="E538">
        <v>41386.014315</v>
      </c>
      <c r="F538">
        <v>601.20000000000005</v>
      </c>
      <c r="G538">
        <v>6.0535223830882696</v>
      </c>
      <c r="H538">
        <f>(Table2[[#This Row],[1Y Return vs Nifty]]-AVERAGE(Table2[1Y Return vs Nifty]))/_xlfn.STDEV.P(Table2[1Y Return vs Nifty])</f>
        <v>-0.39899694930868673</v>
      </c>
      <c r="I538">
        <v>-7.4901822626712899</v>
      </c>
      <c r="J538">
        <f>(Table2[[#This Row],[1M Return vs Nifty]]-AVERAGE(Table2[1M Return vs Nifty]))/_xlfn.STDEV.P(Table2[1M Return vs Nifty])</f>
        <v>-0.46978988658607768</v>
      </c>
      <c r="K538">
        <v>-1.0428869603800399</v>
      </c>
      <c r="L538">
        <f>(Table2[[#This Row],[6M Return vs Nifty]]-AVERAGE(Table2[6M Return vs Nifty]))/_xlfn.STDEV.P(Table2[6M Return vs Nifty])</f>
        <v>-0.2316329541893502</v>
      </c>
      <c r="M538">
        <v>-4.1119936747473398</v>
      </c>
      <c r="N538">
        <f>(Table2[[#This Row],[1W Return vs Nifty]]-AVERAGE(Table2[1W Return vs Nifty]))/_xlfn.STDEV.P(Table2[1W Return vs Nifty])</f>
        <v>-0.33589241773735523</v>
      </c>
      <c r="O538">
        <v>627.85</v>
      </c>
      <c r="P538">
        <v>620.79638942085603</v>
      </c>
      <c r="Q538">
        <v>561.95013927087803</v>
      </c>
      <c r="R538">
        <v>32.878958817641397</v>
      </c>
      <c r="S538" s="1">
        <f>(Table2[[#This Row],[Close Price]]-Table2[[#This Row],[20D EMA]])/Table2[[#This Row],[20D EMA]]</f>
        <v>-4.244644421438238E-2</v>
      </c>
      <c r="T538" s="1">
        <f>(Table2[[#This Row],[Close Price]]-Table2[[#This Row],[50D EMA]])/Table2[[#This Row],[50D EMA]]</f>
        <v>-3.1566532529510284E-2</v>
      </c>
      <c r="U538" s="1">
        <f>(Table2[[#This Row],[Close Price]]-Table2[[#This Row],[200D EMA]])/Table2[[#This Row],[200D EMA]]</f>
        <v>6.9845806569330385E-2</v>
      </c>
      <c r="V538">
        <v>0.78032239188080299</v>
      </c>
      <c r="W538">
        <v>592.5</v>
      </c>
      <c r="X538">
        <v>606.54999999999995</v>
      </c>
      <c r="Y538">
        <v>584.35</v>
      </c>
      <c r="Z538">
        <v>624.95000000000005</v>
      </c>
      <c r="AA538">
        <v>584.35</v>
      </c>
      <c r="AB538">
        <v>682.75</v>
      </c>
      <c r="AC538" s="1">
        <f>(Table2[[#This Row],[Close Price]]/Table2[[#This Row],[Day Low]])-1</f>
        <v>1.4683544303797591E-2</v>
      </c>
      <c r="AD538" s="1">
        <f>(Table2[[#This Row],[Day High]]/Table2[[#This Row],[Close Price]])-1</f>
        <v>8.8988689288089784E-3</v>
      </c>
      <c r="AE538" s="1">
        <f>(Table2[[#This Row],[Close Price]]/Table2[[#This Row],[Current Week Low]])-1</f>
        <v>2.8835458201420527E-2</v>
      </c>
      <c r="AF538" s="1">
        <f>(Table2[[#This Row],[Current Week High]]/Table2[[#This Row],[Close Price]])-1</f>
        <v>3.9504324683965475E-2</v>
      </c>
      <c r="AG538" s="1">
        <f>(Table2[[#This Row],[Close Price]]/Table2[[#This Row],[Current Month Low]])-1</f>
        <v>2.8835458201420527E-2</v>
      </c>
      <c r="AH538" s="1">
        <f>(Table2[[#This Row],[Current Month High]]/Table2[[#This Row],[Close Price]])-1</f>
        <v>0.13564537591483683</v>
      </c>
      <c r="AI538">
        <v>14.3213572854291</v>
      </c>
      <c r="AJ538">
        <v>51.416698148847701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0.05</v>
      </c>
      <c r="AM538" t="s">
        <v>3109</v>
      </c>
      <c r="AN538">
        <v>-11.23</v>
      </c>
      <c r="AO538" t="s">
        <v>3108</v>
      </c>
      <c r="AP538">
        <v>-7.1520480531525002E-2</v>
      </c>
      <c r="AQ538">
        <f>(Table2[[#This Row],[Sharpe Ratio]]-AVERAGE(Table2[Sharpe Ratio]))/_xlfn.STDEV.P(Table2[Sharpe Ratio])</f>
        <v>-1.5309511529677953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-2.9672633607892651</v>
      </c>
      <c r="AS538">
        <f>_xlfn.RANK.AVG(Table2[[#This Row],[1Y Return vs Nifty Z-Score]],Table2[1Y Return vs Nifty Z-Score])</f>
        <v>422</v>
      </c>
      <c r="AT538">
        <f>_xlfn.RANK.AVG(Table2[[#This Row],[6M Return vs Nifty Z-Score]],Table2[6M Return vs Nifty Z-Score])</f>
        <v>385</v>
      </c>
      <c r="AU538">
        <f>_xlfn.RANK.AVG(Table2[[#This Row],[Sharpe Ratio Z-Score]],Table2[Sharpe Ratio Z-Score])</f>
        <v>688</v>
      </c>
      <c r="AV538">
        <f>(Table2[[#This Row],[Rank 1Y]]+Table2[[#This Row],[Rank 6M]]+Table2[[#This Row],[Rank Sharpe]])/3</f>
        <v>498.33333333333331</v>
      </c>
    </row>
    <row r="539" spans="1:48" x14ac:dyDescent="0.3">
      <c r="A539" t="s">
        <v>578</v>
      </c>
      <c r="B539" t="s">
        <v>579</v>
      </c>
      <c r="C539" t="s">
        <v>3064</v>
      </c>
      <c r="D539" t="s">
        <v>559</v>
      </c>
      <c r="E539">
        <v>32959.898903250003</v>
      </c>
      <c r="F539">
        <v>4507.05</v>
      </c>
      <c r="G539">
        <v>-10.1309292611218</v>
      </c>
      <c r="H539">
        <f>(Table2[[#This Row],[1Y Return vs Nifty]]-AVERAGE(Table2[1Y Return vs Nifty]))/_xlfn.STDEV.P(Table2[1Y Return vs Nifty])</f>
        <v>-0.64871540877226519</v>
      </c>
      <c r="I539">
        <v>-2.8063343704652799</v>
      </c>
      <c r="J539">
        <f>(Table2[[#This Row],[1M Return vs Nifty]]-AVERAGE(Table2[1M Return vs Nifty]))/_xlfn.STDEV.P(Table2[1M Return vs Nifty])</f>
        <v>-2.1994583521136982E-2</v>
      </c>
      <c r="K539">
        <v>-13.560913868478</v>
      </c>
      <c r="L539">
        <f>(Table2[[#This Row],[6M Return vs Nifty]]-AVERAGE(Table2[6M Return vs Nifty]))/_xlfn.STDEV.P(Table2[6M Return vs Nifty])</f>
        <v>-0.65241898149192989</v>
      </c>
      <c r="M539">
        <v>-1.0505925419784199</v>
      </c>
      <c r="N539">
        <f>(Table2[[#This Row],[1W Return vs Nifty]]-AVERAGE(Table2[1W Return vs Nifty]))/_xlfn.STDEV.P(Table2[1W Return vs Nifty])</f>
        <v>0.34359611298702575</v>
      </c>
      <c r="O539">
        <v>4369.49</v>
      </c>
      <c r="P539">
        <v>4333.7591166739003</v>
      </c>
      <c r="Q539">
        <v>4285.3793061926999</v>
      </c>
      <c r="R539">
        <v>61.764180656952298</v>
      </c>
      <c r="S539" s="1">
        <f>(Table2[[#This Row],[Close Price]]-Table2[[#This Row],[20D EMA]])/Table2[[#This Row],[20D EMA]]</f>
        <v>3.1481934962661641E-2</v>
      </c>
      <c r="T539" s="1">
        <f>(Table2[[#This Row],[Close Price]]-Table2[[#This Row],[50D EMA]])/Table2[[#This Row],[50D EMA]]</f>
        <v>3.9986274885323629E-2</v>
      </c>
      <c r="U539" s="1">
        <f>(Table2[[#This Row],[Close Price]]-Table2[[#This Row],[200D EMA]])/Table2[[#This Row],[200D EMA]]</f>
        <v>5.1727204984391748E-2</v>
      </c>
      <c r="V539">
        <v>1.02820606191749</v>
      </c>
      <c r="W539">
        <v>4440</v>
      </c>
      <c r="X539">
        <v>4522</v>
      </c>
      <c r="Y539">
        <v>4375.55</v>
      </c>
      <c r="Z539">
        <v>4595</v>
      </c>
      <c r="AA539">
        <v>4147.7</v>
      </c>
      <c r="AB539">
        <v>4595</v>
      </c>
      <c r="AC539" s="1">
        <f>(Table2[[#This Row],[Close Price]]/Table2[[#This Row],[Day Low]])-1</f>
        <v>1.5101351351351378E-2</v>
      </c>
      <c r="AD539" s="1">
        <f>(Table2[[#This Row],[Day High]]/Table2[[#This Row],[Close Price]])-1</f>
        <v>3.3170255488623734E-3</v>
      </c>
      <c r="AE539" s="1">
        <f>(Table2[[#This Row],[Close Price]]/Table2[[#This Row],[Current Week Low]])-1</f>
        <v>3.0053364719863751E-2</v>
      </c>
      <c r="AF539" s="1">
        <f>(Table2[[#This Row],[Current Week High]]/Table2[[#This Row],[Close Price]])-1</f>
        <v>1.9513872710531288E-2</v>
      </c>
      <c r="AG539" s="1">
        <f>(Table2[[#This Row],[Close Price]]/Table2[[#This Row],[Current Month Low]])-1</f>
        <v>8.6638377896183449E-2</v>
      </c>
      <c r="AH539" s="1">
        <f>(Table2[[#This Row],[Current Month High]]/Table2[[#This Row],[Close Price]])-1</f>
        <v>1.9513872710531288E-2</v>
      </c>
      <c r="AI539">
        <v>16.894642837332601</v>
      </c>
      <c r="AJ539">
        <v>23.119895102029599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0.03</v>
      </c>
      <c r="AM539" t="s">
        <v>3109</v>
      </c>
      <c r="AN539">
        <v>2.79</v>
      </c>
      <c r="AO539" t="s">
        <v>3109</v>
      </c>
      <c r="AP539">
        <v>4.5641441914605001E-2</v>
      </c>
      <c r="AQ539">
        <f>(Table2[[#This Row],[Sharpe Ratio]]-AVERAGE(Table2[Sharpe Ratio]))/_xlfn.STDEV.P(Table2[Sharpe Ratio])</f>
        <v>-0.19946498995913842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-1.1789978507574448</v>
      </c>
      <c r="AS539">
        <f>_xlfn.RANK.AVG(Table2[[#This Row],[1Y Return vs Nifty Z-Score]],Table2[1Y Return vs Nifty Z-Score])</f>
        <v>550</v>
      </c>
      <c r="AT539">
        <f>_xlfn.RANK.AVG(Table2[[#This Row],[6M Return vs Nifty Z-Score]],Table2[6M Return vs Nifty Z-Score])</f>
        <v>544</v>
      </c>
      <c r="AU539">
        <f>_xlfn.RANK.AVG(Table2[[#This Row],[Sharpe Ratio Z-Score]],Table2[Sharpe Ratio Z-Score])</f>
        <v>402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1690</v>
      </c>
      <c r="B540" t="s">
        <v>1691</v>
      </c>
      <c r="C540" t="s">
        <v>3068</v>
      </c>
      <c r="D540" t="s">
        <v>537</v>
      </c>
      <c r="E540">
        <v>4793.8980952499996</v>
      </c>
      <c r="F540">
        <v>428.7</v>
      </c>
      <c r="G540">
        <v>4.4040770179223001</v>
      </c>
      <c r="H540">
        <f>(Table2[[#This Row],[1Y Return vs Nifty]]-AVERAGE(Table2[1Y Return vs Nifty]))/_xlfn.STDEV.P(Table2[1Y Return vs Nifty])</f>
        <v>-0.42444711373893729</v>
      </c>
      <c r="I540">
        <v>12.685025074884599</v>
      </c>
      <c r="J540">
        <f>(Table2[[#This Row],[1M Return vs Nifty]]-AVERAGE(Table2[1M Return vs Nifty]))/_xlfn.STDEV.P(Table2[1M Return vs Nifty])</f>
        <v>1.4590436904291291</v>
      </c>
      <c r="K540">
        <v>-6.5152528820470597</v>
      </c>
      <c r="L540">
        <f>(Table2[[#This Row],[6M Return vs Nifty]]-AVERAGE(Table2[6M Return vs Nifty]))/_xlfn.STDEV.P(Table2[6M Return vs Nifty])</f>
        <v>-0.41558327903125186</v>
      </c>
      <c r="M540">
        <v>0.82052949364585104</v>
      </c>
      <c r="N540">
        <f>(Table2[[#This Row],[1W Return vs Nifty]]-AVERAGE(Table2[1W Return vs Nifty]))/_xlfn.STDEV.P(Table2[1W Return vs Nifty])</f>
        <v>0.7588980965080192</v>
      </c>
      <c r="O540">
        <v>410.77</v>
      </c>
      <c r="P540">
        <v>396.58715905905802</v>
      </c>
      <c r="Q540">
        <v>369.731264070034</v>
      </c>
      <c r="R540">
        <v>62.848380185970001</v>
      </c>
      <c r="S540" s="1">
        <f>(Table2[[#This Row],[Close Price]]-Table2[[#This Row],[20D EMA]])/Table2[[#This Row],[20D EMA]]</f>
        <v>4.3649730993013142E-2</v>
      </c>
      <c r="T540" s="1">
        <f>(Table2[[#This Row],[Close Price]]-Table2[[#This Row],[50D EMA]])/Table2[[#This Row],[50D EMA]]</f>
        <v>8.09729720375537E-2</v>
      </c>
      <c r="U540" s="1">
        <f>(Table2[[#This Row],[Close Price]]-Table2[[#This Row],[200D EMA]])/Table2[[#This Row],[200D EMA]]</f>
        <v>0.15949080226766058</v>
      </c>
      <c r="V540">
        <v>1.18087574628429</v>
      </c>
      <c r="W540">
        <v>419.9</v>
      </c>
      <c r="X540">
        <v>433.65</v>
      </c>
      <c r="Y540">
        <v>400</v>
      </c>
      <c r="Z540">
        <v>434.9</v>
      </c>
      <c r="AA540">
        <v>400</v>
      </c>
      <c r="AB540">
        <v>441.95</v>
      </c>
      <c r="AC540" s="1">
        <f>(Table2[[#This Row],[Close Price]]/Table2[[#This Row],[Day Low]])-1</f>
        <v>2.0957370802572095E-2</v>
      </c>
      <c r="AD540" s="1">
        <f>(Table2[[#This Row],[Day High]]/Table2[[#This Row],[Close Price]])-1</f>
        <v>1.1546536039188204E-2</v>
      </c>
      <c r="AE540" s="1">
        <f>(Table2[[#This Row],[Close Price]]/Table2[[#This Row],[Current Week Low]])-1</f>
        <v>7.174999999999998E-2</v>
      </c>
      <c r="AF540" s="1">
        <f>(Table2[[#This Row],[Current Week High]]/Table2[[#This Row],[Close Price]])-1</f>
        <v>1.4462327968276067E-2</v>
      </c>
      <c r="AG540" s="1">
        <f>(Table2[[#This Row],[Close Price]]/Table2[[#This Row],[Current Month Low]])-1</f>
        <v>7.174999999999998E-2</v>
      </c>
      <c r="AH540" s="1">
        <f>(Table2[[#This Row],[Current Month High]]/Table2[[#This Row],[Close Price]])-1</f>
        <v>3.0907394448332237E-2</v>
      </c>
      <c r="AI540">
        <v>3.0907394448332202</v>
      </c>
      <c r="AJ540">
        <v>47.268979732050802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</v>
      </c>
      <c r="AM540" t="s">
        <v>3110</v>
      </c>
      <c r="AN540">
        <v>2.25</v>
      </c>
      <c r="AO540" t="s">
        <v>3109</v>
      </c>
      <c r="AP540">
        <v>-2.2442502964071E-2</v>
      </c>
      <c r="AQ540">
        <f>(Table2[[#This Row],[Sharpe Ratio]]-AVERAGE(Table2[Sharpe Ratio]))/_xlfn.STDEV.P(Table2[Sharpe Ratio])</f>
        <v>-0.97320468828717299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0.40470670587978624</v>
      </c>
      <c r="AS540">
        <f>_xlfn.RANK.AVG(Table2[[#This Row],[1Y Return vs Nifty Z-Score]],Table2[1Y Return vs Nifty Z-Score])</f>
        <v>436</v>
      </c>
      <c r="AT540">
        <f>_xlfn.RANK.AVG(Table2[[#This Row],[6M Return vs Nifty Z-Score]],Table2[6M Return vs Nifty Z-Score])</f>
        <v>447</v>
      </c>
      <c r="AU540">
        <f>_xlfn.RANK.AVG(Table2[[#This Row],[Sharpe Ratio Z-Score]],Table2[Sharpe Ratio Z-Score])</f>
        <v>614</v>
      </c>
      <c r="AV540">
        <f>(Table2[[#This Row],[Rank 1Y]]+Table2[[#This Row],[Rank 6M]]+Table2[[#This Row],[Rank Sharpe]])/3</f>
        <v>499</v>
      </c>
    </row>
    <row r="541" spans="1:48" x14ac:dyDescent="0.3">
      <c r="A541" t="s">
        <v>599</v>
      </c>
      <c r="B541" t="s">
        <v>600</v>
      </c>
      <c r="C541" t="s">
        <v>3069</v>
      </c>
      <c r="D541" t="s">
        <v>530</v>
      </c>
      <c r="E541">
        <v>31159.968704735998</v>
      </c>
      <c r="F541">
        <v>70.48</v>
      </c>
      <c r="G541">
        <v>-9.8705963670815802</v>
      </c>
      <c r="H541">
        <f>(Table2[[#This Row],[1Y Return vs Nifty]]-AVERAGE(Table2[1Y Return vs Nifty]))/_xlfn.STDEV.P(Table2[1Y Return vs Nifty])</f>
        <v>-0.6446985949390529</v>
      </c>
      <c r="I541">
        <v>-9.0247696630302094</v>
      </c>
      <c r="J541">
        <f>(Table2[[#This Row],[1M Return vs Nifty]]-AVERAGE(Table2[1M Return vs Nifty]))/_xlfn.STDEV.P(Table2[1M Return vs Nifty])</f>
        <v>-0.61650281276090946</v>
      </c>
      <c r="K541">
        <v>-13.929352046957099</v>
      </c>
      <c r="L541">
        <f>(Table2[[#This Row],[6M Return vs Nifty]]-AVERAGE(Table2[6M Return vs Nifty]))/_xlfn.STDEV.P(Table2[6M Return vs Nifty])</f>
        <v>-0.66480381167060021</v>
      </c>
      <c r="M541">
        <v>-5.69679584949023</v>
      </c>
      <c r="N541">
        <f>(Table2[[#This Row],[1W Return vs Nifty]]-AVERAGE(Table2[1W Return vs Nifty]))/_xlfn.STDEV.P(Table2[1W Return vs Nifty])</f>
        <v>-0.68764472150385836</v>
      </c>
      <c r="O541">
        <v>71.88</v>
      </c>
      <c r="P541">
        <v>71.947791032564993</v>
      </c>
      <c r="Q541">
        <v>67.855990498652503</v>
      </c>
      <c r="R541">
        <v>41.987947647663603</v>
      </c>
      <c r="S541" s="1">
        <f>(Table2[[#This Row],[Close Price]]-Table2[[#This Row],[20D EMA]])/Table2[[#This Row],[20D EMA]]</f>
        <v>-1.9476905954368275E-2</v>
      </c>
      <c r="T541" s="1">
        <f>(Table2[[#This Row],[Close Price]]-Table2[[#This Row],[50D EMA]])/Table2[[#This Row],[50D EMA]]</f>
        <v>-2.0400779669533395E-2</v>
      </c>
      <c r="U541" s="1">
        <f>(Table2[[#This Row],[Close Price]]-Table2[[#This Row],[200D EMA]])/Table2[[#This Row],[200D EMA]]</f>
        <v>3.8670270407438964E-2</v>
      </c>
      <c r="V541">
        <v>0.79831236535179895</v>
      </c>
      <c r="W541">
        <v>68.709999999999994</v>
      </c>
      <c r="X541">
        <v>71.28</v>
      </c>
      <c r="Y541">
        <v>68.099999999999994</v>
      </c>
      <c r="Z541">
        <v>71.98</v>
      </c>
      <c r="AA541">
        <v>68.099999999999994</v>
      </c>
      <c r="AB541">
        <v>74.45</v>
      </c>
      <c r="AC541" s="1">
        <f>(Table2[[#This Row],[Close Price]]/Table2[[#This Row],[Day Low]])-1</f>
        <v>2.5760442439237474E-2</v>
      </c>
      <c r="AD541" s="1">
        <f>(Table2[[#This Row],[Day High]]/Table2[[#This Row],[Close Price]])-1</f>
        <v>1.1350737797956922E-2</v>
      </c>
      <c r="AE541" s="1">
        <f>(Table2[[#This Row],[Close Price]]/Table2[[#This Row],[Current Week Low]])-1</f>
        <v>3.494860499265795E-2</v>
      </c>
      <c r="AF541" s="1">
        <f>(Table2[[#This Row],[Current Week High]]/Table2[[#This Row],[Close Price]])-1</f>
        <v>2.1282633371169091E-2</v>
      </c>
      <c r="AG541" s="1">
        <f>(Table2[[#This Row],[Close Price]]/Table2[[#This Row],[Current Month Low]])-1</f>
        <v>3.494860499265795E-2</v>
      </c>
      <c r="AH541" s="1">
        <f>(Table2[[#This Row],[Current Month High]]/Table2[[#This Row],[Close Price]])-1</f>
        <v>5.632803632236083E-2</v>
      </c>
      <c r="AI541">
        <v>13.5073779795686</v>
      </c>
      <c r="AJ541">
        <v>21.8323249783924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0.15</v>
      </c>
      <c r="AM541" t="s">
        <v>3109</v>
      </c>
      <c r="AN541">
        <v>-5.66</v>
      </c>
      <c r="AO541" t="s">
        <v>3108</v>
      </c>
      <c r="AP541">
        <v>4.2210642146556003E-2</v>
      </c>
      <c r="AQ541">
        <f>(Table2[[#This Row],[Sharpe Ratio]]-AVERAGE(Table2[Sharpe Ratio]))/_xlfn.STDEV.P(Table2[Sharpe Ratio])</f>
        <v>-0.23845429914626706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545</v>
      </c>
      <c r="AT541">
        <f>_xlfn.RANK.AVG(Table2[[#This Row],[6M Return vs Nifty Z-Score]],Table2[6M Return vs Nifty Z-Score])</f>
        <v>547</v>
      </c>
      <c r="AU541">
        <f>_xlfn.RANK.AVG(Table2[[#This Row],[Sharpe Ratio Z-Score]],Table2[Sharpe Ratio Z-Score])</f>
        <v>407</v>
      </c>
      <c r="AV541">
        <f>(Table2[[#This Row],[Rank 1Y]]+Table2[[#This Row],[Rank 6M]]+Table2[[#This Row],[Rank Sharpe]])/3</f>
        <v>499.66666666666669</v>
      </c>
    </row>
    <row r="542" spans="1:48" x14ac:dyDescent="0.3">
      <c r="A542" t="s">
        <v>888</v>
      </c>
      <c r="B542" t="s">
        <v>889</v>
      </c>
      <c r="C542" t="s">
        <v>3079</v>
      </c>
      <c r="D542" t="s">
        <v>168</v>
      </c>
      <c r="E542">
        <v>16776.33286667</v>
      </c>
      <c r="F542">
        <v>1085.3</v>
      </c>
      <c r="G542">
        <v>-6.6308440978883896</v>
      </c>
      <c r="H542">
        <f>(Table2[[#This Row],[1Y Return vs Nifty]]-AVERAGE(Table2[1Y Return vs Nifty]))/_xlfn.STDEV.P(Table2[1Y Return vs Nifty])</f>
        <v>-0.59471074465584717</v>
      </c>
      <c r="I542">
        <v>8.8042577996383695</v>
      </c>
      <c r="J542">
        <f>(Table2[[#This Row],[1M Return vs Nifty]]-AVERAGE(Table2[1M Return vs Nifty]))/_xlfn.STDEV.P(Table2[1M Return vs Nifty])</f>
        <v>1.0880262282619446</v>
      </c>
      <c r="K542">
        <v>-0.87596799020975502</v>
      </c>
      <c r="L542">
        <f>(Table2[[#This Row],[6M Return vs Nifty]]-AVERAGE(Table2[6M Return vs Nifty]))/_xlfn.STDEV.P(Table2[6M Return vs Nifty])</f>
        <v>-0.22602207231035734</v>
      </c>
      <c r="M542">
        <v>-7.0913899787191603</v>
      </c>
      <c r="N542">
        <f>(Table2[[#This Row],[1W Return vs Nifty]]-AVERAGE(Table2[1W Return vs Nifty]))/_xlfn.STDEV.P(Table2[1W Return vs Nifty])</f>
        <v>-0.99717969412913343</v>
      </c>
      <c r="O542">
        <v>1072.8699999999999</v>
      </c>
      <c r="P542">
        <v>1036.41555655971</v>
      </c>
      <c r="Q542">
        <v>986.60872208599994</v>
      </c>
      <c r="R542">
        <v>50.181129210479398</v>
      </c>
      <c r="S542" s="1">
        <f>(Table2[[#This Row],[Close Price]]-Table2[[#This Row],[20D EMA]])/Table2[[#This Row],[20D EMA]]</f>
        <v>1.1585746642184109E-2</v>
      </c>
      <c r="T542" s="1">
        <f>(Table2[[#This Row],[Close Price]]-Table2[[#This Row],[50D EMA]])/Table2[[#This Row],[50D EMA]]</f>
        <v>4.7166836826106256E-2</v>
      </c>
      <c r="U542" s="1">
        <f>(Table2[[#This Row],[Close Price]]-Table2[[#This Row],[200D EMA]])/Table2[[#This Row],[200D EMA]]</f>
        <v>0.10003081840320216</v>
      </c>
      <c r="V542">
        <v>2.6426545930632099</v>
      </c>
      <c r="W542">
        <v>1073.75</v>
      </c>
      <c r="X542">
        <v>1101.95</v>
      </c>
      <c r="Y542">
        <v>1073.75</v>
      </c>
      <c r="Z542">
        <v>1178.95</v>
      </c>
      <c r="AA542">
        <v>1006.15</v>
      </c>
      <c r="AB542">
        <v>1188</v>
      </c>
      <c r="AC542" s="1">
        <f>(Table2[[#This Row],[Close Price]]/Table2[[#This Row],[Day Low]])-1</f>
        <v>1.0756693830034969E-2</v>
      </c>
      <c r="AD542" s="1">
        <f>(Table2[[#This Row],[Day High]]/Table2[[#This Row],[Close Price]])-1</f>
        <v>1.5341380263521609E-2</v>
      </c>
      <c r="AE542" s="1">
        <f>(Table2[[#This Row],[Close Price]]/Table2[[#This Row],[Current Week Low]])-1</f>
        <v>1.0756693830034969E-2</v>
      </c>
      <c r="AF542" s="1">
        <f>(Table2[[#This Row],[Current Week High]]/Table2[[#This Row],[Close Price]])-1</f>
        <v>8.6289505205934036E-2</v>
      </c>
      <c r="AG542" s="1">
        <f>(Table2[[#This Row],[Close Price]]/Table2[[#This Row],[Current Month Low]])-1</f>
        <v>7.8666202852457401E-2</v>
      </c>
      <c r="AH542" s="1">
        <f>(Table2[[#This Row],[Current Month High]]/Table2[[#This Row],[Close Price]])-1</f>
        <v>9.4628213397217387E-2</v>
      </c>
      <c r="AI542">
        <v>9.4628213397217298</v>
      </c>
      <c r="AJ542">
        <v>30.382027871215701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</v>
      </c>
      <c r="AM542">
        <v>0</v>
      </c>
      <c r="AN542">
        <v>2.1800000000000002</v>
      </c>
      <c r="AO542" t="s">
        <v>3109</v>
      </c>
      <c r="AP542">
        <v>-1.0919109224508E-2</v>
      </c>
      <c r="AQ542">
        <f>(Table2[[#This Row],[Sharpe Ratio]]-AVERAGE(Table2[Sharpe Ratio]))/_xlfn.STDEV.P(Table2[Sharpe Ratio])</f>
        <v>-0.84224712976654181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-1.5721334125999351</v>
      </c>
      <c r="AS542">
        <f>_xlfn.RANK.AVG(Table2[[#This Row],[1Y Return vs Nifty Z-Score]],Table2[1Y Return vs Nifty Z-Score])</f>
        <v>526</v>
      </c>
      <c r="AT542">
        <f>_xlfn.RANK.AVG(Table2[[#This Row],[6M Return vs Nifty Z-Score]],Table2[6M Return vs Nifty Z-Score])</f>
        <v>384</v>
      </c>
      <c r="AU542">
        <f>_xlfn.RANK.AVG(Table2[[#This Row],[Sharpe Ratio Z-Score]],Table2[Sharpe Ratio Z-Score])</f>
        <v>590</v>
      </c>
      <c r="AV542">
        <f>(Table2[[#This Row],[Rank 1Y]]+Table2[[#This Row],[Rank 6M]]+Table2[[#This Row],[Rank Sharpe]])/3</f>
        <v>500</v>
      </c>
    </row>
    <row r="543" spans="1:48" x14ac:dyDescent="0.3">
      <c r="A543" t="s">
        <v>19</v>
      </c>
      <c r="B543" t="s">
        <v>20</v>
      </c>
      <c r="C543" t="s">
        <v>3063</v>
      </c>
      <c r="D543" t="s">
        <v>21</v>
      </c>
      <c r="E543">
        <v>1597765.5383863901</v>
      </c>
      <c r="F543">
        <v>4416.05</v>
      </c>
      <c r="G543">
        <v>1.6122047948241101</v>
      </c>
      <c r="H543">
        <f>(Table2[[#This Row],[1Y Return vs Nifty]]-AVERAGE(Table2[1Y Return vs Nifty]))/_xlfn.STDEV.P(Table2[1Y Return vs Nifty])</f>
        <v>-0.46752438604310281</v>
      </c>
      <c r="I543">
        <v>3.2387348095404498</v>
      </c>
      <c r="J543">
        <f>(Table2[[#This Row],[1M Return vs Nifty]]-AVERAGE(Table2[1M Return vs Nifty]))/_xlfn.STDEV.P(Table2[1M Return vs Nifty])</f>
        <v>0.55593912564427117</v>
      </c>
      <c r="K543">
        <v>-4.3745127034207698</v>
      </c>
      <c r="L543">
        <f>(Table2[[#This Row],[6M Return vs Nifty]]-AVERAGE(Table2[6M Return vs Nifty]))/_xlfn.STDEV.P(Table2[6M Return vs Nifty])</f>
        <v>-0.34362357149392064</v>
      </c>
      <c r="M543">
        <v>0.50926800796156602</v>
      </c>
      <c r="N543">
        <f>(Table2[[#This Row],[1W Return vs Nifty]]-AVERAGE(Table2[1W Return vs Nifty]))/_xlfn.STDEV.P(Table2[1W Return vs Nifty])</f>
        <v>0.68981253718198265</v>
      </c>
      <c r="O543">
        <v>4239.66</v>
      </c>
      <c r="P543">
        <v>4128.37039947623</v>
      </c>
      <c r="Q543">
        <v>3893.3119021367802</v>
      </c>
      <c r="R543">
        <v>71.607451433090702</v>
      </c>
      <c r="S543" s="1">
        <f>(Table2[[#This Row],[Close Price]]-Table2[[#This Row],[20D EMA]])/Table2[[#This Row],[20D EMA]]</f>
        <v>4.1604751324398732E-2</v>
      </c>
      <c r="T543" s="1">
        <f>(Table2[[#This Row],[Close Price]]-Table2[[#This Row],[50D EMA]])/Table2[[#This Row],[50D EMA]]</f>
        <v>6.9683573101935903E-2</v>
      </c>
      <c r="U543" s="1">
        <f>(Table2[[#This Row],[Close Price]]-Table2[[#This Row],[200D EMA]])/Table2[[#This Row],[200D EMA]]</f>
        <v>0.13426566147354488</v>
      </c>
      <c r="V543">
        <v>0.80535293207442105</v>
      </c>
      <c r="W543">
        <v>4325.1000000000004</v>
      </c>
      <c r="X543">
        <v>4427</v>
      </c>
      <c r="Y543">
        <v>4183</v>
      </c>
      <c r="Z543">
        <v>4427</v>
      </c>
      <c r="AA543">
        <v>4110.5</v>
      </c>
      <c r="AB543">
        <v>4427</v>
      </c>
      <c r="AC543" s="1">
        <f>(Table2[[#This Row],[Close Price]]/Table2[[#This Row],[Day Low]])-1</f>
        <v>2.1028415527964528E-2</v>
      </c>
      <c r="AD543" s="1">
        <f>(Table2[[#This Row],[Day High]]/Table2[[#This Row],[Close Price]])-1</f>
        <v>2.4795914901325489E-3</v>
      </c>
      <c r="AE543" s="1">
        <f>(Table2[[#This Row],[Close Price]]/Table2[[#This Row],[Current Week Low]])-1</f>
        <v>5.5713602677504248E-2</v>
      </c>
      <c r="AF543" s="1">
        <f>(Table2[[#This Row],[Current Week High]]/Table2[[#This Row],[Close Price]])-1</f>
        <v>2.4795914901325489E-3</v>
      </c>
      <c r="AG543" s="1">
        <f>(Table2[[#This Row],[Close Price]]/Table2[[#This Row],[Current Month Low]])-1</f>
        <v>7.4334022624984897E-2</v>
      </c>
      <c r="AH543" s="1">
        <f>(Table2[[#This Row],[Current Month High]]/Table2[[#This Row],[Close Price]])-1</f>
        <v>2.4795914901325489E-3</v>
      </c>
      <c r="AI543">
        <v>0.338537833584307</v>
      </c>
      <c r="AJ543">
        <v>33.375113258834197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-0.05</v>
      </c>
      <c r="AM543" t="s">
        <v>3108</v>
      </c>
      <c r="AN543">
        <v>1.1599999999999999</v>
      </c>
      <c r="AO543" t="s">
        <v>3109</v>
      </c>
      <c r="AP543">
        <v>-2.3495371445984001E-2</v>
      </c>
      <c r="AQ543">
        <f>(Table2[[#This Row],[Sharpe Ratio]]-AVERAGE(Table2[Sharpe Ratio]))/_xlfn.STDEV.P(Table2[Sharpe Ratio])</f>
        <v>-0.98517000761504303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-0.55056630232581261</v>
      </c>
      <c r="AS543">
        <f>_xlfn.RANK.AVG(Table2[[#This Row],[1Y Return vs Nifty Z-Score]],Table2[1Y Return vs Nifty Z-Score])</f>
        <v>458</v>
      </c>
      <c r="AT543">
        <f>_xlfn.RANK.AVG(Table2[[#This Row],[6M Return vs Nifty Z-Score]],Table2[6M Return vs Nifty Z-Score])</f>
        <v>429</v>
      </c>
      <c r="AU543">
        <f>_xlfn.RANK.AVG(Table2[[#This Row],[Sharpe Ratio Z-Score]],Table2[Sharpe Ratio Z-Score])</f>
        <v>616</v>
      </c>
      <c r="AV543">
        <f>(Table2[[#This Row],[Rank 1Y]]+Table2[[#This Row],[Rank 6M]]+Table2[[#This Row],[Rank Sharpe]])/3</f>
        <v>501</v>
      </c>
    </row>
    <row r="544" spans="1:48" x14ac:dyDescent="0.3">
      <c r="A544" t="s">
        <v>436</v>
      </c>
      <c r="B544" t="s">
        <v>437</v>
      </c>
      <c r="C544" t="s">
        <v>3064</v>
      </c>
      <c r="D544" t="s">
        <v>34</v>
      </c>
      <c r="E544">
        <v>52815.499913465901</v>
      </c>
      <c r="F544">
        <v>116.01</v>
      </c>
      <c r="G544">
        <v>3.4693929446874798</v>
      </c>
      <c r="H544">
        <f>(Table2[[#This Row],[1Y Return vs Nifty]]-AVERAGE(Table2[1Y Return vs Nifty]))/_xlfn.STDEV.P(Table2[1Y Return vs Nifty])</f>
        <v>-0.43886884837563983</v>
      </c>
      <c r="I544">
        <v>-7.1355004501948196</v>
      </c>
      <c r="J544">
        <f>(Table2[[#This Row],[1M Return vs Nifty]]-AVERAGE(Table2[1M Return vs Nifty]))/_xlfn.STDEV.P(Table2[1M Return vs Nifty])</f>
        <v>-0.43588083288392598</v>
      </c>
      <c r="K544">
        <v>-30.810157514804398</v>
      </c>
      <c r="L544">
        <f>(Table2[[#This Row],[6M Return vs Nifty]]-AVERAGE(Table2[6M Return vs Nifty]))/_xlfn.STDEV.P(Table2[6M Return vs Nifty])</f>
        <v>-1.2322420447589184</v>
      </c>
      <c r="M544">
        <v>-4.6861948608134503</v>
      </c>
      <c r="N544">
        <f>(Table2[[#This Row],[1W Return vs Nifty]]-AVERAGE(Table2[1W Return vs Nifty]))/_xlfn.STDEV.P(Table2[1W Return vs Nifty])</f>
        <v>-0.46333834962912618</v>
      </c>
      <c r="O544">
        <v>119.83</v>
      </c>
      <c r="P544">
        <v>122.542853428423</v>
      </c>
      <c r="Q544">
        <v>121.03585941989</v>
      </c>
      <c r="R544">
        <v>32.304604069187398</v>
      </c>
      <c r="S544" s="1">
        <f>(Table2[[#This Row],[Close Price]]-Table2[[#This Row],[20D EMA]])/Table2[[#This Row],[20D EMA]]</f>
        <v>-3.1878494533923003E-2</v>
      </c>
      <c r="T544" s="1">
        <f>(Table2[[#This Row],[Close Price]]-Table2[[#This Row],[50D EMA]])/Table2[[#This Row],[50D EMA]]</f>
        <v>-5.3310766361735006E-2</v>
      </c>
      <c r="U544" s="1">
        <f>(Table2[[#This Row],[Close Price]]-Table2[[#This Row],[200D EMA]])/Table2[[#This Row],[200D EMA]]</f>
        <v>-4.1523722341282356E-2</v>
      </c>
      <c r="V544">
        <v>0.72603511553731703</v>
      </c>
      <c r="W544">
        <v>115.54</v>
      </c>
      <c r="X544">
        <v>116.74</v>
      </c>
      <c r="Y544">
        <v>114</v>
      </c>
      <c r="Z544">
        <v>119.5</v>
      </c>
      <c r="AA544">
        <v>114</v>
      </c>
      <c r="AB544">
        <v>128.19999999999999</v>
      </c>
      <c r="AC544" s="1">
        <f>(Table2[[#This Row],[Close Price]]/Table2[[#This Row],[Day Low]])-1</f>
        <v>4.0678552882118524E-3</v>
      </c>
      <c r="AD544" s="1">
        <f>(Table2[[#This Row],[Day High]]/Table2[[#This Row],[Close Price]])-1</f>
        <v>6.2925609861217424E-3</v>
      </c>
      <c r="AE544" s="1">
        <f>(Table2[[#This Row],[Close Price]]/Table2[[#This Row],[Current Week Low]])-1</f>
        <v>1.7631578947368443E-2</v>
      </c>
      <c r="AF544" s="1">
        <f>(Table2[[#This Row],[Current Week High]]/Table2[[#This Row],[Close Price]])-1</f>
        <v>3.0083613481596272E-2</v>
      </c>
      <c r="AG544" s="1">
        <f>(Table2[[#This Row],[Close Price]]/Table2[[#This Row],[Current Month Low]])-1</f>
        <v>1.7631578947368443E-2</v>
      </c>
      <c r="AH544" s="1">
        <f>(Table2[[#This Row],[Current Month High]]/Table2[[#This Row],[Close Price]])-1</f>
        <v>0.10507714852167904</v>
      </c>
      <c r="AI544">
        <v>36.1520558572536</v>
      </c>
      <c r="AJ544">
        <v>36.0821114369501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-0.13</v>
      </c>
      <c r="AM544" t="s">
        <v>3108</v>
      </c>
      <c r="AN544">
        <v>-7.8</v>
      </c>
      <c r="AO544" t="s">
        <v>3108</v>
      </c>
      <c r="AP544">
        <v>5.4674627527984E-2</v>
      </c>
      <c r="AQ544">
        <f>(Table2[[#This Row],[Sharpe Ratio]]-AVERAGE(Table2[Sharpe Ratio]))/_xlfn.STDEV.P(Table2[Sharpe Ratio])</f>
        <v>-9.6807390962901654E-2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443</v>
      </c>
      <c r="AT544">
        <f>_xlfn.RANK.AVG(Table2[[#This Row],[6M Return vs Nifty Z-Score]],Table2[6M Return vs Nifty Z-Score])</f>
        <v>691</v>
      </c>
      <c r="AU544">
        <f>_xlfn.RANK.AVG(Table2[[#This Row],[Sharpe Ratio Z-Score]],Table2[Sharpe Ratio Z-Score])</f>
        <v>373</v>
      </c>
      <c r="AV544">
        <f>(Table2[[#This Row],[Rank 1Y]]+Table2[[#This Row],[Rank 6M]]+Table2[[#This Row],[Rank Sharpe]])/3</f>
        <v>502.33333333333331</v>
      </c>
    </row>
    <row r="545" spans="1:48" x14ac:dyDescent="0.3">
      <c r="A545" t="s">
        <v>717</v>
      </c>
      <c r="B545" t="s">
        <v>718</v>
      </c>
      <c r="C545" t="s">
        <v>3078</v>
      </c>
      <c r="D545" t="s">
        <v>168</v>
      </c>
      <c r="E545">
        <v>23257.367153474999</v>
      </c>
      <c r="F545">
        <v>7899.45</v>
      </c>
      <c r="G545">
        <v>-10.4244531386997</v>
      </c>
      <c r="H545">
        <f>(Table2[[#This Row],[1Y Return vs Nifty]]-AVERAGE(Table2[1Y Return vs Nifty]))/_xlfn.STDEV.P(Table2[1Y Return vs Nifty])</f>
        <v>-0.6532443438351192</v>
      </c>
      <c r="I545">
        <v>9.6292683022342391</v>
      </c>
      <c r="J545">
        <f>(Table2[[#This Row],[1M Return vs Nifty]]-AVERAGE(Table2[1M Return vs Nifty]))/_xlfn.STDEV.P(Table2[1M Return vs Nifty])</f>
        <v>1.166900657266444</v>
      </c>
      <c r="K545">
        <v>12.634369209553199</v>
      </c>
      <c r="L545">
        <f>(Table2[[#This Row],[6M Return vs Nifty]]-AVERAGE(Table2[6M Return vs Nifty]))/_xlfn.STDEV.P(Table2[6M Return vs Nifty])</f>
        <v>0.22811987510220885</v>
      </c>
      <c r="M545">
        <v>-5.4458640583418498</v>
      </c>
      <c r="N545">
        <f>(Table2[[#This Row],[1W Return vs Nifty]]-AVERAGE(Table2[1W Return vs Nifty]))/_xlfn.STDEV.P(Table2[1W Return vs Nifty])</f>
        <v>-0.63194954577063633</v>
      </c>
      <c r="O545">
        <v>7628.15</v>
      </c>
      <c r="P545">
        <v>7129.2913305715301</v>
      </c>
      <c r="Q545">
        <v>6663.0544719878599</v>
      </c>
      <c r="R545">
        <v>59.774338672866897</v>
      </c>
      <c r="S545" s="1">
        <f>(Table2[[#This Row],[Close Price]]-Table2[[#This Row],[20D EMA]])/Table2[[#This Row],[20D EMA]]</f>
        <v>3.5565635180220656E-2</v>
      </c>
      <c r="T545" s="1">
        <f>(Table2[[#This Row],[Close Price]]-Table2[[#This Row],[50D EMA]])/Table2[[#This Row],[50D EMA]]</f>
        <v>0.10802738080374236</v>
      </c>
      <c r="U545" s="1">
        <f>(Table2[[#This Row],[Close Price]]-Table2[[#This Row],[200D EMA]])/Table2[[#This Row],[200D EMA]]</f>
        <v>0.1855598709585925</v>
      </c>
      <c r="V545">
        <v>0.77633999782398</v>
      </c>
      <c r="W545">
        <v>7701</v>
      </c>
      <c r="X545">
        <v>7919.65</v>
      </c>
      <c r="Y545">
        <v>7590.2</v>
      </c>
      <c r="Z545">
        <v>8128</v>
      </c>
      <c r="AA545">
        <v>7590.2</v>
      </c>
      <c r="AB545">
        <v>8133.9</v>
      </c>
      <c r="AC545" s="1">
        <f>(Table2[[#This Row],[Close Price]]/Table2[[#This Row],[Day Low]])-1</f>
        <v>2.5769380599921954E-2</v>
      </c>
      <c r="AD545" s="1">
        <f>(Table2[[#This Row],[Day High]]/Table2[[#This Row],[Close Price]])-1</f>
        <v>2.5571400540542744E-3</v>
      </c>
      <c r="AE545" s="1">
        <f>(Table2[[#This Row],[Close Price]]/Table2[[#This Row],[Current Week Low]])-1</f>
        <v>4.0743326921556688E-2</v>
      </c>
      <c r="AF545" s="1">
        <f>(Table2[[#This Row],[Current Week High]]/Table2[[#This Row],[Close Price]])-1</f>
        <v>2.8932394027432418E-2</v>
      </c>
      <c r="AG545" s="1">
        <f>(Table2[[#This Row],[Close Price]]/Table2[[#This Row],[Current Month Low]])-1</f>
        <v>4.0743326921556688E-2</v>
      </c>
      <c r="AH545" s="1">
        <f>(Table2[[#This Row],[Current Month High]]/Table2[[#This Row],[Close Price]])-1</f>
        <v>2.9679281468963037E-2</v>
      </c>
      <c r="AI545">
        <v>2.9679281468963001</v>
      </c>
      <c r="AJ545">
        <v>52.650801472506402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0.32</v>
      </c>
      <c r="AM545" t="s">
        <v>3109</v>
      </c>
      <c r="AN545">
        <v>1.37</v>
      </c>
      <c r="AO545" t="s">
        <v>3109</v>
      </c>
      <c r="AP545">
        <v>-8.7043972452175003E-2</v>
      </c>
      <c r="AQ545">
        <f>(Table2[[#This Row],[Sharpe Ratio]]-AVERAGE(Table2[Sharpe Ratio]))/_xlfn.STDEV.P(Table2[Sharpe Ratio])</f>
        <v>-1.7073678100384893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-1.5975411672755921</v>
      </c>
      <c r="AS545">
        <f>_xlfn.RANK.AVG(Table2[[#This Row],[1Y Return vs Nifty Z-Score]],Table2[1Y Return vs Nifty Z-Score])</f>
        <v>552</v>
      </c>
      <c r="AT545">
        <f>_xlfn.RANK.AVG(Table2[[#This Row],[6M Return vs Nifty Z-Score]],Table2[6M Return vs Nifty Z-Score])</f>
        <v>251</v>
      </c>
      <c r="AU545">
        <f>_xlfn.RANK.AVG(Table2[[#This Row],[Sharpe Ratio Z-Score]],Table2[Sharpe Ratio Z-Score])</f>
        <v>707</v>
      </c>
      <c r="AV545">
        <f>(Table2[[#This Row],[Rank 1Y]]+Table2[[#This Row],[Rank 6M]]+Table2[[#This Row],[Rank Sharpe]])/3</f>
        <v>503.33333333333331</v>
      </c>
    </row>
    <row r="546" spans="1:48" x14ac:dyDescent="0.3">
      <c r="A546" t="s">
        <v>1748</v>
      </c>
      <c r="B546" t="s">
        <v>1749</v>
      </c>
      <c r="C546" t="s">
        <v>3067</v>
      </c>
      <c r="D546" t="s">
        <v>46</v>
      </c>
      <c r="E546">
        <v>4413.4100215589997</v>
      </c>
      <c r="F546">
        <v>54.67</v>
      </c>
      <c r="G546">
        <v>-22.829998251140498</v>
      </c>
      <c r="H546">
        <f>(Table2[[#This Row],[1Y Return vs Nifty]]-AVERAGE(Table2[1Y Return vs Nifty]))/_xlfn.STDEV.P(Table2[1Y Return vs Nifty])</f>
        <v>-0.84465605690313061</v>
      </c>
      <c r="I546">
        <v>-14.6190479783649</v>
      </c>
      <c r="J546">
        <f>(Table2[[#This Row],[1M Return vs Nifty]]-AVERAGE(Table2[1M Return vs Nifty]))/_xlfn.STDEV.P(Table2[1M Return vs Nifty])</f>
        <v>-1.1513390438463451</v>
      </c>
      <c r="K546">
        <v>-32.626191614235402</v>
      </c>
      <c r="L546">
        <f>(Table2[[#This Row],[6M Return vs Nifty]]-AVERAGE(Table2[6M Return vs Nifty]))/_xlfn.STDEV.P(Table2[6M Return vs Nifty])</f>
        <v>-1.2932869506179443</v>
      </c>
      <c r="M546">
        <v>-9.0818051542740896</v>
      </c>
      <c r="N546">
        <f>(Table2[[#This Row],[1W Return vs Nifty]]-AVERAGE(Table2[1W Return vs Nifty]))/_xlfn.STDEV.P(Table2[1W Return vs Nifty])</f>
        <v>-1.4389592011309087</v>
      </c>
      <c r="O546">
        <v>56.6</v>
      </c>
      <c r="P546">
        <v>59.441295693635197</v>
      </c>
      <c r="Q546">
        <v>57.704191124152402</v>
      </c>
      <c r="R546">
        <v>46.360702553626702</v>
      </c>
      <c r="S546" s="1">
        <f>(Table2[[#This Row],[Close Price]]-Table2[[#This Row],[20D EMA]])/Table2[[#This Row],[20D EMA]]</f>
        <v>-3.4098939929328616E-2</v>
      </c>
      <c r="T546" s="1">
        <f>(Table2[[#This Row],[Close Price]]-Table2[[#This Row],[50D EMA]])/Table2[[#This Row],[50D EMA]]</f>
        <v>-8.026903919165565E-2</v>
      </c>
      <c r="U546" s="1">
        <f>(Table2[[#This Row],[Close Price]]-Table2[[#This Row],[200D EMA]])/Table2[[#This Row],[200D EMA]]</f>
        <v>-5.2581815376707065E-2</v>
      </c>
      <c r="V546">
        <v>0.78386135051896899</v>
      </c>
      <c r="W546">
        <v>51.57</v>
      </c>
      <c r="X546">
        <v>56.1</v>
      </c>
      <c r="Y546">
        <v>50.96</v>
      </c>
      <c r="Z546">
        <v>56.13</v>
      </c>
      <c r="AA546">
        <v>50.96</v>
      </c>
      <c r="AB546">
        <v>59.98</v>
      </c>
      <c r="AC546" s="1">
        <f>(Table2[[#This Row],[Close Price]]/Table2[[#This Row],[Day Low]])-1</f>
        <v>6.0112468489431858E-2</v>
      </c>
      <c r="AD546" s="1">
        <f>(Table2[[#This Row],[Day High]]/Table2[[#This Row],[Close Price]])-1</f>
        <v>2.6156941649899457E-2</v>
      </c>
      <c r="AE546" s="1">
        <f>(Table2[[#This Row],[Close Price]]/Table2[[#This Row],[Current Week Low]])-1</f>
        <v>7.2802197802197766E-2</v>
      </c>
      <c r="AF546" s="1">
        <f>(Table2[[#This Row],[Current Week High]]/Table2[[#This Row],[Close Price]])-1</f>
        <v>2.6705688677519657E-2</v>
      </c>
      <c r="AG546" s="1">
        <f>(Table2[[#This Row],[Close Price]]/Table2[[#This Row],[Current Month Low]])-1</f>
        <v>7.2802197802197766E-2</v>
      </c>
      <c r="AH546" s="1">
        <f>(Table2[[#This Row],[Current Month High]]/Table2[[#This Row],[Close Price]])-1</f>
        <v>9.7128223888787169E-2</v>
      </c>
      <c r="AI546">
        <v>44.503383940003602</v>
      </c>
      <c r="AJ546">
        <v>30.011890606420899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-0.12</v>
      </c>
      <c r="AM546" t="s">
        <v>3108</v>
      </c>
      <c r="AN546">
        <v>-9.4700000000000006</v>
      </c>
      <c r="AO546" t="s">
        <v>3108</v>
      </c>
      <c r="AP546">
        <v>0.11808342529624501</v>
      </c>
      <c r="AQ546">
        <f>(Table2[[#This Row],[Sharpe Ratio]]-AVERAGE(Table2[Sharpe Ratio]))/_xlfn.STDEV.P(Table2[Sharpe Ratio])</f>
        <v>0.62380161816523838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622</v>
      </c>
      <c r="AT546">
        <f>_xlfn.RANK.AVG(Table2[[#This Row],[6M Return vs Nifty Z-Score]],Table2[6M Return vs Nifty Z-Score])</f>
        <v>699</v>
      </c>
      <c r="AU546">
        <f>_xlfn.RANK.AVG(Table2[[#This Row],[Sharpe Ratio Z-Score]],Table2[Sharpe Ratio Z-Score])</f>
        <v>192</v>
      </c>
      <c r="AV546">
        <f>(Table2[[#This Row],[Rank 1Y]]+Table2[[#This Row],[Rank 6M]]+Table2[[#This Row],[Rank Sharpe]])/3</f>
        <v>504.33333333333331</v>
      </c>
    </row>
    <row r="547" spans="1:48" x14ac:dyDescent="0.3">
      <c r="A547" t="s">
        <v>1399</v>
      </c>
      <c r="B547" t="s">
        <v>1400</v>
      </c>
      <c r="C547" t="s">
        <v>3075</v>
      </c>
      <c r="D547" t="s">
        <v>219</v>
      </c>
      <c r="E547">
        <v>7673.9444579800002</v>
      </c>
      <c r="F547">
        <v>1988.3</v>
      </c>
      <c r="G547">
        <v>-12.109527681601101</v>
      </c>
      <c r="H547">
        <f>(Table2[[#This Row],[1Y Return vs Nifty]]-AVERAGE(Table2[1Y Return vs Nifty]))/_xlfn.STDEV.P(Table2[1Y Return vs Nifty])</f>
        <v>-0.67924424968210972</v>
      </c>
      <c r="I547">
        <v>-5.0500622274315896</v>
      </c>
      <c r="J547">
        <f>(Table2[[#This Row],[1M Return vs Nifty]]-AVERAGE(Table2[1M Return vs Nifty]))/_xlfn.STDEV.P(Table2[1M Return vs Nifty])</f>
        <v>-0.23650428127997433</v>
      </c>
      <c r="K547">
        <v>5.6864133146844598</v>
      </c>
      <c r="L547">
        <f>(Table2[[#This Row],[6M Return vs Nifty]]-AVERAGE(Table2[6M Return vs Nifty]))/_xlfn.STDEV.P(Table2[6M Return vs Nifty])</f>
        <v>-5.4315288322296313E-3</v>
      </c>
      <c r="M547">
        <v>-3.6767744945154099</v>
      </c>
      <c r="N547">
        <f>(Table2[[#This Row],[1W Return vs Nifty]]-AVERAGE(Table2[1W Return vs Nifty]))/_xlfn.STDEV.P(Table2[1W Return vs Nifty])</f>
        <v>-0.23929402095967114</v>
      </c>
      <c r="O547">
        <v>2093.3200000000002</v>
      </c>
      <c r="P547">
        <v>2138.9017266385899</v>
      </c>
      <c r="Q547">
        <v>1994.94585668074</v>
      </c>
      <c r="R547">
        <v>36.862621823223797</v>
      </c>
      <c r="S547" s="1">
        <f>(Table2[[#This Row],[Close Price]]-Table2[[#This Row],[20D EMA]])/Table2[[#This Row],[20D EMA]]</f>
        <v>-5.0169109357384535E-2</v>
      </c>
      <c r="T547" s="1">
        <f>(Table2[[#This Row],[Close Price]]-Table2[[#This Row],[50D EMA]])/Table2[[#This Row],[50D EMA]]</f>
        <v>-7.0410774259960729E-2</v>
      </c>
      <c r="U547" s="1">
        <f>(Table2[[#This Row],[Close Price]]-Table2[[#This Row],[200D EMA]])/Table2[[#This Row],[200D EMA]]</f>
        <v>-3.3313468926909422E-3</v>
      </c>
      <c r="V547">
        <v>0.62980379373601802</v>
      </c>
      <c r="W547">
        <v>1980.05</v>
      </c>
      <c r="X547">
        <v>2021.6</v>
      </c>
      <c r="Y547">
        <v>1980</v>
      </c>
      <c r="Z547">
        <v>2198</v>
      </c>
      <c r="AA547">
        <v>1979.05</v>
      </c>
      <c r="AB547">
        <v>2263.3000000000002</v>
      </c>
      <c r="AC547" s="1">
        <f>(Table2[[#This Row],[Close Price]]/Table2[[#This Row],[Day Low]])-1</f>
        <v>4.1665614504684534E-3</v>
      </c>
      <c r="AD547" s="1">
        <f>(Table2[[#This Row],[Day High]]/Table2[[#This Row],[Close Price]])-1</f>
        <v>1.6747975657597003E-2</v>
      </c>
      <c r="AE547" s="1">
        <f>(Table2[[#This Row],[Close Price]]/Table2[[#This Row],[Current Week Low]])-1</f>
        <v>4.1919191919190801E-3</v>
      </c>
      <c r="AF547" s="1">
        <f>(Table2[[#This Row],[Current Week High]]/Table2[[#This Row],[Close Price]])-1</f>
        <v>0.10546698184378611</v>
      </c>
      <c r="AG547" s="1">
        <f>(Table2[[#This Row],[Close Price]]/Table2[[#This Row],[Current Month Low]])-1</f>
        <v>4.6739597281524325E-3</v>
      </c>
      <c r="AH547" s="1">
        <f>(Table2[[#This Row],[Current Month High]]/Table2[[#This Row],[Close Price]])-1</f>
        <v>0.13830910828345844</v>
      </c>
      <c r="AI547">
        <v>37.957048735100301</v>
      </c>
      <c r="AJ547">
        <v>36.007934879266699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-0.16</v>
      </c>
      <c r="AM547" t="s">
        <v>3108</v>
      </c>
      <c r="AN547">
        <v>-9.4499999999999993</v>
      </c>
      <c r="AO547" t="s">
        <v>3108</v>
      </c>
      <c r="AP547">
        <v>-3.2631202727945001E-2</v>
      </c>
      <c r="AQ547">
        <f>(Table2[[#This Row],[Sharpe Ratio]]-AVERAGE(Table2[Sharpe Ratio]))/_xlfn.STDEV.P(Table2[Sharpe Ratio])</f>
        <v>-1.0889941228697726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569</v>
      </c>
      <c r="AT547">
        <f>_xlfn.RANK.AVG(Table2[[#This Row],[6M Return vs Nifty Z-Score]],Table2[6M Return vs Nifty Z-Score])</f>
        <v>314</v>
      </c>
      <c r="AU547">
        <f>_xlfn.RANK.AVG(Table2[[#This Row],[Sharpe Ratio Z-Score]],Table2[Sharpe Ratio Z-Score])</f>
        <v>631</v>
      </c>
      <c r="AV547">
        <f>(Table2[[#This Row],[Rank 1Y]]+Table2[[#This Row],[Rank 6M]]+Table2[[#This Row],[Rank Sharpe]])/3</f>
        <v>504.66666666666669</v>
      </c>
    </row>
    <row r="548" spans="1:48" x14ac:dyDescent="0.3">
      <c r="A548" t="s">
        <v>1826</v>
      </c>
      <c r="B548" t="s">
        <v>1827</v>
      </c>
      <c r="C548" t="s">
        <v>3068</v>
      </c>
      <c r="D548" t="s">
        <v>282</v>
      </c>
      <c r="E548">
        <v>3947.39371334</v>
      </c>
      <c r="F548">
        <v>459.8</v>
      </c>
      <c r="G548">
        <v>10.683880220866</v>
      </c>
      <c r="H548">
        <f>(Table2[[#This Row],[1Y Return vs Nifty]]-AVERAGE(Table2[1Y Return vs Nifty]))/_xlfn.STDEV.P(Table2[1Y Return vs Nifty])</f>
        <v>-0.32755271063850488</v>
      </c>
      <c r="I548">
        <v>2.1879782992755201</v>
      </c>
      <c r="J548">
        <f>(Table2[[#This Row],[1M Return vs Nifty]]-AVERAGE(Table2[1M Return vs Nifty]))/_xlfn.STDEV.P(Table2[1M Return vs Nifty])</f>
        <v>0.4554824411425174</v>
      </c>
      <c r="K548">
        <v>-17.104071055534099</v>
      </c>
      <c r="L548">
        <f>(Table2[[#This Row],[6M Return vs Nifty]]-AVERAGE(Table2[6M Return vs Nifty]))/_xlfn.STDEV.P(Table2[6M Return vs Nifty])</f>
        <v>-0.77152010244298352</v>
      </c>
      <c r="M548">
        <v>-0.70141876470212305</v>
      </c>
      <c r="N548">
        <f>(Table2[[#This Row],[1W Return vs Nifty]]-AVERAGE(Table2[1W Return vs Nifty]))/_xlfn.STDEV.P(Table2[1W Return vs Nifty])</f>
        <v>0.42109643607417407</v>
      </c>
      <c r="O548">
        <v>445.73</v>
      </c>
      <c r="P548">
        <v>438.95529474708502</v>
      </c>
      <c r="Q548">
        <v>414.53273946640002</v>
      </c>
      <c r="R548">
        <v>62.150327823743602</v>
      </c>
      <c r="S548" s="1">
        <f>(Table2[[#This Row],[Close Price]]-Table2[[#This Row],[20D EMA]])/Table2[[#This Row],[20D EMA]]</f>
        <v>3.1566194781594219E-2</v>
      </c>
      <c r="T548" s="1">
        <f>(Table2[[#This Row],[Close Price]]-Table2[[#This Row],[50D EMA]])/Table2[[#This Row],[50D EMA]]</f>
        <v>4.7487080124925217E-2</v>
      </c>
      <c r="U548" s="1">
        <f>(Table2[[#This Row],[Close Price]]-Table2[[#This Row],[200D EMA]])/Table2[[#This Row],[200D EMA]]</f>
        <v>0.10920068844711633</v>
      </c>
      <c r="V548">
        <v>0.86669822857656698</v>
      </c>
      <c r="W548">
        <v>447.05</v>
      </c>
      <c r="X548">
        <v>460.35</v>
      </c>
      <c r="Y548">
        <v>430.95</v>
      </c>
      <c r="Z548">
        <v>464.3</v>
      </c>
      <c r="AA548">
        <v>426.3</v>
      </c>
      <c r="AB548">
        <v>464.3</v>
      </c>
      <c r="AC548" s="1">
        <f>(Table2[[#This Row],[Close Price]]/Table2[[#This Row],[Day Low]])-1</f>
        <v>2.8520299742758048E-2</v>
      </c>
      <c r="AD548" s="1">
        <f>(Table2[[#This Row],[Day High]]/Table2[[#This Row],[Close Price]])-1</f>
        <v>1.1961722488038617E-3</v>
      </c>
      <c r="AE548" s="1">
        <f>(Table2[[#This Row],[Close Price]]/Table2[[#This Row],[Current Week Low]])-1</f>
        <v>6.6945121243763728E-2</v>
      </c>
      <c r="AF548" s="1">
        <f>(Table2[[#This Row],[Current Week High]]/Table2[[#This Row],[Close Price]])-1</f>
        <v>9.7868638538494146E-3</v>
      </c>
      <c r="AG548" s="1">
        <f>(Table2[[#This Row],[Close Price]]/Table2[[#This Row],[Current Month Low]])-1</f>
        <v>7.8583157400891279E-2</v>
      </c>
      <c r="AH548" s="1">
        <f>(Table2[[#This Row],[Current Month High]]/Table2[[#This Row],[Close Price]])-1</f>
        <v>9.7868638538494146E-3</v>
      </c>
      <c r="AI548">
        <v>9.8086124401913697</v>
      </c>
      <c r="AJ548">
        <v>48.2747500806191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-0.03</v>
      </c>
      <c r="AM548" t="s">
        <v>3108</v>
      </c>
      <c r="AN548">
        <v>-1.05</v>
      </c>
      <c r="AO548" t="s">
        <v>3108</v>
      </c>
      <c r="AQ548">
        <f>(Table2[[#This Row],[Sharpe Ratio]]-AVERAGE(Table2[Sharpe Ratio]))/_xlfn.STDEV.P(Table2[Sharpe Ratio])</f>
        <v>-0.71815696001452767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-0.94065089587932471</v>
      </c>
      <c r="AS548">
        <f>_xlfn.RANK.AVG(Table2[[#This Row],[1Y Return vs Nifty Z-Score]],Table2[1Y Return vs Nifty Z-Score])</f>
        <v>387</v>
      </c>
      <c r="AT548">
        <f>_xlfn.RANK.AVG(Table2[[#This Row],[6M Return vs Nifty Z-Score]],Table2[6M Return vs Nifty Z-Score])</f>
        <v>584</v>
      </c>
      <c r="AU548">
        <f>_xlfn.RANK.AVG(Table2[[#This Row],[Sharpe Ratio Z-Score]],Table2[Sharpe Ratio Z-Score])</f>
        <v>544.5</v>
      </c>
      <c r="AV548">
        <f>(Table2[[#This Row],[Rank 1Y]]+Table2[[#This Row],[Rank 6M]]+Table2[[#This Row],[Rank Sharpe]])/3</f>
        <v>505.16666666666669</v>
      </c>
    </row>
    <row r="549" spans="1:48" x14ac:dyDescent="0.3">
      <c r="A549" t="s">
        <v>2075</v>
      </c>
      <c r="B549" t="s">
        <v>2076</v>
      </c>
      <c r="C549" t="s">
        <v>3064</v>
      </c>
      <c r="D549" t="s">
        <v>527</v>
      </c>
      <c r="E549">
        <v>2890.73930544</v>
      </c>
      <c r="F549">
        <v>50.4</v>
      </c>
      <c r="G549">
        <v>-11.0098525980949</v>
      </c>
      <c r="H549">
        <f>(Table2[[#This Row],[1Y Return vs Nifty]]-AVERAGE(Table2[1Y Return vs Nifty]))/_xlfn.STDEV.P(Table2[1Y Return vs Nifty])</f>
        <v>-0.66227678153425373</v>
      </c>
      <c r="I549">
        <v>-13.6591838479634</v>
      </c>
      <c r="J549">
        <f>(Table2[[#This Row],[1M Return vs Nifty]]-AVERAGE(Table2[1M Return vs Nifty]))/_xlfn.STDEV.P(Table2[1M Return vs Nifty])</f>
        <v>-1.0595720481910129</v>
      </c>
      <c r="K549">
        <v>8.3702702365124502</v>
      </c>
      <c r="L549">
        <f>(Table2[[#This Row],[6M Return vs Nifty]]-AVERAGE(Table2[6M Return vs Nifty]))/_xlfn.STDEV.P(Table2[6M Return vs Nifty])</f>
        <v>8.478472491730997E-2</v>
      </c>
      <c r="M549">
        <v>-5.13724023725044</v>
      </c>
      <c r="N549">
        <f>(Table2[[#This Row],[1W Return vs Nifty]]-AVERAGE(Table2[1W Return vs Nifty]))/_xlfn.STDEV.P(Table2[1W Return vs Nifty])</f>
        <v>-0.56344942519013763</v>
      </c>
      <c r="O549">
        <v>52.94</v>
      </c>
      <c r="P549">
        <v>52.177115213361297</v>
      </c>
      <c r="Q549">
        <v>46.6072439227218</v>
      </c>
      <c r="R549">
        <v>35.0189328645803</v>
      </c>
      <c r="S549" s="1">
        <f>(Table2[[#This Row],[Close Price]]-Table2[[#This Row],[20D EMA]])/Table2[[#This Row],[20D EMA]]</f>
        <v>-4.7978843974310528E-2</v>
      </c>
      <c r="T549" s="1">
        <f>(Table2[[#This Row],[Close Price]]-Table2[[#This Row],[50D EMA]])/Table2[[#This Row],[50D EMA]]</f>
        <v>-3.4059284536800578E-2</v>
      </c>
      <c r="U549" s="1">
        <f>(Table2[[#This Row],[Close Price]]-Table2[[#This Row],[200D EMA]])/Table2[[#This Row],[200D EMA]]</f>
        <v>8.1376965425521919E-2</v>
      </c>
      <c r="V549">
        <v>0.63730650678173995</v>
      </c>
      <c r="W549">
        <v>50.1</v>
      </c>
      <c r="X549">
        <v>51.4</v>
      </c>
      <c r="Y549">
        <v>49.64</v>
      </c>
      <c r="Z549">
        <v>53.3</v>
      </c>
      <c r="AA549">
        <v>49.2</v>
      </c>
      <c r="AB549">
        <v>57.73</v>
      </c>
      <c r="AC549" s="1">
        <f>(Table2[[#This Row],[Close Price]]/Table2[[#This Row],[Day Low]])-1</f>
        <v>5.9880239520957446E-3</v>
      </c>
      <c r="AD549" s="1">
        <f>(Table2[[#This Row],[Day High]]/Table2[[#This Row],[Close Price]])-1</f>
        <v>1.9841269841269771E-2</v>
      </c>
      <c r="AE549" s="1">
        <f>(Table2[[#This Row],[Close Price]]/Table2[[#This Row],[Current Week Low]])-1</f>
        <v>1.5310233682514163E-2</v>
      </c>
      <c r="AF549" s="1">
        <f>(Table2[[#This Row],[Current Week High]]/Table2[[#This Row],[Close Price]])-1</f>
        <v>5.7539682539682557E-2</v>
      </c>
      <c r="AG549" s="1">
        <f>(Table2[[#This Row],[Close Price]]/Table2[[#This Row],[Current Month Low]])-1</f>
        <v>2.4390243902439046E-2</v>
      </c>
      <c r="AH549" s="1">
        <f>(Table2[[#This Row],[Current Month High]]/Table2[[#This Row],[Close Price]])-1</f>
        <v>0.14543650793650786</v>
      </c>
      <c r="AI549">
        <v>23.531746031746</v>
      </c>
      <c r="AJ549">
        <v>51.578947368420998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0.02</v>
      </c>
      <c r="AM549" t="s">
        <v>3109</v>
      </c>
      <c r="AN549">
        <v>-10.26</v>
      </c>
      <c r="AO549" t="s">
        <v>3108</v>
      </c>
      <c r="AP549">
        <v>-5.8941797319199997E-2</v>
      </c>
      <c r="AQ549">
        <f>(Table2[[#This Row],[Sharpe Ratio]]-AVERAGE(Table2[Sharpe Ratio]))/_xlfn.STDEV.P(Table2[Sharpe Ratio])</f>
        <v>-1.3880007617792183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-3.5885142917773125</v>
      </c>
      <c r="AS549">
        <f>_xlfn.RANK.AVG(Table2[[#This Row],[1Y Return vs Nifty Z-Score]],Table2[1Y Return vs Nifty Z-Score])</f>
        <v>556</v>
      </c>
      <c r="AT549">
        <f>_xlfn.RANK.AVG(Table2[[#This Row],[6M Return vs Nifty Z-Score]],Table2[6M Return vs Nifty Z-Score])</f>
        <v>291</v>
      </c>
      <c r="AU549">
        <f>_xlfn.RANK.AVG(Table2[[#This Row],[Sharpe Ratio Z-Score]],Table2[Sharpe Ratio Z-Score])</f>
        <v>670</v>
      </c>
      <c r="AV549">
        <f>(Table2[[#This Row],[Rank 1Y]]+Table2[[#This Row],[Rank 6M]]+Table2[[#This Row],[Rank Sharpe]])/3</f>
        <v>505.66666666666669</v>
      </c>
    </row>
    <row r="550" spans="1:48" x14ac:dyDescent="0.3">
      <c r="A550" t="s">
        <v>142</v>
      </c>
      <c r="B550" t="s">
        <v>143</v>
      </c>
      <c r="C550" t="s">
        <v>3071</v>
      </c>
      <c r="D550" t="s">
        <v>133</v>
      </c>
      <c r="E550">
        <v>186653.763601032</v>
      </c>
      <c r="F550">
        <v>149.52000000000001</v>
      </c>
      <c r="G550">
        <v>2.8737887919704601</v>
      </c>
      <c r="H550">
        <f>(Table2[[#This Row],[1Y Return vs Nifty]]-AVERAGE(Table2[1Y Return vs Nifty]))/_xlfn.STDEV.P(Table2[1Y Return vs Nifty])</f>
        <v>-0.44805873968220217</v>
      </c>
      <c r="I550">
        <v>-12.5932351569807</v>
      </c>
      <c r="J550">
        <f>(Table2[[#This Row],[1M Return vs Nifty]]-AVERAGE(Table2[1M Return vs Nifty]))/_xlfn.STDEV.P(Table2[1M Return vs Nifty])</f>
        <v>-0.95766292814367882</v>
      </c>
      <c r="K550">
        <v>-6.2709063617218401</v>
      </c>
      <c r="L550">
        <f>(Table2[[#This Row],[6M Return vs Nifty]]-AVERAGE(Table2[6M Return vs Nifty]))/_xlfn.STDEV.P(Table2[6M Return vs Nifty])</f>
        <v>-0.40736971611692829</v>
      </c>
      <c r="M550">
        <v>-4.9576344402341004</v>
      </c>
      <c r="N550">
        <f>(Table2[[#This Row],[1W Return vs Nifty]]-AVERAGE(Table2[1W Return vs Nifty]))/_xlfn.STDEV.P(Table2[1W Return vs Nifty])</f>
        <v>-0.52358529963732803</v>
      </c>
      <c r="O550">
        <v>156.04</v>
      </c>
      <c r="P550">
        <v>162.142906080226</v>
      </c>
      <c r="Q550">
        <v>152.53445849437401</v>
      </c>
      <c r="R550">
        <v>38.1480349517349</v>
      </c>
      <c r="S550" s="1">
        <f>(Table2[[#This Row],[Close Price]]-Table2[[#This Row],[20D EMA]])/Table2[[#This Row],[20D EMA]]</f>
        <v>-4.1784157908228543E-2</v>
      </c>
      <c r="T550" s="1">
        <f>(Table2[[#This Row],[Close Price]]-Table2[[#This Row],[50D EMA]])/Table2[[#This Row],[50D EMA]]</f>
        <v>-7.7850498584133884E-2</v>
      </c>
      <c r="U550" s="1">
        <f>(Table2[[#This Row],[Close Price]]-Table2[[#This Row],[200D EMA]])/Table2[[#This Row],[200D EMA]]</f>
        <v>-1.9762475470322536E-2</v>
      </c>
      <c r="V550">
        <v>1.1303804355964899</v>
      </c>
      <c r="W550">
        <v>146.46</v>
      </c>
      <c r="X550">
        <v>150</v>
      </c>
      <c r="Y550">
        <v>142.35</v>
      </c>
      <c r="Z550">
        <v>153.4</v>
      </c>
      <c r="AA550">
        <v>142.35</v>
      </c>
      <c r="AB550">
        <v>168.95</v>
      </c>
      <c r="AC550" s="1">
        <f>(Table2[[#This Row],[Close Price]]/Table2[[#This Row],[Day Low]])-1</f>
        <v>2.0893076607947592E-2</v>
      </c>
      <c r="AD550" s="1">
        <f>(Table2[[#This Row],[Day High]]/Table2[[#This Row],[Close Price]])-1</f>
        <v>3.2102728731941976E-3</v>
      </c>
      <c r="AE550" s="1">
        <f>(Table2[[#This Row],[Close Price]]/Table2[[#This Row],[Current Week Low]])-1</f>
        <v>5.0368809272918869E-2</v>
      </c>
      <c r="AF550" s="1">
        <f>(Table2[[#This Row],[Current Week High]]/Table2[[#This Row],[Close Price]])-1</f>
        <v>2.5949705724986671E-2</v>
      </c>
      <c r="AG550" s="1">
        <f>(Table2[[#This Row],[Close Price]]/Table2[[#This Row],[Current Month Low]])-1</f>
        <v>5.0368809272918869E-2</v>
      </c>
      <c r="AH550" s="1">
        <f>(Table2[[#This Row],[Current Month High]]/Table2[[#This Row],[Close Price]])-1</f>
        <v>0.12994917067950751</v>
      </c>
      <c r="AI550">
        <v>23.461744248260999</v>
      </c>
      <c r="AJ550">
        <v>30.4712041884816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-7.0000000000000007E-2</v>
      </c>
      <c r="AM550" t="s">
        <v>3108</v>
      </c>
      <c r="AN550">
        <v>-8.8699999999999992</v>
      </c>
      <c r="AO550" t="s">
        <v>3108</v>
      </c>
      <c r="AP550">
        <v>-2.9002392975525999E-2</v>
      </c>
      <c r="AQ550">
        <f>(Table2[[#This Row],[Sharpe Ratio]]-AVERAGE(Table2[Sharpe Ratio]))/_xlfn.STDEV.P(Table2[Sharpe Ratio])</f>
        <v>-1.0477545300681237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447</v>
      </c>
      <c r="AT550">
        <f>_xlfn.RANK.AVG(Table2[[#This Row],[6M Return vs Nifty Z-Score]],Table2[6M Return vs Nifty Z-Score])</f>
        <v>444</v>
      </c>
      <c r="AU550">
        <f>_xlfn.RANK.AVG(Table2[[#This Row],[Sharpe Ratio Z-Score]],Table2[Sharpe Ratio Z-Score])</f>
        <v>627</v>
      </c>
      <c r="AV550">
        <f>(Table2[[#This Row],[Rank 1Y]]+Table2[[#This Row],[Rank 6M]]+Table2[[#This Row],[Rank Sharpe]])/3</f>
        <v>506</v>
      </c>
    </row>
    <row r="551" spans="1:48" x14ac:dyDescent="0.3">
      <c r="A551" t="s">
        <v>131</v>
      </c>
      <c r="B551" t="s">
        <v>132</v>
      </c>
      <c r="C551" t="s">
        <v>3071</v>
      </c>
      <c r="D551" t="s">
        <v>133</v>
      </c>
      <c r="E551">
        <v>221403.69627332001</v>
      </c>
      <c r="F551">
        <v>908.45</v>
      </c>
      <c r="G551">
        <v>-11.8510101521496</v>
      </c>
      <c r="H551">
        <f>(Table2[[#This Row],[1Y Return vs Nifty]]-AVERAGE(Table2[1Y Return vs Nifty]))/_xlfn.STDEV.P(Table2[1Y Return vs Nifty])</f>
        <v>-0.67525544606873222</v>
      </c>
      <c r="I551">
        <v>-4.3766751632434699</v>
      </c>
      <c r="J551">
        <f>(Table2[[#This Row],[1M Return vs Nifty]]-AVERAGE(Table2[1M Return vs Nifty]))/_xlfn.STDEV.P(Table2[1M Return vs Nifty])</f>
        <v>-0.17212568243821949</v>
      </c>
      <c r="K551">
        <v>-0.55135307665231104</v>
      </c>
      <c r="L551">
        <f>(Table2[[#This Row],[6M Return vs Nifty]]-AVERAGE(Table2[6M Return vs Nifty]))/_xlfn.STDEV.P(Table2[6M Return vs Nifty])</f>
        <v>-0.21511033511073169</v>
      </c>
      <c r="M551">
        <v>-1.7354199661668199</v>
      </c>
      <c r="N551">
        <f>(Table2[[#This Row],[1W Return vs Nifty]]-AVERAGE(Table2[1W Return vs Nifty]))/_xlfn.STDEV.P(Table2[1W Return vs Nifty])</f>
        <v>0.19159630633618577</v>
      </c>
      <c r="O551">
        <v>904.39</v>
      </c>
      <c r="P551">
        <v>905.23565781247396</v>
      </c>
      <c r="Q551">
        <v>859.41235896593196</v>
      </c>
      <c r="R551">
        <v>52.617242246628798</v>
      </c>
      <c r="S551" s="1">
        <f>(Table2[[#This Row],[Close Price]]-Table2[[#This Row],[20D EMA]])/Table2[[#This Row],[20D EMA]]</f>
        <v>4.4892137241677368E-3</v>
      </c>
      <c r="T551" s="1">
        <f>(Table2[[#This Row],[Close Price]]-Table2[[#This Row],[50D EMA]])/Table2[[#This Row],[50D EMA]]</f>
        <v>3.5508347023068326E-3</v>
      </c>
      <c r="U551" s="1">
        <f>(Table2[[#This Row],[Close Price]]-Table2[[#This Row],[200D EMA]])/Table2[[#This Row],[200D EMA]]</f>
        <v>5.7059501789189414E-2</v>
      </c>
      <c r="V551">
        <v>1.0729542797893701</v>
      </c>
      <c r="W551">
        <v>882.55</v>
      </c>
      <c r="X551">
        <v>910.7</v>
      </c>
      <c r="Y551">
        <v>882.55</v>
      </c>
      <c r="Z551">
        <v>927.5</v>
      </c>
      <c r="AA551">
        <v>854.15</v>
      </c>
      <c r="AB551">
        <v>957.95</v>
      </c>
      <c r="AC551" s="1">
        <f>(Table2[[#This Row],[Close Price]]/Table2[[#This Row],[Day Low]])-1</f>
        <v>2.9346779219307839E-2</v>
      </c>
      <c r="AD551" s="1">
        <f>(Table2[[#This Row],[Day High]]/Table2[[#This Row],[Close Price]])-1</f>
        <v>2.4767461060046791E-3</v>
      </c>
      <c r="AE551" s="1">
        <f>(Table2[[#This Row],[Close Price]]/Table2[[#This Row],[Current Week Low]])-1</f>
        <v>2.9346779219307839E-2</v>
      </c>
      <c r="AF551" s="1">
        <f>(Table2[[#This Row],[Current Week High]]/Table2[[#This Row],[Close Price]])-1</f>
        <v>2.0969783697506683E-2</v>
      </c>
      <c r="AG551" s="1">
        <f>(Table2[[#This Row],[Close Price]]/Table2[[#This Row],[Current Month Low]])-1</f>
        <v>6.357197213604171E-2</v>
      </c>
      <c r="AH551" s="1">
        <f>(Table2[[#This Row],[Current Month High]]/Table2[[#This Row],[Close Price]])-1</f>
        <v>5.4488414332104051E-2</v>
      </c>
      <c r="AI551">
        <v>5.6084539600418104</v>
      </c>
      <c r="AJ551">
        <v>25.650069156293199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0.09</v>
      </c>
      <c r="AM551" t="s">
        <v>3109</v>
      </c>
      <c r="AN551">
        <v>0.7</v>
      </c>
      <c r="AO551" t="s">
        <v>3109</v>
      </c>
      <c r="AP551">
        <v>-4.6810079677579997E-3</v>
      </c>
      <c r="AQ551">
        <f>(Table2[[#This Row],[Sharpe Ratio]]-AVERAGE(Table2[Sharpe Ratio]))/_xlfn.STDEV.P(Table2[Sharpe Ratio])</f>
        <v>-0.77135425490245324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565</v>
      </c>
      <c r="AT551">
        <f>_xlfn.RANK.AVG(Table2[[#This Row],[6M Return vs Nifty Z-Score]],Table2[6M Return vs Nifty Z-Score])</f>
        <v>380</v>
      </c>
      <c r="AU551">
        <f>_xlfn.RANK.AVG(Table2[[#This Row],[Sharpe Ratio Z-Score]],Table2[Sharpe Ratio Z-Score])</f>
        <v>577</v>
      </c>
      <c r="AV551">
        <f>(Table2[[#This Row],[Rank 1Y]]+Table2[[#This Row],[Rank 6M]]+Table2[[#This Row],[Rank Sharpe]])/3</f>
        <v>507.33333333333331</v>
      </c>
    </row>
    <row r="552" spans="1:48" x14ac:dyDescent="0.3">
      <c r="A552" t="s">
        <v>1186</v>
      </c>
      <c r="B552" t="s">
        <v>1187</v>
      </c>
      <c r="C552" t="s">
        <v>3066</v>
      </c>
      <c r="D552" t="s">
        <v>1002</v>
      </c>
      <c r="E552">
        <v>9859.1646285360002</v>
      </c>
      <c r="F552">
        <v>46.32</v>
      </c>
      <c r="G552">
        <v>-23.475453646443899</v>
      </c>
      <c r="H552">
        <f>(Table2[[#This Row],[1Y Return vs Nifty]]-AVERAGE(Table2[1Y Return vs Nifty]))/_xlfn.STDEV.P(Table2[1Y Return vs Nifty])</f>
        <v>-0.8546151293827523</v>
      </c>
      <c r="I552">
        <v>-6.4044193514758803</v>
      </c>
      <c r="J552">
        <f>(Table2[[#This Row],[1M Return vs Nifty]]-AVERAGE(Table2[1M Return vs Nifty]))/_xlfn.STDEV.P(Table2[1M Return vs Nifty])</f>
        <v>-0.36598644482946902</v>
      </c>
      <c r="K552">
        <v>-13.4165757407991</v>
      </c>
      <c r="L552">
        <f>(Table2[[#This Row],[6M Return vs Nifty]]-AVERAGE(Table2[6M Return vs Nifty]))/_xlfn.STDEV.P(Table2[6M Return vs Nifty])</f>
        <v>-0.64756714119951075</v>
      </c>
      <c r="M552">
        <v>-1.18738136130242</v>
      </c>
      <c r="N552">
        <f>(Table2[[#This Row],[1W Return vs Nifty]]-AVERAGE(Table2[1W Return vs Nifty]))/_xlfn.STDEV.P(Table2[1W Return vs Nifty])</f>
        <v>0.31323536317639206</v>
      </c>
      <c r="O552">
        <v>47.46</v>
      </c>
      <c r="P552">
        <v>47.310960854483099</v>
      </c>
      <c r="Q552">
        <v>46.612617161124298</v>
      </c>
      <c r="R552">
        <v>43.120895809151797</v>
      </c>
      <c r="S552" s="1">
        <f>(Table2[[#This Row],[Close Price]]-Table2[[#This Row],[20D EMA]])/Table2[[#This Row],[20D EMA]]</f>
        <v>-2.402022756005058E-2</v>
      </c>
      <c r="T552" s="1">
        <f>(Table2[[#This Row],[Close Price]]-Table2[[#This Row],[50D EMA]])/Table2[[#This Row],[50D EMA]]</f>
        <v>-2.0945692849719352E-2</v>
      </c>
      <c r="U552" s="1">
        <f>(Table2[[#This Row],[Close Price]]-Table2[[#This Row],[200D EMA]])/Table2[[#This Row],[200D EMA]]</f>
        <v>-6.2776385224802486E-3</v>
      </c>
      <c r="V552">
        <v>0.55822018376882898</v>
      </c>
      <c r="W552">
        <v>45.96</v>
      </c>
      <c r="X552">
        <v>46.94</v>
      </c>
      <c r="Y552">
        <v>45.14</v>
      </c>
      <c r="Z552">
        <v>48.2</v>
      </c>
      <c r="AA552">
        <v>44.18</v>
      </c>
      <c r="AB552">
        <v>51.19</v>
      </c>
      <c r="AC552" s="1">
        <f>(Table2[[#This Row],[Close Price]]/Table2[[#This Row],[Day Low]])-1</f>
        <v>7.8328981723236879E-3</v>
      </c>
      <c r="AD552" s="1">
        <f>(Table2[[#This Row],[Day High]]/Table2[[#This Row],[Close Price]])-1</f>
        <v>1.3385146804835824E-2</v>
      </c>
      <c r="AE552" s="1">
        <f>(Table2[[#This Row],[Close Price]]/Table2[[#This Row],[Current Week Low]])-1</f>
        <v>2.6140894993353925E-2</v>
      </c>
      <c r="AF552" s="1">
        <f>(Table2[[#This Row],[Current Week High]]/Table2[[#This Row],[Close Price]])-1</f>
        <v>4.0587219343696024E-2</v>
      </c>
      <c r="AG552" s="1">
        <f>(Table2[[#This Row],[Close Price]]/Table2[[#This Row],[Current Month Low]])-1</f>
        <v>4.843820733363513E-2</v>
      </c>
      <c r="AH552" s="1">
        <f>(Table2[[#This Row],[Current Month High]]/Table2[[#This Row],[Close Price]])-1</f>
        <v>0.1051381692573401</v>
      </c>
      <c r="AI552">
        <v>23.596718480138101</v>
      </c>
      <c r="AJ552">
        <v>26.7305061559507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</v>
      </c>
      <c r="AM552" t="s">
        <v>3110</v>
      </c>
      <c r="AN552">
        <v>-11.2</v>
      </c>
      <c r="AO552" t="s">
        <v>3108</v>
      </c>
      <c r="AP552">
        <v>5.9896442242584003E-2</v>
      </c>
      <c r="AQ552">
        <f>(Table2[[#This Row],[Sharpe Ratio]]-AVERAGE(Table2[Sharpe Ratio]))/_xlfn.STDEV.P(Table2[Sharpe Ratio])</f>
        <v>-3.7464100129809316E-2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-1.5923974523651494</v>
      </c>
      <c r="AS552">
        <f>_xlfn.RANK.AVG(Table2[[#This Row],[1Y Return vs Nifty Z-Score]],Table2[1Y Return vs Nifty Z-Score])</f>
        <v>626</v>
      </c>
      <c r="AT552">
        <f>_xlfn.RANK.AVG(Table2[[#This Row],[6M Return vs Nifty Z-Score]],Table2[6M Return vs Nifty Z-Score])</f>
        <v>541</v>
      </c>
      <c r="AU552">
        <f>_xlfn.RANK.AVG(Table2[[#This Row],[Sharpe Ratio Z-Score]],Table2[Sharpe Ratio Z-Score])</f>
        <v>358</v>
      </c>
      <c r="AV552">
        <f>(Table2[[#This Row],[Rank 1Y]]+Table2[[#This Row],[Rank 6M]]+Table2[[#This Row],[Rank Sharpe]])/3</f>
        <v>508.33333333333331</v>
      </c>
    </row>
    <row r="553" spans="1:48" x14ac:dyDescent="0.3">
      <c r="A553" t="s">
        <v>1891</v>
      </c>
      <c r="B553" t="s">
        <v>1892</v>
      </c>
      <c r="C553" t="s">
        <v>3080</v>
      </c>
      <c r="D553" t="s">
        <v>1575</v>
      </c>
      <c r="E553">
        <v>3581.4070815919999</v>
      </c>
      <c r="F553">
        <v>158.32</v>
      </c>
      <c r="G553">
        <v>-20.390762304187</v>
      </c>
      <c r="H553">
        <f>(Table2[[#This Row],[1Y Return vs Nifty]]-AVERAGE(Table2[1Y Return vs Nifty]))/_xlfn.STDEV.P(Table2[1Y Return vs Nifty])</f>
        <v>-0.80701979610591523</v>
      </c>
      <c r="I553">
        <v>1.54345901228928</v>
      </c>
      <c r="J553">
        <f>(Table2[[#This Row],[1M Return vs Nifty]]-AVERAGE(Table2[1M Return vs Nifty]))/_xlfn.STDEV.P(Table2[1M Return vs Nifty])</f>
        <v>0.39386372164322314</v>
      </c>
      <c r="K553">
        <v>-8.70612039011165</v>
      </c>
      <c r="L553">
        <f>(Table2[[#This Row],[6M Return vs Nifty]]-AVERAGE(Table2[6M Return vs Nifty]))/_xlfn.STDEV.P(Table2[6M Return vs Nifty])</f>
        <v>-0.48922798692594643</v>
      </c>
      <c r="M553">
        <v>-5.99047471024193</v>
      </c>
      <c r="N553">
        <f>(Table2[[#This Row],[1W Return vs Nifty]]-AVERAGE(Table2[1W Return vs Nifty]))/_xlfn.STDEV.P(Table2[1W Return vs Nifty])</f>
        <v>-0.75282775663800172</v>
      </c>
      <c r="O553">
        <v>160.47999999999999</v>
      </c>
      <c r="P553">
        <v>157.206564942451</v>
      </c>
      <c r="Q553">
        <v>150.05273245532101</v>
      </c>
      <c r="R553">
        <v>45.124970848170697</v>
      </c>
      <c r="S553" s="1">
        <f>(Table2[[#This Row],[Close Price]]-Table2[[#This Row],[20D EMA]])/Table2[[#This Row],[20D EMA]]</f>
        <v>-1.3459621136590209E-2</v>
      </c>
      <c r="T553" s="1">
        <f>(Table2[[#This Row],[Close Price]]-Table2[[#This Row],[50D EMA]])/Table2[[#This Row],[50D EMA]]</f>
        <v>7.082624430834651E-3</v>
      </c>
      <c r="U553" s="1">
        <f>(Table2[[#This Row],[Close Price]]-Table2[[#This Row],[200D EMA]])/Table2[[#This Row],[200D EMA]]</f>
        <v>5.5095748070703138E-2</v>
      </c>
      <c r="V553">
        <v>2.73126651015283</v>
      </c>
      <c r="W553">
        <v>153.6</v>
      </c>
      <c r="X553">
        <v>159</v>
      </c>
      <c r="Y553">
        <v>152.65</v>
      </c>
      <c r="Z553">
        <v>179.09</v>
      </c>
      <c r="AA553">
        <v>152.65</v>
      </c>
      <c r="AB553">
        <v>179.09</v>
      </c>
      <c r="AC553" s="1">
        <f>(Table2[[#This Row],[Close Price]]/Table2[[#This Row],[Day Low]])-1</f>
        <v>3.0729166666666696E-2</v>
      </c>
      <c r="AD553" s="1">
        <f>(Table2[[#This Row],[Day High]]/Table2[[#This Row],[Close Price]])-1</f>
        <v>4.2950985346135173E-3</v>
      </c>
      <c r="AE553" s="1">
        <f>(Table2[[#This Row],[Close Price]]/Table2[[#This Row],[Current Week Low]])-1</f>
        <v>3.7143792990500968E-2</v>
      </c>
      <c r="AF553" s="1">
        <f>(Table2[[#This Row],[Current Week High]]/Table2[[#This Row],[Close Price]])-1</f>
        <v>0.13118999494694306</v>
      </c>
      <c r="AG553" s="1">
        <f>(Table2[[#This Row],[Close Price]]/Table2[[#This Row],[Current Month Low]])-1</f>
        <v>3.7143792990500968E-2</v>
      </c>
      <c r="AH553" s="1">
        <f>(Table2[[#This Row],[Current Month High]]/Table2[[#This Row],[Close Price]])-1</f>
        <v>0.13118999494694306</v>
      </c>
      <c r="AI553">
        <v>13.1189994946943</v>
      </c>
      <c r="AJ553">
        <v>22.728682170542601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-0.04</v>
      </c>
      <c r="AM553" t="s">
        <v>3108</v>
      </c>
      <c r="AN553">
        <v>-3.38</v>
      </c>
      <c r="AO553" t="s">
        <v>3108</v>
      </c>
      <c r="AP553">
        <v>3.2780381955046997E-2</v>
      </c>
      <c r="AQ553">
        <f>(Table2[[#This Row],[Sharpe Ratio]]-AVERAGE(Table2[Sharpe Ratio]))/_xlfn.STDEV.P(Table2[Sharpe Ratio])</f>
        <v>-0.34562445047541468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-2.0008362685020549</v>
      </c>
      <c r="AS553">
        <f>_xlfn.RANK.AVG(Table2[[#This Row],[1Y Return vs Nifty Z-Score]],Table2[1Y Return vs Nifty Z-Score])</f>
        <v>609</v>
      </c>
      <c r="AT553">
        <f>_xlfn.RANK.AVG(Table2[[#This Row],[6M Return vs Nifty Z-Score]],Table2[6M Return vs Nifty Z-Score])</f>
        <v>481</v>
      </c>
      <c r="AU553">
        <f>_xlfn.RANK.AVG(Table2[[#This Row],[Sharpe Ratio Z-Score]],Table2[Sharpe Ratio Z-Score])</f>
        <v>436</v>
      </c>
      <c r="AV553">
        <f>(Table2[[#This Row],[Rank 1Y]]+Table2[[#This Row],[Rank 6M]]+Table2[[#This Row],[Rank Sharpe]])/3</f>
        <v>508.66666666666669</v>
      </c>
    </row>
    <row r="554" spans="1:48" x14ac:dyDescent="0.3">
      <c r="A554" t="s">
        <v>618</v>
      </c>
      <c r="B554" t="s">
        <v>619</v>
      </c>
      <c r="C554" t="s">
        <v>3068</v>
      </c>
      <c r="D554" t="s">
        <v>282</v>
      </c>
      <c r="E554">
        <v>30231.72152865</v>
      </c>
      <c r="F554">
        <v>1125.75</v>
      </c>
      <c r="G554">
        <v>37.050186348017697</v>
      </c>
      <c r="H554">
        <f>(Table2[[#This Row],[1Y Return vs Nifty]]-AVERAGE(Table2[1Y Return vs Nifty]))/_xlfn.STDEV.P(Table2[1Y Return vs Nifty])</f>
        <v>7.9266963735380322E-2</v>
      </c>
      <c r="I554">
        <v>-11.8582686236914</v>
      </c>
      <c r="J554">
        <f>(Table2[[#This Row],[1M Return vs Nifty]]-AVERAGE(Table2[1M Return vs Nifty]))/_xlfn.STDEV.P(Table2[1M Return vs Nifty])</f>
        <v>-0.8873970764142658</v>
      </c>
      <c r="K554">
        <v>-32.930735300056199</v>
      </c>
      <c r="L554">
        <f>(Table2[[#This Row],[6M Return vs Nifty]]-AVERAGE(Table2[6M Return vs Nifty]))/_xlfn.STDEV.P(Table2[6M Return vs Nifty])</f>
        <v>-1.3035240054379589</v>
      </c>
      <c r="M554">
        <v>-9.6656857826403009</v>
      </c>
      <c r="N554">
        <f>(Table2[[#This Row],[1W Return vs Nifty]]-AVERAGE(Table2[1W Return vs Nifty]))/_xlfn.STDEV.P(Table2[1W Return vs Nifty])</f>
        <v>-1.5685535185956536</v>
      </c>
      <c r="O554">
        <v>1166.31</v>
      </c>
      <c r="P554">
        <v>1214.48015934505</v>
      </c>
      <c r="Q554">
        <v>1142.03358527316</v>
      </c>
      <c r="R554">
        <v>43.410988417441096</v>
      </c>
      <c r="S554" s="1">
        <f>(Table2[[#This Row],[Close Price]]-Table2[[#This Row],[20D EMA]])/Table2[[#This Row],[20D EMA]]</f>
        <v>-3.4776345911464314E-2</v>
      </c>
      <c r="T554" s="1">
        <f>(Table2[[#This Row],[Close Price]]-Table2[[#This Row],[50D EMA]])/Table2[[#This Row],[50D EMA]]</f>
        <v>-7.3060196712394831E-2</v>
      </c>
      <c r="U554" s="1">
        <f>(Table2[[#This Row],[Close Price]]-Table2[[#This Row],[200D EMA]])/Table2[[#This Row],[200D EMA]]</f>
        <v>-1.425841190937061E-2</v>
      </c>
      <c r="V554">
        <v>0.592127191921903</v>
      </c>
      <c r="W554">
        <v>1063</v>
      </c>
      <c r="X554">
        <v>1134.45</v>
      </c>
      <c r="Y554">
        <v>1060</v>
      </c>
      <c r="Z554">
        <v>1134.45</v>
      </c>
      <c r="AA554">
        <v>1060</v>
      </c>
      <c r="AB554">
        <v>1253.8</v>
      </c>
      <c r="AC554" s="1">
        <f>(Table2[[#This Row],[Close Price]]/Table2[[#This Row],[Day Low]])-1</f>
        <v>5.9031044214487238E-2</v>
      </c>
      <c r="AD554" s="1">
        <f>(Table2[[#This Row],[Day High]]/Table2[[#This Row],[Close Price]])-1</f>
        <v>7.7281812125249427E-3</v>
      </c>
      <c r="AE554" s="1">
        <f>(Table2[[#This Row],[Close Price]]/Table2[[#This Row],[Current Week Low]])-1</f>
        <v>6.2028301886792425E-2</v>
      </c>
      <c r="AF554" s="1">
        <f>(Table2[[#This Row],[Current Week High]]/Table2[[#This Row],[Close Price]])-1</f>
        <v>7.7281812125249427E-3</v>
      </c>
      <c r="AG554" s="1">
        <f>(Table2[[#This Row],[Close Price]]/Table2[[#This Row],[Current Month Low]])-1</f>
        <v>6.2028301886792425E-2</v>
      </c>
      <c r="AH554" s="1">
        <f>(Table2[[#This Row],[Current Month High]]/Table2[[#This Row],[Close Price]])-1</f>
        <v>0.11374639129469233</v>
      </c>
      <c r="AI554">
        <v>34.479236064845601</v>
      </c>
      <c r="AJ554">
        <v>68.803418803418793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-0.2</v>
      </c>
      <c r="AM554" t="s">
        <v>3108</v>
      </c>
      <c r="AN554">
        <v>-9.67</v>
      </c>
      <c r="AO554" t="s">
        <v>3108</v>
      </c>
      <c r="AQ554">
        <f>(Table2[[#This Row],[Sharpe Ratio]]-AVERAGE(Table2[Sharpe Ratio]))/_xlfn.STDEV.P(Table2[Sharpe Ratio])</f>
        <v>-0.71815696001452767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280</v>
      </c>
      <c r="AT554">
        <f>_xlfn.RANK.AVG(Table2[[#This Row],[6M Return vs Nifty Z-Score]],Table2[6M Return vs Nifty Z-Score])</f>
        <v>702</v>
      </c>
      <c r="AU554">
        <f>_xlfn.RANK.AVG(Table2[[#This Row],[Sharpe Ratio Z-Score]],Table2[Sharpe Ratio Z-Score])</f>
        <v>544.5</v>
      </c>
      <c r="AV554">
        <f>(Table2[[#This Row],[Rank 1Y]]+Table2[[#This Row],[Rank 6M]]+Table2[[#This Row],[Rank Sharpe]])/3</f>
        <v>508.83333333333331</v>
      </c>
    </row>
    <row r="555" spans="1:48" x14ac:dyDescent="0.3">
      <c r="A555" t="s">
        <v>1138</v>
      </c>
      <c r="B555" t="s">
        <v>1139</v>
      </c>
      <c r="C555" t="s">
        <v>3069</v>
      </c>
      <c r="D555" t="s">
        <v>408</v>
      </c>
      <c r="E555">
        <v>10638.98094738</v>
      </c>
      <c r="F555">
        <v>2630.15</v>
      </c>
      <c r="G555">
        <v>-13.529670152904901</v>
      </c>
      <c r="H555">
        <f>(Table2[[#This Row],[1Y Return vs Nifty]]-AVERAGE(Table2[1Y Return vs Nifty]))/_xlfn.STDEV.P(Table2[1Y Return vs Nifty])</f>
        <v>-0.70115637855424573</v>
      </c>
      <c r="I555">
        <v>-3.5923086658278902</v>
      </c>
      <c r="J555">
        <f>(Table2[[#This Row],[1M Return vs Nifty]]-AVERAGE(Table2[1M Return vs Nifty]))/_xlfn.STDEV.P(Table2[1M Return vs Nifty])</f>
        <v>-9.7136989058860035E-2</v>
      </c>
      <c r="K555">
        <v>-20.285630292460599</v>
      </c>
      <c r="L555">
        <f>(Table2[[#This Row],[6M Return vs Nifty]]-AVERAGE(Table2[6M Return vs Nifty]))/_xlfn.STDEV.P(Table2[6M Return vs Nifty])</f>
        <v>-0.87846632342195285</v>
      </c>
      <c r="M555">
        <v>-1.68889582973338</v>
      </c>
      <c r="N555">
        <f>(Table2[[#This Row],[1W Return vs Nifty]]-AVERAGE(Table2[1W Return vs Nifty]))/_xlfn.STDEV.P(Table2[1W Return vs Nifty])</f>
        <v>0.20192249873547657</v>
      </c>
      <c r="O555">
        <v>2651.34</v>
      </c>
      <c r="P555">
        <v>2618.10174240985</v>
      </c>
      <c r="Q555">
        <v>2481.14311431548</v>
      </c>
      <c r="R555">
        <v>46.999131451412801</v>
      </c>
      <c r="S555" s="1">
        <f>(Table2[[#This Row],[Close Price]]-Table2[[#This Row],[20D EMA]])/Table2[[#This Row],[20D EMA]]</f>
        <v>-7.9921850837689819E-3</v>
      </c>
      <c r="T555" s="1">
        <f>(Table2[[#This Row],[Close Price]]-Table2[[#This Row],[50D EMA]])/Table2[[#This Row],[50D EMA]]</f>
        <v>4.6019057987640357E-3</v>
      </c>
      <c r="U555" s="1">
        <f>(Table2[[#This Row],[Close Price]]-Table2[[#This Row],[200D EMA]])/Table2[[#This Row],[200D EMA]]</f>
        <v>6.0055739963081257E-2</v>
      </c>
      <c r="V555">
        <v>0.90816276819099195</v>
      </c>
      <c r="W555">
        <v>2612</v>
      </c>
      <c r="X555">
        <v>2658.8</v>
      </c>
      <c r="Y555">
        <v>2578.5500000000002</v>
      </c>
      <c r="Z555">
        <v>2779</v>
      </c>
      <c r="AA555">
        <v>2512.25</v>
      </c>
      <c r="AB555">
        <v>2795</v>
      </c>
      <c r="AC555" s="1">
        <f>(Table2[[#This Row],[Close Price]]/Table2[[#This Row],[Day Low]])-1</f>
        <v>6.9486983154671833E-3</v>
      </c>
      <c r="AD555" s="1">
        <f>(Table2[[#This Row],[Day High]]/Table2[[#This Row],[Close Price]])-1</f>
        <v>1.0892914852765001E-2</v>
      </c>
      <c r="AE555" s="1">
        <f>(Table2[[#This Row],[Close Price]]/Table2[[#This Row],[Current Week Low]])-1</f>
        <v>2.0011246630858404E-2</v>
      </c>
      <c r="AF555" s="1">
        <f>(Table2[[#This Row],[Current Week High]]/Table2[[#This Row],[Close Price]])-1</f>
        <v>5.659373039560478E-2</v>
      </c>
      <c r="AG555" s="1">
        <f>(Table2[[#This Row],[Close Price]]/Table2[[#This Row],[Current Month Low]])-1</f>
        <v>4.693004279032742E-2</v>
      </c>
      <c r="AH555" s="1">
        <f>(Table2[[#This Row],[Current Month High]]/Table2[[#This Row],[Close Price]])-1</f>
        <v>6.2677033629260581E-2</v>
      </c>
      <c r="AI555">
        <v>14.0030036309716</v>
      </c>
      <c r="AJ555">
        <v>27.9038101490505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0.02</v>
      </c>
      <c r="AM555" t="s">
        <v>3109</v>
      </c>
      <c r="AN555">
        <v>-3.42</v>
      </c>
      <c r="AO555" t="s">
        <v>3108</v>
      </c>
      <c r="AP555">
        <v>6.5413988002387E-2</v>
      </c>
      <c r="AQ555">
        <f>(Table2[[#This Row],[Sharpe Ratio]]-AVERAGE(Table2[Sharpe Ratio]))/_xlfn.STDEV.P(Table2[Sharpe Ratio])</f>
        <v>2.5240024892743532E-2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-1.4495971674068384</v>
      </c>
      <c r="AS555">
        <f>_xlfn.RANK.AVG(Table2[[#This Row],[1Y Return vs Nifty Z-Score]],Table2[1Y Return vs Nifty Z-Score])</f>
        <v>577</v>
      </c>
      <c r="AT555">
        <f>_xlfn.RANK.AVG(Table2[[#This Row],[6M Return vs Nifty Z-Score]],Table2[6M Return vs Nifty Z-Score])</f>
        <v>611</v>
      </c>
      <c r="AU555">
        <f>_xlfn.RANK.AVG(Table2[[#This Row],[Sharpe Ratio Z-Score]],Table2[Sharpe Ratio Z-Score])</f>
        <v>339</v>
      </c>
      <c r="AV555">
        <f>(Table2[[#This Row],[Rank 1Y]]+Table2[[#This Row],[Rank 6M]]+Table2[[#This Row],[Rank Sharpe]])/3</f>
        <v>509</v>
      </c>
    </row>
    <row r="556" spans="1:48" x14ac:dyDescent="0.3">
      <c r="A556" t="s">
        <v>801</v>
      </c>
      <c r="B556" t="s">
        <v>802</v>
      </c>
      <c r="C556" t="s">
        <v>3063</v>
      </c>
      <c r="D556" t="s">
        <v>298</v>
      </c>
      <c r="E556">
        <v>19635.899052799999</v>
      </c>
      <c r="F556">
        <v>1785.25</v>
      </c>
      <c r="G556">
        <v>-9.3762702462467704</v>
      </c>
      <c r="H556">
        <f>(Table2[[#This Row],[1Y Return vs Nifty]]-AVERAGE(Table2[1Y Return vs Nifty]))/_xlfn.STDEV.P(Table2[1Y Return vs Nifty])</f>
        <v>-0.63707137592161789</v>
      </c>
      <c r="I556">
        <v>-7.2786724645622902</v>
      </c>
      <c r="J556">
        <f>(Table2[[#This Row],[1M Return vs Nifty]]-AVERAGE(Table2[1M Return vs Nifty]))/_xlfn.STDEV.P(Table2[1M Return vs Nifty])</f>
        <v>-0.44956867182309873</v>
      </c>
      <c r="K556">
        <v>-24.361162658687899</v>
      </c>
      <c r="L556">
        <f>(Table2[[#This Row],[6M Return vs Nifty]]-AVERAGE(Table2[6M Return vs Nifty]))/_xlfn.STDEV.P(Table2[6M Return vs Nifty])</f>
        <v>-1.0154629193006912</v>
      </c>
      <c r="M556">
        <v>0.99033380502923996</v>
      </c>
      <c r="N556">
        <f>(Table2[[#This Row],[1W Return vs Nifty]]-AVERAGE(Table2[1W Return vs Nifty]))/_xlfn.STDEV.P(Table2[1W Return vs Nifty])</f>
        <v>0.79658674854957878</v>
      </c>
      <c r="O556">
        <v>1749.02</v>
      </c>
      <c r="P556">
        <v>1792.61702974791</v>
      </c>
      <c r="Q556">
        <v>1819.3433043909599</v>
      </c>
      <c r="R556">
        <v>64.183640445036403</v>
      </c>
      <c r="S556" s="1">
        <f>(Table2[[#This Row],[Close Price]]-Table2[[#This Row],[20D EMA]])/Table2[[#This Row],[20D EMA]]</f>
        <v>2.0714457238910945E-2</v>
      </c>
      <c r="T556" s="1">
        <f>(Table2[[#This Row],[Close Price]]-Table2[[#This Row],[50D EMA]])/Table2[[#This Row],[50D EMA]]</f>
        <v>-4.1096506535732349E-3</v>
      </c>
      <c r="U556" s="1">
        <f>(Table2[[#This Row],[Close Price]]-Table2[[#This Row],[200D EMA]])/Table2[[#This Row],[200D EMA]]</f>
        <v>-1.8739346394205103E-2</v>
      </c>
      <c r="V556">
        <v>0.75932874240498704</v>
      </c>
      <c r="W556">
        <v>1748.05</v>
      </c>
      <c r="X556">
        <v>1790.7</v>
      </c>
      <c r="Y556">
        <v>1651.5</v>
      </c>
      <c r="Z556">
        <v>1790.7</v>
      </c>
      <c r="AA556">
        <v>1651.5</v>
      </c>
      <c r="AB556">
        <v>1790.7</v>
      </c>
      <c r="AC556" s="1">
        <f>(Table2[[#This Row],[Close Price]]/Table2[[#This Row],[Day Low]])-1</f>
        <v>2.1280855810760668E-2</v>
      </c>
      <c r="AD556" s="1">
        <f>(Table2[[#This Row],[Day High]]/Table2[[#This Row],[Close Price]])-1</f>
        <v>3.0527937263689076E-3</v>
      </c>
      <c r="AE556" s="1">
        <f>(Table2[[#This Row],[Close Price]]/Table2[[#This Row],[Current Week Low]])-1</f>
        <v>8.0986981531940616E-2</v>
      </c>
      <c r="AF556" s="1">
        <f>(Table2[[#This Row],[Current Week High]]/Table2[[#This Row],[Close Price]])-1</f>
        <v>3.0527937263689076E-3</v>
      </c>
      <c r="AG556" s="1">
        <f>(Table2[[#This Row],[Close Price]]/Table2[[#This Row],[Current Month Low]])-1</f>
        <v>8.0986981531940616E-2</v>
      </c>
      <c r="AH556" s="1">
        <f>(Table2[[#This Row],[Current Month High]]/Table2[[#This Row],[Close Price]])-1</f>
        <v>3.0527937263689076E-3</v>
      </c>
      <c r="AI556">
        <v>37.7370116230219</v>
      </c>
      <c r="AJ556">
        <v>18.621262458471701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-0.18</v>
      </c>
      <c r="AM556" t="s">
        <v>3108</v>
      </c>
      <c r="AN556">
        <v>1.45</v>
      </c>
      <c r="AO556" t="s">
        <v>3109</v>
      </c>
      <c r="AP556">
        <v>6.6068547307491995E-2</v>
      </c>
      <c r="AQ556">
        <f>(Table2[[#This Row],[Sharpe Ratio]]-AVERAGE(Table2[Sharpe Ratio]))/_xlfn.STDEV.P(Table2[Sharpe Ratio])</f>
        <v>3.2678761296344186E-2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542</v>
      </c>
      <c r="AT556">
        <f>_xlfn.RANK.AVG(Table2[[#This Row],[6M Return vs Nifty Z-Score]],Table2[6M Return vs Nifty Z-Score])</f>
        <v>648</v>
      </c>
      <c r="AU556">
        <f>_xlfn.RANK.AVG(Table2[[#This Row],[Sharpe Ratio Z-Score]],Table2[Sharpe Ratio Z-Score])</f>
        <v>338</v>
      </c>
      <c r="AV556">
        <f>(Table2[[#This Row],[Rank 1Y]]+Table2[[#This Row],[Rank 6M]]+Table2[[#This Row],[Rank Sharpe]])/3</f>
        <v>509.33333333333331</v>
      </c>
    </row>
    <row r="557" spans="1:48" x14ac:dyDescent="0.3">
      <c r="A557" t="s">
        <v>16</v>
      </c>
      <c r="B557" t="s">
        <v>17</v>
      </c>
      <c r="C557" t="s">
        <v>3062</v>
      </c>
      <c r="D557" t="s">
        <v>18</v>
      </c>
      <c r="E557">
        <v>2000244.54024143</v>
      </c>
      <c r="F557">
        <v>2956.4</v>
      </c>
      <c r="G557">
        <v>-12.543211873083299</v>
      </c>
      <c r="H557">
        <f>(Table2[[#This Row],[1Y Return vs Nifty]]-AVERAGE(Table2[1Y Return vs Nifty]))/_xlfn.STDEV.P(Table2[1Y Return vs Nifty])</f>
        <v>-0.68593579231644952</v>
      </c>
      <c r="I557">
        <v>-8.1579253126065208</v>
      </c>
      <c r="J557">
        <f>(Table2[[#This Row],[1M Return vs Nifty]]-AVERAGE(Table2[1M Return vs Nifty]))/_xlfn.STDEV.P(Table2[1M Return vs Nifty])</f>
        <v>-0.53362889423464266</v>
      </c>
      <c r="K557">
        <v>-10.1379776011615</v>
      </c>
      <c r="L557">
        <f>(Table2[[#This Row],[6M Return vs Nifty]]-AVERAGE(Table2[6M Return vs Nifty]))/_xlfn.STDEV.P(Table2[6M Return vs Nifty])</f>
        <v>-0.53735901523620322</v>
      </c>
      <c r="M557">
        <v>-0.46919539139658201</v>
      </c>
      <c r="N557">
        <f>(Table2[[#This Row],[1W Return vs Nifty]]-AVERAGE(Table2[1W Return vs Nifty]))/_xlfn.STDEV.P(Table2[1W Return vs Nifty])</f>
        <v>0.47263921399969333</v>
      </c>
      <c r="O557">
        <v>2975.42</v>
      </c>
      <c r="P557">
        <v>2989.5205277834398</v>
      </c>
      <c r="Q557">
        <v>2825.2232795497898</v>
      </c>
      <c r="R557">
        <v>49.2092601456566</v>
      </c>
      <c r="S557" s="1">
        <f>(Table2[[#This Row],[Close Price]]-Table2[[#This Row],[20D EMA]])/Table2[[#This Row],[20D EMA]]</f>
        <v>-6.3923748580032337E-3</v>
      </c>
      <c r="T557" s="1">
        <f>(Table2[[#This Row],[Close Price]]-Table2[[#This Row],[50D EMA]])/Table2[[#This Row],[50D EMA]]</f>
        <v>-1.107887618620792E-2</v>
      </c>
      <c r="U557" s="1">
        <f>(Table2[[#This Row],[Close Price]]-Table2[[#This Row],[200D EMA]])/Table2[[#This Row],[200D EMA]]</f>
        <v>4.6430567594329668E-2</v>
      </c>
      <c r="V557">
        <v>0.7661478329768</v>
      </c>
      <c r="W557">
        <v>2916.1</v>
      </c>
      <c r="X557">
        <v>2960.8</v>
      </c>
      <c r="Y557">
        <v>2907.4</v>
      </c>
      <c r="Z557">
        <v>2960.8</v>
      </c>
      <c r="AA557">
        <v>2866.5</v>
      </c>
      <c r="AB557">
        <v>3036</v>
      </c>
      <c r="AC557" s="1">
        <f>(Table2[[#This Row],[Close Price]]/Table2[[#This Row],[Day Low]])-1</f>
        <v>1.381982785226854E-2</v>
      </c>
      <c r="AD557" s="1">
        <f>(Table2[[#This Row],[Day High]]/Table2[[#This Row],[Close Price]])-1</f>
        <v>1.4882965769178469E-3</v>
      </c>
      <c r="AE557" s="1">
        <f>(Table2[[#This Row],[Close Price]]/Table2[[#This Row],[Current Week Low]])-1</f>
        <v>1.6853546123684282E-2</v>
      </c>
      <c r="AF557" s="1">
        <f>(Table2[[#This Row],[Current Week High]]/Table2[[#This Row],[Close Price]])-1</f>
        <v>1.4882965769178469E-3</v>
      </c>
      <c r="AG557" s="1">
        <f>(Table2[[#This Row],[Close Price]]/Table2[[#This Row],[Current Month Low]])-1</f>
        <v>3.1362288505145663E-2</v>
      </c>
      <c r="AH557" s="1">
        <f>(Table2[[#This Row],[Current Month High]]/Table2[[#This Row],[Close Price]])-1</f>
        <v>2.6924638073332341E-2</v>
      </c>
      <c r="AI557">
        <v>8.8350696793397301</v>
      </c>
      <c r="AJ557">
        <v>33.153177498536202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-0.03</v>
      </c>
      <c r="AM557" t="s">
        <v>3108</v>
      </c>
      <c r="AN557">
        <v>-2.31</v>
      </c>
      <c r="AO557" t="s">
        <v>3108</v>
      </c>
      <c r="AP557">
        <v>2.3651716560703001E-2</v>
      </c>
      <c r="AQ557">
        <f>(Table2[[#This Row],[Sharpe Ratio]]-AVERAGE(Table2[Sharpe Ratio]))/_xlfn.STDEV.P(Table2[Sharpe Ratio])</f>
        <v>-0.44936712903118531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571</v>
      </c>
      <c r="AT557">
        <f>_xlfn.RANK.AVG(Table2[[#This Row],[6M Return vs Nifty Z-Score]],Table2[6M Return vs Nifty Z-Score])</f>
        <v>500</v>
      </c>
      <c r="AU557">
        <f>_xlfn.RANK.AVG(Table2[[#This Row],[Sharpe Ratio Z-Score]],Table2[Sharpe Ratio Z-Score])</f>
        <v>459</v>
      </c>
      <c r="AV557">
        <f>(Table2[[#This Row],[Rank 1Y]]+Table2[[#This Row],[Rank 6M]]+Table2[[#This Row],[Rank Sharpe]])/3</f>
        <v>510</v>
      </c>
    </row>
    <row r="558" spans="1:48" x14ac:dyDescent="0.3">
      <c r="A558" t="s">
        <v>647</v>
      </c>
      <c r="B558" t="s">
        <v>648</v>
      </c>
      <c r="C558" t="s">
        <v>3078</v>
      </c>
      <c r="D558" t="s">
        <v>390</v>
      </c>
      <c r="E558">
        <v>27678.486200039999</v>
      </c>
      <c r="F558">
        <v>6158.7</v>
      </c>
      <c r="G558">
        <v>2.80924097048513</v>
      </c>
      <c r="H558">
        <f>(Table2[[#This Row],[1Y Return vs Nifty]]-AVERAGE(Table2[1Y Return vs Nifty]))/_xlfn.STDEV.P(Table2[1Y Return vs Nifty])</f>
        <v>-0.4490546821396541</v>
      </c>
      <c r="I558">
        <v>-5.2638052898102599</v>
      </c>
      <c r="J558">
        <f>(Table2[[#This Row],[1M Return vs Nifty]]-AVERAGE(Table2[1M Return vs Nifty]))/_xlfn.STDEV.P(Table2[1M Return vs Nifty])</f>
        <v>-0.25693900537832798</v>
      </c>
      <c r="K558">
        <v>-6.1046500469190903</v>
      </c>
      <c r="L558">
        <f>(Table2[[#This Row],[6M Return vs Nifty]]-AVERAGE(Table2[6M Return vs Nifty]))/_xlfn.STDEV.P(Table2[6M Return vs Nifty])</f>
        <v>-0.40178110900388869</v>
      </c>
      <c r="M558">
        <v>-6.4300537694582101</v>
      </c>
      <c r="N558">
        <f>(Table2[[#This Row],[1W Return vs Nifty]]-AVERAGE(Table2[1W Return vs Nifty]))/_xlfn.STDEV.P(Table2[1W Return vs Nifty])</f>
        <v>-0.85039384358000369</v>
      </c>
      <c r="O558">
        <v>6562.35</v>
      </c>
      <c r="P558">
        <v>6402.3483860282604</v>
      </c>
      <c r="Q558">
        <v>5781.37399930432</v>
      </c>
      <c r="R558">
        <v>24.615727967215399</v>
      </c>
      <c r="S558" s="1">
        <f>(Table2[[#This Row],[Close Price]]-Table2[[#This Row],[20D EMA]])/Table2[[#This Row],[20D EMA]]</f>
        <v>-6.1509977370911413E-2</v>
      </c>
      <c r="T558" s="1">
        <f>(Table2[[#This Row],[Close Price]]-Table2[[#This Row],[50D EMA]])/Table2[[#This Row],[50D EMA]]</f>
        <v>-3.8056096191199221E-2</v>
      </c>
      <c r="U558" s="1">
        <f>(Table2[[#This Row],[Close Price]]-Table2[[#This Row],[200D EMA]])/Table2[[#This Row],[200D EMA]]</f>
        <v>6.5265800264968823E-2</v>
      </c>
      <c r="V558">
        <v>0.94548569216310996</v>
      </c>
      <c r="W558">
        <v>6044</v>
      </c>
      <c r="X558">
        <v>6333.25</v>
      </c>
      <c r="Y558">
        <v>6044</v>
      </c>
      <c r="Z558">
        <v>6620</v>
      </c>
      <c r="AA558">
        <v>6044</v>
      </c>
      <c r="AB558">
        <v>7196.85</v>
      </c>
      <c r="AC558" s="1">
        <f>(Table2[[#This Row],[Close Price]]/Table2[[#This Row],[Day Low]])-1</f>
        <v>1.897749834546647E-2</v>
      </c>
      <c r="AD558" s="1">
        <f>(Table2[[#This Row],[Day High]]/Table2[[#This Row],[Close Price]])-1</f>
        <v>2.8342020231542309E-2</v>
      </c>
      <c r="AE558" s="1">
        <f>(Table2[[#This Row],[Close Price]]/Table2[[#This Row],[Current Week Low]])-1</f>
        <v>1.897749834546647E-2</v>
      </c>
      <c r="AF558" s="1">
        <f>(Table2[[#This Row],[Current Week High]]/Table2[[#This Row],[Close Price]])-1</f>
        <v>7.4902170912692689E-2</v>
      </c>
      <c r="AG558" s="1">
        <f>(Table2[[#This Row],[Close Price]]/Table2[[#This Row],[Current Month Low]])-1</f>
        <v>1.897749834546647E-2</v>
      </c>
      <c r="AH558" s="1">
        <f>(Table2[[#This Row],[Current Month High]]/Table2[[#This Row],[Close Price]])-1</f>
        <v>0.1685664182376152</v>
      </c>
      <c r="AI558">
        <v>16.8566418237615</v>
      </c>
      <c r="AJ558">
        <v>32.217689995706301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0.16</v>
      </c>
      <c r="AM558" t="s">
        <v>3109</v>
      </c>
      <c r="AN558">
        <v>-11.35</v>
      </c>
      <c r="AO558" t="s">
        <v>3108</v>
      </c>
      <c r="AP558">
        <v>-4.1779925440028003E-2</v>
      </c>
      <c r="AQ558">
        <f>(Table2[[#This Row],[Sharpe Ratio]]-AVERAGE(Table2[Sharpe Ratio]))/_xlfn.STDEV.P(Table2[Sharpe Ratio])</f>
        <v>-1.192964742726599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-3.1511333828284736</v>
      </c>
      <c r="AS558">
        <f>_xlfn.RANK.AVG(Table2[[#This Row],[1Y Return vs Nifty Z-Score]],Table2[1Y Return vs Nifty Z-Score])</f>
        <v>448</v>
      </c>
      <c r="AT558">
        <f>_xlfn.RANK.AVG(Table2[[#This Row],[6M Return vs Nifty Z-Score]],Table2[6M Return vs Nifty Z-Score])</f>
        <v>442</v>
      </c>
      <c r="AU558">
        <f>_xlfn.RANK.AVG(Table2[[#This Row],[Sharpe Ratio Z-Score]],Table2[Sharpe Ratio Z-Score])</f>
        <v>642</v>
      </c>
      <c r="AV558">
        <f>(Table2[[#This Row],[Rank 1Y]]+Table2[[#This Row],[Rank 6M]]+Table2[[#This Row],[Rank Sharpe]])/3</f>
        <v>510.66666666666669</v>
      </c>
    </row>
    <row r="559" spans="1:48" x14ac:dyDescent="0.3">
      <c r="A559" t="s">
        <v>1988</v>
      </c>
      <c r="B559" t="s">
        <v>1989</v>
      </c>
      <c r="C559" t="s">
        <v>3063</v>
      </c>
      <c r="D559" t="s">
        <v>298</v>
      </c>
      <c r="E559">
        <v>3221.0986104399999</v>
      </c>
      <c r="F559">
        <v>1203.0999999999999</v>
      </c>
      <c r="G559">
        <v>-13.6233286903137</v>
      </c>
      <c r="H559">
        <f>(Table2[[#This Row],[1Y Return vs Nifty]]-AVERAGE(Table2[1Y Return vs Nifty]))/_xlfn.STDEV.P(Table2[1Y Return vs Nifty])</f>
        <v>-0.7026014856355044</v>
      </c>
      <c r="I559">
        <v>-24.513874380411998</v>
      </c>
      <c r="J559">
        <f>(Table2[[#This Row],[1M Return vs Nifty]]-AVERAGE(Table2[1M Return vs Nifty]))/_xlfn.STDEV.P(Table2[1M Return vs Nifty])</f>
        <v>-2.0973255253571272</v>
      </c>
      <c r="K559">
        <v>-22.702218540001802</v>
      </c>
      <c r="L559">
        <f>(Table2[[#This Row],[6M Return vs Nifty]]-AVERAGE(Table2[6M Return vs Nifty]))/_xlfn.STDEV.P(Table2[6M Return vs Nifty])</f>
        <v>-0.95969849968857768</v>
      </c>
      <c r="M559">
        <v>-6.8473215597413501</v>
      </c>
      <c r="N559">
        <f>(Table2[[#This Row],[1W Return vs Nifty]]-AVERAGE(Table2[1W Return vs Nifty]))/_xlfn.STDEV.P(Table2[1W Return vs Nifty])</f>
        <v>-0.94300786749971754</v>
      </c>
      <c r="O559">
        <v>1308.43</v>
      </c>
      <c r="P559">
        <v>1350.79741541927</v>
      </c>
      <c r="Q559">
        <v>1308.85812792245</v>
      </c>
      <c r="R559">
        <v>33.890536080343502</v>
      </c>
      <c r="S559" s="1">
        <f>(Table2[[#This Row],[Close Price]]-Table2[[#This Row],[20D EMA]])/Table2[[#This Row],[20D EMA]]</f>
        <v>-8.0501058520517074E-2</v>
      </c>
      <c r="T559" s="1">
        <f>(Table2[[#This Row],[Close Price]]-Table2[[#This Row],[50D EMA]])/Table2[[#This Row],[50D EMA]]</f>
        <v>-0.10934090762486892</v>
      </c>
      <c r="U559" s="1">
        <f>(Table2[[#This Row],[Close Price]]-Table2[[#This Row],[200D EMA]])/Table2[[#This Row],[200D EMA]]</f>
        <v>-8.0801826925520112E-2</v>
      </c>
      <c r="V559">
        <v>1.1723028935319999</v>
      </c>
      <c r="W559">
        <v>1165</v>
      </c>
      <c r="X559">
        <v>1214</v>
      </c>
      <c r="Y559">
        <v>1139.55</v>
      </c>
      <c r="Z559">
        <v>1214</v>
      </c>
      <c r="AA559">
        <v>1139.55</v>
      </c>
      <c r="AB559">
        <v>1628</v>
      </c>
      <c r="AC559" s="1">
        <f>(Table2[[#This Row],[Close Price]]/Table2[[#This Row],[Day Low]])-1</f>
        <v>3.2703862660944161E-2</v>
      </c>
      <c r="AD559" s="1">
        <f>(Table2[[#This Row],[Day High]]/Table2[[#This Row],[Close Price]])-1</f>
        <v>9.0599285179953082E-3</v>
      </c>
      <c r="AE559" s="1">
        <f>(Table2[[#This Row],[Close Price]]/Table2[[#This Row],[Current Week Low]])-1</f>
        <v>5.576762757228737E-2</v>
      </c>
      <c r="AF559" s="1">
        <f>(Table2[[#This Row],[Current Week High]]/Table2[[#This Row],[Close Price]])-1</f>
        <v>9.0599285179953082E-3</v>
      </c>
      <c r="AG559" s="1">
        <f>(Table2[[#This Row],[Close Price]]/Table2[[#This Row],[Current Month Low]])-1</f>
        <v>5.576762757228737E-2</v>
      </c>
      <c r="AH559" s="1">
        <f>(Table2[[#This Row],[Current Month High]]/Table2[[#This Row],[Close Price]])-1</f>
        <v>0.35317097498129835</v>
      </c>
      <c r="AI559">
        <v>51.5210705677001</v>
      </c>
      <c r="AJ559">
        <v>25.06237006237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-0.17</v>
      </c>
      <c r="AM559" t="s">
        <v>3108</v>
      </c>
      <c r="AN559">
        <v>-20.9</v>
      </c>
      <c r="AO559" t="s">
        <v>3108</v>
      </c>
      <c r="AP559">
        <v>7.1931268236802001E-2</v>
      </c>
      <c r="AQ559">
        <f>(Table2[[#This Row],[Sharpe Ratio]]-AVERAGE(Table2[Sharpe Ratio]))/_xlfn.STDEV.P(Table2[Sharpe Ratio])</f>
        <v>9.9305628046048769E-2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578</v>
      </c>
      <c r="AT559">
        <f>_xlfn.RANK.AVG(Table2[[#This Row],[6M Return vs Nifty Z-Score]],Table2[6M Return vs Nifty Z-Score])</f>
        <v>634</v>
      </c>
      <c r="AU559">
        <f>_xlfn.RANK.AVG(Table2[[#This Row],[Sharpe Ratio Z-Score]],Table2[Sharpe Ratio Z-Score])</f>
        <v>320</v>
      </c>
      <c r="AV559">
        <f>(Table2[[#This Row],[Rank 1Y]]+Table2[[#This Row],[Rank 6M]]+Table2[[#This Row],[Rank Sharpe]])/3</f>
        <v>510.66666666666669</v>
      </c>
    </row>
    <row r="560" spans="1:48" x14ac:dyDescent="0.3">
      <c r="A560" t="s">
        <v>1948</v>
      </c>
      <c r="B560" t="s">
        <v>1949</v>
      </c>
      <c r="C560" t="s">
        <v>3063</v>
      </c>
      <c r="D560" t="s">
        <v>21</v>
      </c>
      <c r="E560">
        <v>3362.4368032000002</v>
      </c>
      <c r="F560">
        <v>569.6</v>
      </c>
      <c r="G560">
        <v>-22.561762377584898</v>
      </c>
      <c r="H560">
        <f>(Table2[[#This Row],[1Y Return vs Nifty]]-AVERAGE(Table2[1Y Return vs Nifty]))/_xlfn.STDEV.P(Table2[1Y Return vs Nifty])</f>
        <v>-0.84051730382148793</v>
      </c>
      <c r="I560">
        <v>-14.3206497347704</v>
      </c>
      <c r="J560">
        <f>(Table2[[#This Row],[1M Return vs Nifty]]-AVERAGE(Table2[1M Return vs Nifty]))/_xlfn.STDEV.P(Table2[1M Return vs Nifty])</f>
        <v>-1.1228109329854452</v>
      </c>
      <c r="K560">
        <v>-17.258139789798602</v>
      </c>
      <c r="L560">
        <f>(Table2[[#This Row],[6M Return vs Nifty]]-AVERAGE(Table2[6M Return vs Nifty]))/_xlfn.STDEV.P(Table2[6M Return vs Nifty])</f>
        <v>-0.77669903128685414</v>
      </c>
      <c r="M560">
        <v>-1.2368409886066001</v>
      </c>
      <c r="N560">
        <f>(Table2[[#This Row],[1W Return vs Nifty]]-AVERAGE(Table2[1W Return vs Nifty]))/_xlfn.STDEV.P(Table2[1W Return vs Nifty])</f>
        <v>0.30225762846290932</v>
      </c>
      <c r="O560">
        <v>591.62</v>
      </c>
      <c r="P560">
        <v>602.64616837883398</v>
      </c>
      <c r="Q560">
        <v>594.57627222168605</v>
      </c>
      <c r="R560">
        <v>41.848273012664201</v>
      </c>
      <c r="S560" s="1">
        <f>(Table2[[#This Row],[Close Price]]-Table2[[#This Row],[20D EMA]])/Table2[[#This Row],[20D EMA]]</f>
        <v>-3.7219837057570704E-2</v>
      </c>
      <c r="T560" s="1">
        <f>(Table2[[#This Row],[Close Price]]-Table2[[#This Row],[50D EMA]])/Table2[[#This Row],[50D EMA]]</f>
        <v>-5.4835109078567229E-2</v>
      </c>
      <c r="U560" s="1">
        <f>(Table2[[#This Row],[Close Price]]-Table2[[#This Row],[200D EMA]])/Table2[[#This Row],[200D EMA]]</f>
        <v>-4.2006843173139102E-2</v>
      </c>
      <c r="V560">
        <v>0.51057415847048504</v>
      </c>
      <c r="W560">
        <v>560</v>
      </c>
      <c r="X560">
        <v>573</v>
      </c>
      <c r="Y560">
        <v>550.6</v>
      </c>
      <c r="Z560">
        <v>594</v>
      </c>
      <c r="AA560">
        <v>543</v>
      </c>
      <c r="AB560">
        <v>660.9</v>
      </c>
      <c r="AC560" s="1">
        <f>(Table2[[#This Row],[Close Price]]/Table2[[#This Row],[Day Low]])-1</f>
        <v>1.7142857142857126E-2</v>
      </c>
      <c r="AD560" s="1">
        <f>(Table2[[#This Row],[Day High]]/Table2[[#This Row],[Close Price]])-1</f>
        <v>5.9691011235953884E-3</v>
      </c>
      <c r="AE560" s="1">
        <f>(Table2[[#This Row],[Close Price]]/Table2[[#This Row],[Current Week Low]])-1</f>
        <v>3.4507809662186695E-2</v>
      </c>
      <c r="AF560" s="1">
        <f>(Table2[[#This Row],[Current Week High]]/Table2[[#This Row],[Close Price]])-1</f>
        <v>4.2837078651685401E-2</v>
      </c>
      <c r="AG560" s="1">
        <f>(Table2[[#This Row],[Close Price]]/Table2[[#This Row],[Current Month Low]])-1</f>
        <v>4.8987108655617062E-2</v>
      </c>
      <c r="AH560" s="1">
        <f>(Table2[[#This Row],[Current Month High]]/Table2[[#This Row],[Close Price]])-1</f>
        <v>0.1602879213483146</v>
      </c>
      <c r="AI560">
        <v>38.957162921348299</v>
      </c>
      <c r="AJ560">
        <v>26.577777777777701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-0.14000000000000001</v>
      </c>
      <c r="AM560" t="s">
        <v>3108</v>
      </c>
      <c r="AN560">
        <v>-13.24</v>
      </c>
      <c r="AO560" t="s">
        <v>3108</v>
      </c>
      <c r="AP560">
        <v>6.9053336049676006E-2</v>
      </c>
      <c r="AQ560">
        <f>(Table2[[#This Row],[Sharpe Ratio]]-AVERAGE(Table2[Sharpe Ratio]))/_xlfn.STDEV.P(Table2[Sharpe Ratio])</f>
        <v>6.6599380101052916E-2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619</v>
      </c>
      <c r="AT560">
        <f>_xlfn.RANK.AVG(Table2[[#This Row],[6M Return vs Nifty Z-Score]],Table2[6M Return vs Nifty Z-Score])</f>
        <v>586</v>
      </c>
      <c r="AU560">
        <f>_xlfn.RANK.AVG(Table2[[#This Row],[Sharpe Ratio Z-Score]],Table2[Sharpe Ratio Z-Score])</f>
        <v>329</v>
      </c>
      <c r="AV560">
        <f>(Table2[[#This Row],[Rank 1Y]]+Table2[[#This Row],[Rank 6M]]+Table2[[#This Row],[Rank Sharpe]])/3</f>
        <v>511.33333333333331</v>
      </c>
    </row>
    <row r="561" spans="1:48" x14ac:dyDescent="0.3">
      <c r="A561" t="s">
        <v>1686</v>
      </c>
      <c r="B561" t="s">
        <v>1687</v>
      </c>
      <c r="C561" t="s">
        <v>3078</v>
      </c>
      <c r="D561" t="s">
        <v>291</v>
      </c>
      <c r="E561">
        <v>4803.5938181000001</v>
      </c>
      <c r="F561">
        <v>288.2</v>
      </c>
      <c r="G561">
        <v>-1.4243665100255301</v>
      </c>
      <c r="H561">
        <f>(Table2[[#This Row],[1Y Return vs Nifty]]-AVERAGE(Table2[1Y Return vs Nifty]))/_xlfn.STDEV.P(Table2[1Y Return vs Nifty])</f>
        <v>-0.51437724982669819</v>
      </c>
      <c r="I561">
        <v>-4.5374326311922797</v>
      </c>
      <c r="J561">
        <f>(Table2[[#This Row],[1M Return vs Nifty]]-AVERAGE(Table2[1M Return vs Nifty]))/_xlfn.STDEV.P(Table2[1M Return vs Nifty])</f>
        <v>-0.18749476374418508</v>
      </c>
      <c r="K561">
        <v>-6.7728508829453302</v>
      </c>
      <c r="L561">
        <f>(Table2[[#This Row],[6M Return vs Nifty]]-AVERAGE(Table2[6M Return vs Nifty]))/_xlfn.STDEV.P(Table2[6M Return vs Nifty])</f>
        <v>-0.42424228258147983</v>
      </c>
      <c r="M561">
        <v>-4.1746340276398097</v>
      </c>
      <c r="N561">
        <f>(Table2[[#This Row],[1W Return vs Nifty]]-AVERAGE(Table2[1W Return vs Nifty]))/_xlfn.STDEV.P(Table2[1W Return vs Nifty])</f>
        <v>-0.34979565991472522</v>
      </c>
      <c r="O561">
        <v>296.41000000000003</v>
      </c>
      <c r="P561">
        <v>290.58632665574601</v>
      </c>
      <c r="Q561">
        <v>268.10193800019402</v>
      </c>
      <c r="R561">
        <v>44.357045300030698</v>
      </c>
      <c r="S561" s="1">
        <f>(Table2[[#This Row],[Close Price]]-Table2[[#This Row],[20D EMA]])/Table2[[#This Row],[20D EMA]]</f>
        <v>-2.7698120846125419E-2</v>
      </c>
      <c r="T561" s="1">
        <f>(Table2[[#This Row],[Close Price]]-Table2[[#This Row],[50D EMA]])/Table2[[#This Row],[50D EMA]]</f>
        <v>-8.2121092317363892E-3</v>
      </c>
      <c r="U561" s="1">
        <f>(Table2[[#This Row],[Close Price]]-Table2[[#This Row],[200D EMA]])/Table2[[#This Row],[200D EMA]]</f>
        <v>7.4964254826801802E-2</v>
      </c>
      <c r="V561">
        <v>0.91948641429281797</v>
      </c>
      <c r="W561">
        <v>281</v>
      </c>
      <c r="X561">
        <v>290.75</v>
      </c>
      <c r="Y561">
        <v>277</v>
      </c>
      <c r="Z561">
        <v>302.35000000000002</v>
      </c>
      <c r="AA561">
        <v>277</v>
      </c>
      <c r="AB561">
        <v>336</v>
      </c>
      <c r="AC561" s="1">
        <f>(Table2[[#This Row],[Close Price]]/Table2[[#This Row],[Day Low]])-1</f>
        <v>2.5622775800711706E-2</v>
      </c>
      <c r="AD561" s="1">
        <f>(Table2[[#This Row],[Day High]]/Table2[[#This Row],[Close Price]])-1</f>
        <v>8.8480222068008096E-3</v>
      </c>
      <c r="AE561" s="1">
        <f>(Table2[[#This Row],[Close Price]]/Table2[[#This Row],[Current Week Low]])-1</f>
        <v>4.04332129963898E-2</v>
      </c>
      <c r="AF561" s="1">
        <f>(Table2[[#This Row],[Current Week High]]/Table2[[#This Row],[Close Price]])-1</f>
        <v>4.9097848716169512E-2</v>
      </c>
      <c r="AG561" s="1">
        <f>(Table2[[#This Row],[Close Price]]/Table2[[#This Row],[Current Month Low]])-1</f>
        <v>4.04332129963898E-2</v>
      </c>
      <c r="AH561" s="1">
        <f>(Table2[[#This Row],[Current Month High]]/Table2[[#This Row],[Close Price]])-1</f>
        <v>0.16585704371963916</v>
      </c>
      <c r="AI561">
        <v>16.585704371963899</v>
      </c>
      <c r="AJ561">
        <v>37.401668653158502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7.0000000000000007E-2</v>
      </c>
      <c r="AM561" t="s">
        <v>3109</v>
      </c>
      <c r="AN561">
        <v>-6.28</v>
      </c>
      <c r="AO561" t="s">
        <v>3108</v>
      </c>
      <c r="AP561">
        <v>-1.0102452164188E-2</v>
      </c>
      <c r="AQ561">
        <f>(Table2[[#This Row],[Sharpe Ratio]]-AVERAGE(Table2[Sharpe Ratio]))/_xlfn.STDEV.P(Table2[Sharpe Ratio])</f>
        <v>-0.83296623412197457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-2.3088761901890629</v>
      </c>
      <c r="AS561">
        <f>_xlfn.RANK.AVG(Table2[[#This Row],[1Y Return vs Nifty Z-Score]],Table2[1Y Return vs Nifty Z-Score])</f>
        <v>493</v>
      </c>
      <c r="AT561">
        <f>_xlfn.RANK.AVG(Table2[[#This Row],[6M Return vs Nifty Z-Score]],Table2[6M Return vs Nifty Z-Score])</f>
        <v>453</v>
      </c>
      <c r="AU561">
        <f>_xlfn.RANK.AVG(Table2[[#This Row],[Sharpe Ratio Z-Score]],Table2[Sharpe Ratio Z-Score])</f>
        <v>589</v>
      </c>
      <c r="AV561">
        <f>(Table2[[#This Row],[Rank 1Y]]+Table2[[#This Row],[Rank 6M]]+Table2[[#This Row],[Rank Sharpe]])/3</f>
        <v>511.66666666666669</v>
      </c>
    </row>
    <row r="562" spans="1:48" x14ac:dyDescent="0.3">
      <c r="A562" t="s">
        <v>1385</v>
      </c>
      <c r="B562" t="s">
        <v>1386</v>
      </c>
      <c r="C562" t="s">
        <v>3064</v>
      </c>
      <c r="D562" t="s">
        <v>527</v>
      </c>
      <c r="E562">
        <v>7847.8130728799997</v>
      </c>
      <c r="F562">
        <v>237.6</v>
      </c>
      <c r="G562">
        <v>-23.957068697140599</v>
      </c>
      <c r="H562">
        <f>(Table2[[#This Row],[1Y Return vs Nifty]]-AVERAGE(Table2[1Y Return vs Nifty]))/_xlfn.STDEV.P(Table2[1Y Return vs Nifty])</f>
        <v>-0.86204622257999874</v>
      </c>
      <c r="I562">
        <v>-1.13517520083698</v>
      </c>
      <c r="J562">
        <f>(Table2[[#This Row],[1M Return vs Nifty]]-AVERAGE(Table2[1M Return vs Nifty]))/_xlfn.STDEV.P(Table2[1M Return vs Nifty])</f>
        <v>0.13777517076117074</v>
      </c>
      <c r="K562">
        <v>-11.006856296196</v>
      </c>
      <c r="L562">
        <f>(Table2[[#This Row],[6M Return vs Nifty]]-AVERAGE(Table2[6M Return vs Nifty]))/_xlfn.STDEV.P(Table2[6M Return vs Nifty])</f>
        <v>-0.56656585565726836</v>
      </c>
      <c r="M562">
        <v>-2.3228689985451001</v>
      </c>
      <c r="N562">
        <f>(Table2[[#This Row],[1W Return vs Nifty]]-AVERAGE(Table2[1W Return vs Nifty]))/_xlfn.STDEV.P(Table2[1W Return vs Nifty])</f>
        <v>6.120996930457058E-2</v>
      </c>
      <c r="O562">
        <v>242.16</v>
      </c>
      <c r="P562">
        <v>238.52214164956999</v>
      </c>
      <c r="Q562">
        <v>224.94392964817399</v>
      </c>
      <c r="R562">
        <v>38.924858947508802</v>
      </c>
      <c r="S562" s="1">
        <f>(Table2[[#This Row],[Close Price]]-Table2[[#This Row],[20D EMA]])/Table2[[#This Row],[20D EMA]]</f>
        <v>-1.8830525272547086E-2</v>
      </c>
      <c r="T562" s="1">
        <f>(Table2[[#This Row],[Close Price]]-Table2[[#This Row],[50D EMA]])/Table2[[#This Row],[50D EMA]]</f>
        <v>-3.8660630966695689E-3</v>
      </c>
      <c r="U562" s="1">
        <f>(Table2[[#This Row],[Close Price]]-Table2[[#This Row],[200D EMA]])/Table2[[#This Row],[200D EMA]]</f>
        <v>5.6263222446682012E-2</v>
      </c>
      <c r="V562">
        <v>0.66884769367105701</v>
      </c>
      <c r="W562">
        <v>235.5</v>
      </c>
      <c r="X562">
        <v>240.05</v>
      </c>
      <c r="Y562">
        <v>234.15</v>
      </c>
      <c r="Z562">
        <v>247.9</v>
      </c>
      <c r="AA562">
        <v>233.05</v>
      </c>
      <c r="AB562">
        <v>255.4</v>
      </c>
      <c r="AC562" s="1">
        <f>(Table2[[#This Row],[Close Price]]/Table2[[#This Row],[Day Low]])-1</f>
        <v>8.9171974522292974E-3</v>
      </c>
      <c r="AD562" s="1">
        <f>(Table2[[#This Row],[Day High]]/Table2[[#This Row],[Close Price]])-1</f>
        <v>1.0311447811447882E-2</v>
      </c>
      <c r="AE562" s="1">
        <f>(Table2[[#This Row],[Close Price]]/Table2[[#This Row],[Current Week Low]])-1</f>
        <v>1.4734144778987712E-2</v>
      </c>
      <c r="AF562" s="1">
        <f>(Table2[[#This Row],[Current Week High]]/Table2[[#This Row],[Close Price]])-1</f>
        <v>4.3350168350168472E-2</v>
      </c>
      <c r="AG562" s="1">
        <f>(Table2[[#This Row],[Close Price]]/Table2[[#This Row],[Current Month Low]])-1</f>
        <v>1.9523707358935827E-2</v>
      </c>
      <c r="AH562" s="1">
        <f>(Table2[[#This Row],[Current Month High]]/Table2[[#This Row],[Close Price]])-1</f>
        <v>7.4915824915825047E-2</v>
      </c>
      <c r="AI562">
        <v>18.0976430976431</v>
      </c>
      <c r="AJ562">
        <v>17.857142857142801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7.0000000000000007E-2</v>
      </c>
      <c r="AM562" t="s">
        <v>3109</v>
      </c>
      <c r="AN562">
        <v>-6.61</v>
      </c>
      <c r="AO562" t="s">
        <v>3108</v>
      </c>
      <c r="AP562">
        <v>4.6318022914923998E-2</v>
      </c>
      <c r="AQ562">
        <f>(Table2[[#This Row],[Sharpe Ratio]]-AVERAGE(Table2[Sharpe Ratio]))/_xlfn.STDEV.P(Table2[Sharpe Ratio])</f>
        <v>-0.19177598809512833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-1.4214029262666541</v>
      </c>
      <c r="AS562">
        <f>_xlfn.RANK.AVG(Table2[[#This Row],[1Y Return vs Nifty Z-Score]],Table2[1Y Return vs Nifty Z-Score])</f>
        <v>627</v>
      </c>
      <c r="AT562">
        <f>_xlfn.RANK.AVG(Table2[[#This Row],[6M Return vs Nifty Z-Score]],Table2[6M Return vs Nifty Z-Score])</f>
        <v>512</v>
      </c>
      <c r="AU562">
        <f>_xlfn.RANK.AVG(Table2[[#This Row],[Sharpe Ratio Z-Score]],Table2[Sharpe Ratio Z-Score])</f>
        <v>399</v>
      </c>
      <c r="AV562">
        <f>(Table2[[#This Row],[Rank 1Y]]+Table2[[#This Row],[Rank 6M]]+Table2[[#This Row],[Rank Sharpe]])/3</f>
        <v>512.66666666666663</v>
      </c>
    </row>
    <row r="563" spans="1:48" x14ac:dyDescent="0.3">
      <c r="A563" t="s">
        <v>674</v>
      </c>
      <c r="B563" t="s">
        <v>675</v>
      </c>
      <c r="C563" t="s">
        <v>3064</v>
      </c>
      <c r="D563" t="s">
        <v>527</v>
      </c>
      <c r="E563">
        <v>25913.445329114998</v>
      </c>
      <c r="F563">
        <v>800.05</v>
      </c>
      <c r="G563">
        <v>3.74721206055075</v>
      </c>
      <c r="H563">
        <f>(Table2[[#This Row],[1Y Return vs Nifty]]-AVERAGE(Table2[1Y Return vs Nifty]))/_xlfn.STDEV.P(Table2[1Y Return vs Nifty])</f>
        <v>-0.43458223038276345</v>
      </c>
      <c r="I563">
        <v>4.4416183423014299</v>
      </c>
      <c r="J563">
        <f>(Table2[[#This Row],[1M Return vs Nifty]]-AVERAGE(Table2[1M Return vs Nifty]))/_xlfn.STDEV.P(Table2[1M Return vs Nifty])</f>
        <v>0.67093978503819462</v>
      </c>
      <c r="K563">
        <v>-9.6154042872540302</v>
      </c>
      <c r="L563">
        <f>(Table2[[#This Row],[6M Return vs Nifty]]-AVERAGE(Table2[6M Return vs Nifty]))/_xlfn.STDEV.P(Table2[6M Return vs Nifty])</f>
        <v>-0.51979302417804207</v>
      </c>
      <c r="M563">
        <v>6.8507883634867204</v>
      </c>
      <c r="N563">
        <f>(Table2[[#This Row],[1W Return vs Nifty]]-AVERAGE(Table2[1W Return vs Nifty]))/_xlfn.STDEV.P(Table2[1W Return vs Nifty])</f>
        <v>2.0973348323858212</v>
      </c>
      <c r="O563">
        <v>769.56</v>
      </c>
      <c r="P563">
        <v>761.05287838928098</v>
      </c>
      <c r="Q563">
        <v>726.00644470615998</v>
      </c>
      <c r="R563">
        <v>71.581444464668095</v>
      </c>
      <c r="S563" s="1">
        <f>(Table2[[#This Row],[Close Price]]-Table2[[#This Row],[20D EMA]])/Table2[[#This Row],[20D EMA]]</f>
        <v>3.9620042621757903E-2</v>
      </c>
      <c r="T563" s="1">
        <f>(Table2[[#This Row],[Close Price]]-Table2[[#This Row],[50D EMA]])/Table2[[#This Row],[50D EMA]]</f>
        <v>5.1241014544552876E-2</v>
      </c>
      <c r="U563" s="1">
        <f>(Table2[[#This Row],[Close Price]]-Table2[[#This Row],[200D EMA]])/Table2[[#This Row],[200D EMA]]</f>
        <v>0.10198746283004137</v>
      </c>
      <c r="V563">
        <v>1.13444458679795</v>
      </c>
      <c r="W563">
        <v>796.55</v>
      </c>
      <c r="X563">
        <v>826.95</v>
      </c>
      <c r="Y563">
        <v>743.45</v>
      </c>
      <c r="Z563">
        <v>826.95</v>
      </c>
      <c r="AA563">
        <v>723</v>
      </c>
      <c r="AB563">
        <v>826.95</v>
      </c>
      <c r="AC563" s="1">
        <f>(Table2[[#This Row],[Close Price]]/Table2[[#This Row],[Day Low]])-1</f>
        <v>4.3939489046513902E-3</v>
      </c>
      <c r="AD563" s="1">
        <f>(Table2[[#This Row],[Day High]]/Table2[[#This Row],[Close Price]])-1</f>
        <v>3.3622898568839599E-2</v>
      </c>
      <c r="AE563" s="1">
        <f>(Table2[[#This Row],[Close Price]]/Table2[[#This Row],[Current Week Low]])-1</f>
        <v>7.6131548860044251E-2</v>
      </c>
      <c r="AF563" s="1">
        <f>(Table2[[#This Row],[Current Week High]]/Table2[[#This Row],[Close Price]])-1</f>
        <v>3.3622898568839599E-2</v>
      </c>
      <c r="AG563" s="1">
        <f>(Table2[[#This Row],[Close Price]]/Table2[[#This Row],[Current Month Low]])-1</f>
        <v>0.10656984785615475</v>
      </c>
      <c r="AH563" s="1">
        <f>(Table2[[#This Row],[Current Month High]]/Table2[[#This Row],[Close Price]])-1</f>
        <v>3.3622898568839599E-2</v>
      </c>
      <c r="AI563">
        <v>8.2994812824198601</v>
      </c>
      <c r="AJ563">
        <v>31.6196430040305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0.06</v>
      </c>
      <c r="AM563" t="s">
        <v>3109</v>
      </c>
      <c r="AN563">
        <v>3.49</v>
      </c>
      <c r="AO563" t="s">
        <v>3109</v>
      </c>
      <c r="AP563">
        <v>-2.2056648758583E-2</v>
      </c>
      <c r="AQ563">
        <f>(Table2[[#This Row],[Sharpe Ratio]]-AVERAGE(Table2[Sharpe Ratio]))/_xlfn.STDEV.P(Table2[Sharpe Ratio])</f>
        <v>-0.96881964983082469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0.84507971303238572</v>
      </c>
      <c r="AS563">
        <f>_xlfn.RANK.AVG(Table2[[#This Row],[1Y Return vs Nifty Z-Score]],Table2[1Y Return vs Nifty Z-Score])</f>
        <v>438</v>
      </c>
      <c r="AT563">
        <f>_xlfn.RANK.AVG(Table2[[#This Row],[6M Return vs Nifty Z-Score]],Table2[6M Return vs Nifty Z-Score])</f>
        <v>490</v>
      </c>
      <c r="AU563">
        <f>_xlfn.RANK.AVG(Table2[[#This Row],[Sharpe Ratio Z-Score]],Table2[Sharpe Ratio Z-Score])</f>
        <v>613</v>
      </c>
      <c r="AV563">
        <f>(Table2[[#This Row],[Rank 1Y]]+Table2[[#This Row],[Rank 6M]]+Table2[[#This Row],[Rank Sharpe]])/3</f>
        <v>513.66666666666663</v>
      </c>
    </row>
    <row r="564" spans="1:48" x14ac:dyDescent="0.3">
      <c r="A564" t="s">
        <v>668</v>
      </c>
      <c r="B564" t="s">
        <v>669</v>
      </c>
      <c r="C564" t="s">
        <v>3078</v>
      </c>
      <c r="D564" t="s">
        <v>168</v>
      </c>
      <c r="E564">
        <v>26554.520637329999</v>
      </c>
      <c r="F564">
        <v>1042.3499999999999</v>
      </c>
      <c r="G564">
        <v>-20.8648603344263</v>
      </c>
      <c r="H564">
        <f>(Table2[[#This Row],[1Y Return vs Nifty]]-AVERAGE(Table2[1Y Return vs Nifty]))/_xlfn.STDEV.P(Table2[1Y Return vs Nifty])</f>
        <v>-0.81433490522105356</v>
      </c>
      <c r="I564">
        <v>-4.4799912601784397</v>
      </c>
      <c r="J564">
        <f>(Table2[[#This Row],[1M Return vs Nifty]]-AVERAGE(Table2[1M Return vs Nifty]))/_xlfn.STDEV.P(Table2[1M Return vs Nifty])</f>
        <v>-0.18200313021261588</v>
      </c>
      <c r="K564">
        <v>-4.1235862803075802</v>
      </c>
      <c r="L564">
        <f>(Table2[[#This Row],[6M Return vs Nifty]]-AVERAGE(Table2[6M Return vs Nifty]))/_xlfn.STDEV.P(Table2[6M Return vs Nifty])</f>
        <v>-0.33518882906188918</v>
      </c>
      <c r="M564">
        <v>-2.63616883936866</v>
      </c>
      <c r="N564">
        <f>(Table2[[#This Row],[1W Return vs Nifty]]-AVERAGE(Table2[1W Return vs Nifty]))/_xlfn.STDEV.P(Table2[1W Return vs Nifty])</f>
        <v>-8.3280099686121028E-3</v>
      </c>
      <c r="O564">
        <v>1055.95</v>
      </c>
      <c r="P564">
        <v>1069.3717722148599</v>
      </c>
      <c r="Q564">
        <v>1058.2609228853801</v>
      </c>
      <c r="R564">
        <v>46.357787684468903</v>
      </c>
      <c r="S564" s="1">
        <f>(Table2[[#This Row],[Close Price]]-Table2[[#This Row],[20D EMA]])/Table2[[#This Row],[20D EMA]]</f>
        <v>-1.2879397698754805E-2</v>
      </c>
      <c r="T564" s="1">
        <f>(Table2[[#This Row],[Close Price]]-Table2[[#This Row],[50D EMA]])/Table2[[#This Row],[50D EMA]]</f>
        <v>-2.5268828780558774E-2</v>
      </c>
      <c r="U564" s="1">
        <f>(Table2[[#This Row],[Close Price]]-Table2[[#This Row],[200D EMA]])/Table2[[#This Row],[200D EMA]]</f>
        <v>-1.5034971566368106E-2</v>
      </c>
      <c r="V564">
        <v>0.60398835928853001</v>
      </c>
      <c r="W564">
        <v>1022.05</v>
      </c>
      <c r="X564">
        <v>1044.9000000000001</v>
      </c>
      <c r="Y564">
        <v>1011.1</v>
      </c>
      <c r="Z564">
        <v>1056</v>
      </c>
      <c r="AA564">
        <v>1011.1</v>
      </c>
      <c r="AB564">
        <v>1133</v>
      </c>
      <c r="AC564" s="1">
        <f>(Table2[[#This Row],[Close Price]]/Table2[[#This Row],[Day Low]])-1</f>
        <v>1.9862041974463063E-2</v>
      </c>
      <c r="AD564" s="1">
        <f>(Table2[[#This Row],[Day High]]/Table2[[#This Row],[Close Price]])-1</f>
        <v>2.446395164772186E-3</v>
      </c>
      <c r="AE564" s="1">
        <f>(Table2[[#This Row],[Close Price]]/Table2[[#This Row],[Current Week Low]])-1</f>
        <v>3.0906933043220119E-2</v>
      </c>
      <c r="AF564" s="1">
        <f>(Table2[[#This Row],[Current Week High]]/Table2[[#This Row],[Close Price]])-1</f>
        <v>1.3095409411426173E-2</v>
      </c>
      <c r="AG564" s="1">
        <f>(Table2[[#This Row],[Close Price]]/Table2[[#This Row],[Current Month Low]])-1</f>
        <v>3.0906933043220119E-2</v>
      </c>
      <c r="AH564" s="1">
        <f>(Table2[[#This Row],[Current Month High]]/Table2[[#This Row],[Close Price]])-1</f>
        <v>8.6966949681009265E-2</v>
      </c>
      <c r="AI564">
        <v>29.4191010696982</v>
      </c>
      <c r="AJ564">
        <v>11.720257234726599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-7.0000000000000007E-2</v>
      </c>
      <c r="AM564" t="s">
        <v>3108</v>
      </c>
      <c r="AN564">
        <v>-6.22</v>
      </c>
      <c r="AO564" t="s">
        <v>3108</v>
      </c>
      <c r="AP564">
        <v>2.166851523094E-3</v>
      </c>
      <c r="AQ564">
        <f>(Table2[[#This Row],[Sharpe Ratio]]-AVERAGE(Table2[Sharpe Ratio]))/_xlfn.STDEV.P(Table2[Sharpe Ratio])</f>
        <v>-0.69353178521321401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612</v>
      </c>
      <c r="AT564">
        <f>_xlfn.RANK.AVG(Table2[[#This Row],[6M Return vs Nifty Z-Score]],Table2[6M Return vs Nifty Z-Score])</f>
        <v>425</v>
      </c>
      <c r="AU564">
        <f>_xlfn.RANK.AVG(Table2[[#This Row],[Sharpe Ratio Z-Score]],Table2[Sharpe Ratio Z-Score])</f>
        <v>516</v>
      </c>
      <c r="AV564">
        <f>(Table2[[#This Row],[Rank 1Y]]+Table2[[#This Row],[Rank 6M]]+Table2[[#This Row],[Rank Sharpe]])/3</f>
        <v>517.66666666666663</v>
      </c>
    </row>
    <row r="565" spans="1:48" x14ac:dyDescent="0.3">
      <c r="A565" t="s">
        <v>1535</v>
      </c>
      <c r="B565" t="s">
        <v>1536</v>
      </c>
      <c r="C565" t="s">
        <v>3072</v>
      </c>
      <c r="D565" t="s">
        <v>1537</v>
      </c>
      <c r="E565">
        <v>6295.1140822950001</v>
      </c>
      <c r="F565">
        <v>462.45</v>
      </c>
      <c r="G565">
        <v>2.7378102400780602</v>
      </c>
      <c r="H565">
        <f>(Table2[[#This Row],[1Y Return vs Nifty]]-AVERAGE(Table2[1Y Return vs Nifty]))/_xlfn.STDEV.P(Table2[1Y Return vs Nifty])</f>
        <v>-0.45015682463714135</v>
      </c>
      <c r="I565">
        <v>0.27008484350850498</v>
      </c>
      <c r="J565">
        <f>(Table2[[#This Row],[1M Return vs Nifty]]-AVERAGE(Table2[1M Return vs Nifty]))/_xlfn.STDEV.P(Table2[1M Return vs Nifty])</f>
        <v>0.27212386481032014</v>
      </c>
      <c r="K565">
        <v>-15.2511876405273</v>
      </c>
      <c r="L565">
        <f>(Table2[[#This Row],[6M Return vs Nifty]]-AVERAGE(Table2[6M Return vs Nifty]))/_xlfn.STDEV.P(Table2[6M Return vs Nifty])</f>
        <v>-0.70923652876323873</v>
      </c>
      <c r="M565">
        <v>-3.3078220392654099</v>
      </c>
      <c r="N565">
        <f>(Table2[[#This Row],[1W Return vs Nifty]]-AVERAGE(Table2[1W Return vs Nifty]))/_xlfn.STDEV.P(Table2[1W Return vs Nifty])</f>
        <v>-0.15740375214075689</v>
      </c>
      <c r="O565">
        <v>466.26</v>
      </c>
      <c r="P565">
        <v>465.083572307091</v>
      </c>
      <c r="Q565">
        <v>448.38068240912702</v>
      </c>
      <c r="R565">
        <v>45.967962537111298</v>
      </c>
      <c r="S565" s="1">
        <f>(Table2[[#This Row],[Close Price]]-Table2[[#This Row],[20D EMA]])/Table2[[#This Row],[20D EMA]]</f>
        <v>-8.1714065113885001E-3</v>
      </c>
      <c r="T565" s="1">
        <f>(Table2[[#This Row],[Close Price]]-Table2[[#This Row],[50D EMA]])/Table2[[#This Row],[50D EMA]]</f>
        <v>-5.6625786501701848E-3</v>
      </c>
      <c r="U565" s="1">
        <f>(Table2[[#This Row],[Close Price]]-Table2[[#This Row],[200D EMA]])/Table2[[#This Row],[200D EMA]]</f>
        <v>3.1378063647343656E-2</v>
      </c>
      <c r="V565">
        <v>0.953183601441563</v>
      </c>
      <c r="W565">
        <v>456</v>
      </c>
      <c r="X565">
        <v>468.45</v>
      </c>
      <c r="Y565">
        <v>446.05</v>
      </c>
      <c r="Z565">
        <v>478.9</v>
      </c>
      <c r="AA565">
        <v>446.05</v>
      </c>
      <c r="AB565">
        <v>491.95</v>
      </c>
      <c r="AC565" s="1">
        <f>(Table2[[#This Row],[Close Price]]/Table2[[#This Row],[Day Low]])-1</f>
        <v>1.4144736842105265E-2</v>
      </c>
      <c r="AD565" s="1">
        <f>(Table2[[#This Row],[Day High]]/Table2[[#This Row],[Close Price]])-1</f>
        <v>1.2974375608173938E-2</v>
      </c>
      <c r="AE565" s="1">
        <f>(Table2[[#This Row],[Close Price]]/Table2[[#This Row],[Current Week Low]])-1</f>
        <v>3.6767178567425063E-2</v>
      </c>
      <c r="AF565" s="1">
        <f>(Table2[[#This Row],[Current Week High]]/Table2[[#This Row],[Close Price]])-1</f>
        <v>3.557141312574319E-2</v>
      </c>
      <c r="AG565" s="1">
        <f>(Table2[[#This Row],[Close Price]]/Table2[[#This Row],[Current Month Low]])-1</f>
        <v>3.6767178567425063E-2</v>
      </c>
      <c r="AH565" s="1">
        <f>(Table2[[#This Row],[Current Month High]]/Table2[[#This Row],[Close Price]])-1</f>
        <v>6.3790680073521511E-2</v>
      </c>
      <c r="AI565">
        <v>24.748621472591601</v>
      </c>
      <c r="AJ565">
        <v>35.100788781770298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-0.1</v>
      </c>
      <c r="AM565" t="s">
        <v>3108</v>
      </c>
      <c r="AN565">
        <v>-2.44</v>
      </c>
      <c r="AO565" t="s">
        <v>3108</v>
      </c>
      <c r="AQ565">
        <f>(Table2[[#This Row],[Sharpe Ratio]]-AVERAGE(Table2[Sharpe Ratio]))/_xlfn.STDEV.P(Table2[Sharpe Ratio])</f>
        <v>-0.71815696001452767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-1.7628302007453445</v>
      </c>
      <c r="AS565">
        <f>_xlfn.RANK.AVG(Table2[[#This Row],[1Y Return vs Nifty Z-Score]],Table2[1Y Return vs Nifty Z-Score])</f>
        <v>449</v>
      </c>
      <c r="AT565">
        <f>_xlfn.RANK.AVG(Table2[[#This Row],[6M Return vs Nifty Z-Score]],Table2[6M Return vs Nifty Z-Score])</f>
        <v>560</v>
      </c>
      <c r="AU565">
        <f>_xlfn.RANK.AVG(Table2[[#This Row],[Sharpe Ratio Z-Score]],Table2[Sharpe Ratio Z-Score])</f>
        <v>544.5</v>
      </c>
      <c r="AV565">
        <f>(Table2[[#This Row],[Rank 1Y]]+Table2[[#This Row],[Rank 6M]]+Table2[[#This Row],[Rank Sharpe]])/3</f>
        <v>517.83333333333337</v>
      </c>
    </row>
    <row r="566" spans="1:48" x14ac:dyDescent="0.3">
      <c r="A566" t="s">
        <v>892</v>
      </c>
      <c r="B566" t="s">
        <v>893</v>
      </c>
      <c r="C566" t="s">
        <v>3078</v>
      </c>
      <c r="D566" t="s">
        <v>537</v>
      </c>
      <c r="E566">
        <v>16759.659850939999</v>
      </c>
      <c r="F566">
        <v>1577.35</v>
      </c>
      <c r="G566">
        <v>-13.1806611766151</v>
      </c>
      <c r="H566">
        <f>(Table2[[#This Row],[1Y Return vs Nifty]]-AVERAGE(Table2[1Y Return vs Nifty]))/_xlfn.STDEV.P(Table2[1Y Return vs Nifty])</f>
        <v>-0.69577133457413476</v>
      </c>
      <c r="I566">
        <v>7.9628735424231598</v>
      </c>
      <c r="J566">
        <f>(Table2[[#This Row],[1M Return vs Nifty]]-AVERAGE(Table2[1M Return vs Nifty]))/_xlfn.STDEV.P(Table2[1M Return vs Nifty])</f>
        <v>1.0075864003416779</v>
      </c>
      <c r="K566">
        <v>1.94219493839764</v>
      </c>
      <c r="L566">
        <f>(Table2[[#This Row],[6M Return vs Nifty]]-AVERAGE(Table2[6M Return vs Nifty]))/_xlfn.STDEV.P(Table2[6M Return vs Nifty])</f>
        <v>-0.13129120204413491</v>
      </c>
      <c r="M566">
        <v>-1.78569101812288</v>
      </c>
      <c r="N566">
        <f>(Table2[[#This Row],[1W Return vs Nifty]]-AVERAGE(Table2[1W Return vs Nifty]))/_xlfn.STDEV.P(Table2[1W Return vs Nifty])</f>
        <v>0.18043847312512362</v>
      </c>
      <c r="O566">
        <v>1563.07</v>
      </c>
      <c r="P566">
        <v>1499.4194963812399</v>
      </c>
      <c r="Q566">
        <v>1429.3571948608001</v>
      </c>
      <c r="R566">
        <v>49.801745972074599</v>
      </c>
      <c r="S566" s="1">
        <f>(Table2[[#This Row],[Close Price]]-Table2[[#This Row],[20D EMA]])/Table2[[#This Row],[20D EMA]]</f>
        <v>9.1358672356324239E-3</v>
      </c>
      <c r="T566" s="1">
        <f>(Table2[[#This Row],[Close Price]]-Table2[[#This Row],[50D EMA]])/Table2[[#This Row],[50D EMA]]</f>
        <v>5.1973783058604103E-2</v>
      </c>
      <c r="U566" s="1">
        <f>(Table2[[#This Row],[Close Price]]-Table2[[#This Row],[200D EMA]])/Table2[[#This Row],[200D EMA]]</f>
        <v>0.10353801392073472</v>
      </c>
      <c r="V566">
        <v>1.60894815961103</v>
      </c>
      <c r="W566">
        <v>1573.05</v>
      </c>
      <c r="X566">
        <v>1606.75</v>
      </c>
      <c r="Y566">
        <v>1561</v>
      </c>
      <c r="Z566">
        <v>1664.55</v>
      </c>
      <c r="AA566">
        <v>1518.05</v>
      </c>
      <c r="AB566">
        <v>1690</v>
      </c>
      <c r="AC566" s="1">
        <f>(Table2[[#This Row],[Close Price]]/Table2[[#This Row],[Day Low]])-1</f>
        <v>2.7335431168749036E-3</v>
      </c>
      <c r="AD566" s="1">
        <f>(Table2[[#This Row],[Day High]]/Table2[[#This Row],[Close Price]])-1</f>
        <v>1.8638856309633356E-2</v>
      </c>
      <c r="AE566" s="1">
        <f>(Table2[[#This Row],[Close Price]]/Table2[[#This Row],[Current Week Low]])-1</f>
        <v>1.0474055092889012E-2</v>
      </c>
      <c r="AF566" s="1">
        <f>(Table2[[#This Row],[Current Week High]]/Table2[[#This Row],[Close Price]])-1</f>
        <v>5.5282594224490555E-2</v>
      </c>
      <c r="AG566" s="1">
        <f>(Table2[[#This Row],[Close Price]]/Table2[[#This Row],[Current Month Low]])-1</f>
        <v>3.906327196073911E-2</v>
      </c>
      <c r="AH566" s="1">
        <f>(Table2[[#This Row],[Current Month High]]/Table2[[#This Row],[Close Price]])-1</f>
        <v>7.1417250451706993E-2</v>
      </c>
      <c r="AI566">
        <v>7.1417250451706904</v>
      </c>
      <c r="AJ566">
        <v>26.898632341110201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0.14000000000000001</v>
      </c>
      <c r="AM566" t="s">
        <v>3109</v>
      </c>
      <c r="AN566">
        <v>-0.38</v>
      </c>
      <c r="AO566" t="s">
        <v>3108</v>
      </c>
      <c r="AP566">
        <v>-3.2988426664860002E-2</v>
      </c>
      <c r="AQ566">
        <f>(Table2[[#This Row],[Sharpe Ratio]]-AVERAGE(Table2[Sharpe Ratio]))/_xlfn.STDEV.P(Table2[Sharpe Ratio])</f>
        <v>-1.0930537927622372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-0.73209145591370539</v>
      </c>
      <c r="AS566">
        <f>_xlfn.RANK.AVG(Table2[[#This Row],[1Y Return vs Nifty Z-Score]],Table2[1Y Return vs Nifty Z-Score])</f>
        <v>575</v>
      </c>
      <c r="AT566">
        <f>_xlfn.RANK.AVG(Table2[[#This Row],[6M Return vs Nifty Z-Score]],Table2[6M Return vs Nifty Z-Score])</f>
        <v>353</v>
      </c>
      <c r="AU566">
        <f>_xlfn.RANK.AVG(Table2[[#This Row],[Sharpe Ratio Z-Score]],Table2[Sharpe Ratio Z-Score])</f>
        <v>632</v>
      </c>
      <c r="AV566">
        <f>(Table2[[#This Row],[Rank 1Y]]+Table2[[#This Row],[Rank 6M]]+Table2[[#This Row],[Rank Sharpe]])/3</f>
        <v>520</v>
      </c>
    </row>
    <row r="567" spans="1:48" x14ac:dyDescent="0.3">
      <c r="A567" t="s">
        <v>348</v>
      </c>
      <c r="B567" t="s">
        <v>349</v>
      </c>
      <c r="C567" t="s">
        <v>3078</v>
      </c>
      <c r="D567" t="s">
        <v>168</v>
      </c>
      <c r="E567">
        <v>73548.927578999996</v>
      </c>
      <c r="F567">
        <v>2481.1999999999998</v>
      </c>
      <c r="G567">
        <v>-18.277420325713798</v>
      </c>
      <c r="H567">
        <f>(Table2[[#This Row],[1Y Return vs Nifty]]-AVERAGE(Table2[1Y Return vs Nifty]))/_xlfn.STDEV.P(Table2[1Y Return vs Nifty])</f>
        <v>-0.77441192561480499</v>
      </c>
      <c r="I567">
        <v>4.0283885133033301</v>
      </c>
      <c r="J567">
        <f>(Table2[[#This Row],[1M Return vs Nifty]]-AVERAGE(Table2[1M Return vs Nifty]))/_xlfn.STDEV.P(Table2[1M Return vs Nifty])</f>
        <v>0.63143329789979052</v>
      </c>
      <c r="K567">
        <v>-7.0969734500289796</v>
      </c>
      <c r="L567">
        <f>(Table2[[#This Row],[6M Return vs Nifty]]-AVERAGE(Table2[6M Return vs Nifty]))/_xlfn.STDEV.P(Table2[6M Return vs Nifty])</f>
        <v>-0.43513746984729512</v>
      </c>
      <c r="M567">
        <v>-3.6062382565741</v>
      </c>
      <c r="N567">
        <f>(Table2[[#This Row],[1W Return vs Nifty]]-AVERAGE(Table2[1W Return vs Nifty]))/_xlfn.STDEV.P(Table2[1W Return vs Nifty])</f>
        <v>-0.22363825988721853</v>
      </c>
      <c r="O567">
        <v>2497.4899999999998</v>
      </c>
      <c r="P567">
        <v>2453.8116082281499</v>
      </c>
      <c r="Q567">
        <v>2408.0427194437002</v>
      </c>
      <c r="R567">
        <v>43.866803353123601</v>
      </c>
      <c r="S567" s="1">
        <f>(Table2[[#This Row],[Close Price]]-Table2[[#This Row],[20D EMA]])/Table2[[#This Row],[20D EMA]]</f>
        <v>-6.5225486388333746E-3</v>
      </c>
      <c r="T567" s="1">
        <f>(Table2[[#This Row],[Close Price]]-Table2[[#This Row],[50D EMA]])/Table2[[#This Row],[50D EMA]]</f>
        <v>1.1161570709018914E-2</v>
      </c>
      <c r="U567" s="1">
        <f>(Table2[[#This Row],[Close Price]]-Table2[[#This Row],[200D EMA]])/Table2[[#This Row],[200D EMA]]</f>
        <v>3.0380391496210756E-2</v>
      </c>
      <c r="V567">
        <v>0.87907038832405804</v>
      </c>
      <c r="W567">
        <v>2470.4499999999998</v>
      </c>
      <c r="X567">
        <v>2519.9499999999998</v>
      </c>
      <c r="Y567">
        <v>2445.0500000000002</v>
      </c>
      <c r="Z567">
        <v>2592.1999999999998</v>
      </c>
      <c r="AA567">
        <v>2418</v>
      </c>
      <c r="AB567">
        <v>2653.55</v>
      </c>
      <c r="AC567" s="1">
        <f>(Table2[[#This Row],[Close Price]]/Table2[[#This Row],[Day Low]])-1</f>
        <v>4.3514339492805032E-3</v>
      </c>
      <c r="AD567" s="1">
        <f>(Table2[[#This Row],[Day High]]/Table2[[#This Row],[Close Price]])-1</f>
        <v>1.5617443172658341E-2</v>
      </c>
      <c r="AE567" s="1">
        <f>(Table2[[#This Row],[Close Price]]/Table2[[#This Row],[Current Week Low]])-1</f>
        <v>1.4784973722418604E-2</v>
      </c>
      <c r="AF567" s="1">
        <f>(Table2[[#This Row],[Current Week High]]/Table2[[#This Row],[Close Price]])-1</f>
        <v>4.4736417862324629E-2</v>
      </c>
      <c r="AG567" s="1">
        <f>(Table2[[#This Row],[Close Price]]/Table2[[#This Row],[Current Month Low]])-1</f>
        <v>2.6137303556658331E-2</v>
      </c>
      <c r="AH567" s="1">
        <f>(Table2[[#This Row],[Current Month High]]/Table2[[#This Row],[Close Price]])-1</f>
        <v>6.9462356924069102E-2</v>
      </c>
      <c r="AI567">
        <v>8.5744800902789002</v>
      </c>
      <c r="AJ567">
        <v>19.1595629727458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7.0000000000000007E-2</v>
      </c>
      <c r="AM567" t="s">
        <v>3109</v>
      </c>
      <c r="AN567">
        <v>-2.79</v>
      </c>
      <c r="AO567" t="s">
        <v>3108</v>
      </c>
      <c r="AP567">
        <v>7.4715368712280003E-3</v>
      </c>
      <c r="AQ567">
        <f>(Table2[[#This Row],[Sharpe Ratio]]-AVERAGE(Table2[Sharpe Ratio]))/_xlfn.STDEV.P(Table2[Sharpe Ratio])</f>
        <v>-0.6332467114222583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-1.4350010688717862</v>
      </c>
      <c r="AS567">
        <f>_xlfn.RANK.AVG(Table2[[#This Row],[1Y Return vs Nifty Z-Score]],Table2[1Y Return vs Nifty Z-Score])</f>
        <v>598</v>
      </c>
      <c r="AT567">
        <f>_xlfn.RANK.AVG(Table2[[#This Row],[6M Return vs Nifty Z-Score]],Table2[6M Return vs Nifty Z-Score])</f>
        <v>457</v>
      </c>
      <c r="AU567">
        <f>_xlfn.RANK.AVG(Table2[[#This Row],[Sharpe Ratio Z-Score]],Table2[Sharpe Ratio Z-Score])</f>
        <v>506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2065</v>
      </c>
      <c r="B568" t="s">
        <v>2066</v>
      </c>
      <c r="C568" t="s">
        <v>3064</v>
      </c>
      <c r="D568" t="s">
        <v>559</v>
      </c>
      <c r="E568">
        <v>2913.580846415</v>
      </c>
      <c r="F568">
        <v>974.45</v>
      </c>
      <c r="G568">
        <v>0.89409545260132695</v>
      </c>
      <c r="H568">
        <f>(Table2[[#This Row],[1Y Return vs Nifty]]-AVERAGE(Table2[1Y Return vs Nifty]))/_xlfn.STDEV.P(Table2[1Y Return vs Nifty])</f>
        <v>-0.47860447467436823</v>
      </c>
      <c r="I568">
        <v>-9.4292706864341795</v>
      </c>
      <c r="J568">
        <f>(Table2[[#This Row],[1M Return vs Nifty]]-AVERAGE(Table2[1M Return vs Nifty]))/_xlfn.STDEV.P(Table2[1M Return vs Nifty])</f>
        <v>-0.65517478984766941</v>
      </c>
      <c r="K568">
        <v>-22.742220957092499</v>
      </c>
      <c r="L568">
        <f>(Table2[[#This Row],[6M Return vs Nifty]]-AVERAGE(Table2[6M Return vs Nifty]))/_xlfn.STDEV.P(Table2[6M Return vs Nifty])</f>
        <v>-0.96104315714087996</v>
      </c>
      <c r="M568">
        <v>-3.0844888235163701</v>
      </c>
      <c r="N568">
        <f>(Table2[[#This Row],[1W Return vs Nifty]]-AVERAGE(Table2[1W Return vs Nifty]))/_xlfn.STDEV.P(Table2[1W Return vs Nifty])</f>
        <v>-0.10783417531956718</v>
      </c>
      <c r="O568">
        <v>992.92</v>
      </c>
      <c r="P568">
        <v>1027.42899097229</v>
      </c>
      <c r="Q568">
        <v>1009.86196212835</v>
      </c>
      <c r="R568">
        <v>43.423398128195899</v>
      </c>
      <c r="S568" s="1">
        <f>(Table2[[#This Row],[Close Price]]-Table2[[#This Row],[20D EMA]])/Table2[[#This Row],[20D EMA]]</f>
        <v>-1.8601700036256611E-2</v>
      </c>
      <c r="T568" s="1">
        <f>(Table2[[#This Row],[Close Price]]-Table2[[#This Row],[50D EMA]])/Table2[[#This Row],[50D EMA]]</f>
        <v>-5.1564625329633879E-2</v>
      </c>
      <c r="U568" s="1">
        <f>(Table2[[#This Row],[Close Price]]-Table2[[#This Row],[200D EMA]])/Table2[[#This Row],[200D EMA]]</f>
        <v>-3.5066141172123103E-2</v>
      </c>
      <c r="V568">
        <v>1.2892352985100901</v>
      </c>
      <c r="W568">
        <v>965.65</v>
      </c>
      <c r="X568">
        <v>990</v>
      </c>
      <c r="Y568">
        <v>955</v>
      </c>
      <c r="Z568">
        <v>992.35</v>
      </c>
      <c r="AA568">
        <v>921.8</v>
      </c>
      <c r="AB568">
        <v>1009.05</v>
      </c>
      <c r="AC568" s="1">
        <f>(Table2[[#This Row],[Close Price]]/Table2[[#This Row],[Day Low]])-1</f>
        <v>9.113032672293242E-3</v>
      </c>
      <c r="AD568" s="1">
        <f>(Table2[[#This Row],[Day High]]/Table2[[#This Row],[Close Price]])-1</f>
        <v>1.5957719739340126E-2</v>
      </c>
      <c r="AE568" s="1">
        <f>(Table2[[#This Row],[Close Price]]/Table2[[#This Row],[Current Week Low]])-1</f>
        <v>2.0366492146596915E-2</v>
      </c>
      <c r="AF568" s="1">
        <f>(Table2[[#This Row],[Current Week High]]/Table2[[#This Row],[Close Price]])-1</f>
        <v>1.8369336548822446E-2</v>
      </c>
      <c r="AG568" s="1">
        <f>(Table2[[#This Row],[Close Price]]/Table2[[#This Row],[Current Month Low]])-1</f>
        <v>5.7116511173790574E-2</v>
      </c>
      <c r="AH568" s="1">
        <f>(Table2[[#This Row],[Current Month High]]/Table2[[#This Row],[Close Price]])-1</f>
        <v>3.5507209194930445E-2</v>
      </c>
      <c r="AI568">
        <v>29.709066652983701</v>
      </c>
      <c r="AJ568">
        <v>31.7892886123884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-0.12</v>
      </c>
      <c r="AM568" t="s">
        <v>3108</v>
      </c>
      <c r="AN568">
        <v>-3.78</v>
      </c>
      <c r="AO568" t="s">
        <v>3108</v>
      </c>
      <c r="AP568">
        <v>2.4583824234972001E-2</v>
      </c>
      <c r="AQ568">
        <f>(Table2[[#This Row],[Sharpe Ratio]]-AVERAGE(Table2[Sharpe Ratio]))/_xlfn.STDEV.P(Table2[Sharpe Ratio])</f>
        <v>-0.4387741953816543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470</v>
      </c>
      <c r="AT568">
        <f>_xlfn.RANK.AVG(Table2[[#This Row],[6M Return vs Nifty Z-Score]],Table2[6M Return vs Nifty Z-Score])</f>
        <v>635</v>
      </c>
      <c r="AU568">
        <f>_xlfn.RANK.AVG(Table2[[#This Row],[Sharpe Ratio Z-Score]],Table2[Sharpe Ratio Z-Score])</f>
        <v>456</v>
      </c>
      <c r="AV568">
        <f>(Table2[[#This Row],[Rank 1Y]]+Table2[[#This Row],[Rank 6M]]+Table2[[#This Row],[Rank Sharpe]])/3</f>
        <v>520.33333333333337</v>
      </c>
    </row>
    <row r="569" spans="1:48" x14ac:dyDescent="0.3">
      <c r="A569" t="s">
        <v>177</v>
      </c>
      <c r="B569" t="s">
        <v>178</v>
      </c>
      <c r="C569" t="s">
        <v>3064</v>
      </c>
      <c r="D569" t="s">
        <v>37</v>
      </c>
      <c r="E569">
        <v>148286.29107474</v>
      </c>
      <c r="F569">
        <v>689.4</v>
      </c>
      <c r="G569">
        <v>-15.8008123567939</v>
      </c>
      <c r="H569">
        <f>(Table2[[#This Row],[1Y Return vs Nifty]]-AVERAGE(Table2[1Y Return vs Nifty]))/_xlfn.STDEV.P(Table2[1Y Return vs Nifty])</f>
        <v>-0.73619903213594873</v>
      </c>
      <c r="I569">
        <v>7.0337540523888302</v>
      </c>
      <c r="J569">
        <f>(Table2[[#This Row],[1M Return vs Nifty]]-AVERAGE(Table2[1M Return vs Nifty]))/_xlfn.STDEV.P(Table2[1M Return vs Nifty])</f>
        <v>0.9187587199390358</v>
      </c>
      <c r="K569">
        <v>5.01955601365791</v>
      </c>
      <c r="L569">
        <f>(Table2[[#This Row],[6M Return vs Nifty]]-AVERAGE(Table2[6M Return vs Nifty]))/_xlfn.STDEV.P(Table2[6M Return vs Nifty])</f>
        <v>-2.7847540280100731E-2</v>
      </c>
      <c r="M569">
        <v>-3.67459757453855</v>
      </c>
      <c r="N569">
        <f>(Table2[[#This Row],[1W Return vs Nifty]]-AVERAGE(Table2[1W Return vs Nifty]))/_xlfn.STDEV.P(Table2[1W Return vs Nifty])</f>
        <v>-0.23881084606934136</v>
      </c>
      <c r="O569">
        <v>682.89</v>
      </c>
      <c r="P569">
        <v>649.49053846042898</v>
      </c>
      <c r="Q569">
        <v>617.83353497676603</v>
      </c>
      <c r="R569">
        <v>49.441107452809497</v>
      </c>
      <c r="S569" s="1">
        <f>(Table2[[#This Row],[Close Price]]-Table2[[#This Row],[20D EMA]])/Table2[[#This Row],[20D EMA]]</f>
        <v>9.5330141018319069E-3</v>
      </c>
      <c r="T569" s="1">
        <f>(Table2[[#This Row],[Close Price]]-Table2[[#This Row],[50D EMA]])/Table2[[#This Row],[50D EMA]]</f>
        <v>6.1447333219316065E-2</v>
      </c>
      <c r="U569" s="1">
        <f>(Table2[[#This Row],[Close Price]]-Table2[[#This Row],[200D EMA]])/Table2[[#This Row],[200D EMA]]</f>
        <v>0.11583454275580111</v>
      </c>
      <c r="V569">
        <v>0.86917754828447302</v>
      </c>
      <c r="W569">
        <v>664.65</v>
      </c>
      <c r="X569">
        <v>690.6</v>
      </c>
      <c r="Y569">
        <v>664.65</v>
      </c>
      <c r="Z569">
        <v>713.65</v>
      </c>
      <c r="AA569">
        <v>664.65</v>
      </c>
      <c r="AB569">
        <v>722.5</v>
      </c>
      <c r="AC569" s="1">
        <f>(Table2[[#This Row],[Close Price]]/Table2[[#This Row],[Day Low]])-1</f>
        <v>3.7237643872714887E-2</v>
      </c>
      <c r="AD569" s="1">
        <f>(Table2[[#This Row],[Day High]]/Table2[[#This Row],[Close Price]])-1</f>
        <v>1.7406440382943256E-3</v>
      </c>
      <c r="AE569" s="1">
        <f>(Table2[[#This Row],[Close Price]]/Table2[[#This Row],[Current Week Low]])-1</f>
        <v>3.7237643872714887E-2</v>
      </c>
      <c r="AF569" s="1">
        <f>(Table2[[#This Row],[Current Week High]]/Table2[[#This Row],[Close Price]])-1</f>
        <v>3.5175514940527952E-2</v>
      </c>
      <c r="AG569" s="1">
        <f>(Table2[[#This Row],[Close Price]]/Table2[[#This Row],[Current Month Low]])-1</f>
        <v>3.7237643872714887E-2</v>
      </c>
      <c r="AH569" s="1">
        <f>(Table2[[#This Row],[Current Month High]]/Table2[[#This Row],[Close Price]])-1</f>
        <v>4.8012764722947576E-2</v>
      </c>
      <c r="AI569">
        <v>4.8012764722947496</v>
      </c>
      <c r="AJ569">
        <v>34.806413766132103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0.14000000000000001</v>
      </c>
      <c r="AM569" t="s">
        <v>3109</v>
      </c>
      <c r="AN569">
        <v>-1.1200000000000001</v>
      </c>
      <c r="AO569" t="s">
        <v>3108</v>
      </c>
      <c r="AP569">
        <v>-5.3706500904364997E-2</v>
      </c>
      <c r="AQ569">
        <f>(Table2[[#This Row],[Sharpe Ratio]]-AVERAGE(Table2[Sharpe Ratio]))/_xlfn.STDEV.P(Table2[Sharpe Ratio])</f>
        <v>-1.3285042582218725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-1.4126029567682274</v>
      </c>
      <c r="AS569">
        <f>_xlfn.RANK.AVG(Table2[[#This Row],[1Y Return vs Nifty Z-Score]],Table2[1Y Return vs Nifty Z-Score])</f>
        <v>588</v>
      </c>
      <c r="AT569">
        <f>_xlfn.RANK.AVG(Table2[[#This Row],[6M Return vs Nifty Z-Score]],Table2[6M Return vs Nifty Z-Score])</f>
        <v>318</v>
      </c>
      <c r="AU569">
        <f>_xlfn.RANK.AVG(Table2[[#This Row],[Sharpe Ratio Z-Score]],Table2[Sharpe Ratio Z-Score])</f>
        <v>660</v>
      </c>
      <c r="AV569">
        <f>(Table2[[#This Row],[Rank 1Y]]+Table2[[#This Row],[Rank 6M]]+Table2[[#This Row],[Rank Sharpe]])/3</f>
        <v>522</v>
      </c>
    </row>
    <row r="570" spans="1:48" x14ac:dyDescent="0.3">
      <c r="A570" t="s">
        <v>874</v>
      </c>
      <c r="B570" t="s">
        <v>875</v>
      </c>
      <c r="C570" t="s">
        <v>3063</v>
      </c>
      <c r="D570" t="s">
        <v>21</v>
      </c>
      <c r="E570">
        <v>17091.2120849399</v>
      </c>
      <c r="F570">
        <v>615.65</v>
      </c>
      <c r="G570">
        <v>-6.4591685981508196</v>
      </c>
      <c r="H570">
        <f>(Table2[[#This Row],[1Y Return vs Nifty]]-AVERAGE(Table2[1Y Return vs Nifty]))/_xlfn.STDEV.P(Table2[1Y Return vs Nifty])</f>
        <v>-0.59206187262332188</v>
      </c>
      <c r="I570">
        <v>-12.7506189468341</v>
      </c>
      <c r="J570">
        <f>(Table2[[#This Row],[1M Return vs Nifty]]-AVERAGE(Table2[1M Return vs Nifty]))/_xlfn.STDEV.P(Table2[1M Return vs Nifty])</f>
        <v>-0.97270947181820433</v>
      </c>
      <c r="K570">
        <v>-34.1423616993984</v>
      </c>
      <c r="L570">
        <f>(Table2[[#This Row],[6M Return vs Nifty]]-AVERAGE(Table2[6M Return vs Nifty]))/_xlfn.STDEV.P(Table2[6M Return vs Nifty])</f>
        <v>-1.3442521060321764</v>
      </c>
      <c r="M570">
        <v>-4.7924768309945298</v>
      </c>
      <c r="N570">
        <f>(Table2[[#This Row],[1W Return vs Nifty]]-AVERAGE(Table2[1W Return vs Nifty]))/_xlfn.STDEV.P(Table2[1W Return vs Nifty])</f>
        <v>-0.48692799914869644</v>
      </c>
      <c r="O570">
        <v>640.32000000000005</v>
      </c>
      <c r="P570">
        <v>638.36376081388903</v>
      </c>
      <c r="Q570">
        <v>635.25800245861001</v>
      </c>
      <c r="R570">
        <v>42.600997023820099</v>
      </c>
      <c r="S570" s="1">
        <f>(Table2[[#This Row],[Close Price]]-Table2[[#This Row],[20D EMA]])/Table2[[#This Row],[20D EMA]]</f>
        <v>-3.8527611194402907E-2</v>
      </c>
      <c r="T570" s="1">
        <f>(Table2[[#This Row],[Close Price]]-Table2[[#This Row],[50D EMA]])/Table2[[#This Row],[50D EMA]]</f>
        <v>-3.5581219060633842E-2</v>
      </c>
      <c r="U570" s="1">
        <f>(Table2[[#This Row],[Close Price]]-Table2[[#This Row],[200D EMA]])/Table2[[#This Row],[200D EMA]]</f>
        <v>-3.0866202995825435E-2</v>
      </c>
      <c r="V570">
        <v>0.76930924213815399</v>
      </c>
      <c r="W570">
        <v>608.5</v>
      </c>
      <c r="X570">
        <v>621.95000000000005</v>
      </c>
      <c r="Y570">
        <v>579.35</v>
      </c>
      <c r="Z570">
        <v>621.95000000000005</v>
      </c>
      <c r="AA570">
        <v>579.35</v>
      </c>
      <c r="AB570">
        <v>730</v>
      </c>
      <c r="AC570" s="1">
        <f>(Table2[[#This Row],[Close Price]]/Table2[[#This Row],[Day Low]])-1</f>
        <v>1.1750205423171733E-2</v>
      </c>
      <c r="AD570" s="1">
        <f>(Table2[[#This Row],[Day High]]/Table2[[#This Row],[Close Price]])-1</f>
        <v>1.0233086981239481E-2</v>
      </c>
      <c r="AE570" s="1">
        <f>(Table2[[#This Row],[Close Price]]/Table2[[#This Row],[Current Week Low]])-1</f>
        <v>6.2656425304220109E-2</v>
      </c>
      <c r="AF570" s="1">
        <f>(Table2[[#This Row],[Current Week High]]/Table2[[#This Row],[Close Price]])-1</f>
        <v>1.0233086981239481E-2</v>
      </c>
      <c r="AG570" s="1">
        <f>(Table2[[#This Row],[Close Price]]/Table2[[#This Row],[Current Month Low]])-1</f>
        <v>6.2656425304220109E-2</v>
      </c>
      <c r="AH570" s="1">
        <f>(Table2[[#This Row],[Current Month High]]/Table2[[#This Row],[Close Price]])-1</f>
        <v>0.18573865020709834</v>
      </c>
      <c r="AI570">
        <v>41.314058312352799</v>
      </c>
      <c r="AJ570">
        <v>31.100936967631998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-0.06</v>
      </c>
      <c r="AM570" t="s">
        <v>3108</v>
      </c>
      <c r="AN570">
        <v>-18.239999999999998</v>
      </c>
      <c r="AO570" t="s">
        <v>3108</v>
      </c>
      <c r="AP570">
        <v>6.5392209976863E-2</v>
      </c>
      <c r="AQ570">
        <f>(Table2[[#This Row],[Sharpe Ratio]]-AVERAGE(Table2[Sharpe Ratio]))/_xlfn.STDEV.P(Table2[Sharpe Ratio])</f>
        <v>2.4992528615476597E-2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-3.3709589210069222</v>
      </c>
      <c r="AS570">
        <f>_xlfn.RANK.AVG(Table2[[#This Row],[1Y Return vs Nifty Z-Score]],Table2[1Y Return vs Nifty Z-Score])</f>
        <v>524</v>
      </c>
      <c r="AT570">
        <f>_xlfn.RANK.AVG(Table2[[#This Row],[6M Return vs Nifty Z-Score]],Table2[6M Return vs Nifty Z-Score])</f>
        <v>707</v>
      </c>
      <c r="AU570">
        <f>_xlfn.RANK.AVG(Table2[[#This Row],[Sharpe Ratio Z-Score]],Table2[Sharpe Ratio Z-Score])</f>
        <v>340</v>
      </c>
      <c r="AV570">
        <f>(Table2[[#This Row],[Rank 1Y]]+Table2[[#This Row],[Rank 6M]]+Table2[[#This Row],[Rank Sharpe]])/3</f>
        <v>523.66666666666663</v>
      </c>
    </row>
    <row r="571" spans="1:48" x14ac:dyDescent="0.3">
      <c r="A571" t="s">
        <v>1640</v>
      </c>
      <c r="B571" t="s">
        <v>1641</v>
      </c>
      <c r="C571" t="s">
        <v>3068</v>
      </c>
      <c r="D571" t="s">
        <v>51</v>
      </c>
      <c r="E571">
        <v>5148.8855213549996</v>
      </c>
      <c r="F571">
        <v>1258.05</v>
      </c>
      <c r="G571">
        <v>-28.830249277555001</v>
      </c>
      <c r="H571">
        <f>(Table2[[#This Row],[1Y Return vs Nifty]]-AVERAGE(Table2[1Y Return vs Nifty]))/_xlfn.STDEV.P(Table2[1Y Return vs Nifty])</f>
        <v>-0.93723710170158225</v>
      </c>
      <c r="I571">
        <v>-10.6964107817164</v>
      </c>
      <c r="J571">
        <f>(Table2[[#This Row],[1M Return vs Nifty]]-AVERAGE(Table2[1M Return vs Nifty]))/_xlfn.STDEV.P(Table2[1M Return vs Nifty])</f>
        <v>-0.77631864337391943</v>
      </c>
      <c r="K571">
        <v>3.4985209830413</v>
      </c>
      <c r="L571">
        <f>(Table2[[#This Row],[6M Return vs Nifty]]-AVERAGE(Table2[6M Return vs Nifty]))/_xlfn.STDEV.P(Table2[6M Return vs Nifty])</f>
        <v>-7.8976227941507091E-2</v>
      </c>
      <c r="M571">
        <v>-6.25463966674526</v>
      </c>
      <c r="N571">
        <f>(Table2[[#This Row],[1W Return vs Nifty]]-AVERAGE(Table2[1W Return vs Nifty]))/_xlfn.STDEV.P(Table2[1W Return vs Nifty])</f>
        <v>-0.81146007902202377</v>
      </c>
      <c r="O571">
        <v>1292.06</v>
      </c>
      <c r="P571">
        <v>1293.71322398457</v>
      </c>
      <c r="Q571">
        <v>1218.50607806943</v>
      </c>
      <c r="R571">
        <v>42.607765049550203</v>
      </c>
      <c r="S571" s="1">
        <f>(Table2[[#This Row],[Close Price]]-Table2[[#This Row],[20D EMA]])/Table2[[#This Row],[20D EMA]]</f>
        <v>-2.6322307013606175E-2</v>
      </c>
      <c r="T571" s="1">
        <f>(Table2[[#This Row],[Close Price]]-Table2[[#This Row],[50D EMA]])/Table2[[#This Row],[50D EMA]]</f>
        <v>-2.7566560597354958E-2</v>
      </c>
      <c r="U571" s="1">
        <f>(Table2[[#This Row],[Close Price]]-Table2[[#This Row],[200D EMA]])/Table2[[#This Row],[200D EMA]]</f>
        <v>3.2452790053556647E-2</v>
      </c>
      <c r="V571">
        <v>0.66692081346066601</v>
      </c>
      <c r="W571">
        <v>1216</v>
      </c>
      <c r="X571">
        <v>1265.5</v>
      </c>
      <c r="Y571">
        <v>1215</v>
      </c>
      <c r="Z571">
        <v>1322.35</v>
      </c>
      <c r="AA571">
        <v>1215</v>
      </c>
      <c r="AB571">
        <v>1365.9</v>
      </c>
      <c r="AC571" s="1">
        <f>(Table2[[#This Row],[Close Price]]/Table2[[#This Row],[Day Low]])-1</f>
        <v>3.4580592105263097E-2</v>
      </c>
      <c r="AD571" s="1">
        <f>(Table2[[#This Row],[Day High]]/Table2[[#This Row],[Close Price]])-1</f>
        <v>5.9218632009856442E-3</v>
      </c>
      <c r="AE571" s="1">
        <f>(Table2[[#This Row],[Close Price]]/Table2[[#This Row],[Current Week Low]])-1</f>
        <v>3.5432098765431963E-2</v>
      </c>
      <c r="AF571" s="1">
        <f>(Table2[[#This Row],[Current Week High]]/Table2[[#This Row],[Close Price]])-1</f>
        <v>5.111084615078898E-2</v>
      </c>
      <c r="AG571" s="1">
        <f>(Table2[[#This Row],[Close Price]]/Table2[[#This Row],[Current Month Low]])-1</f>
        <v>3.5432098765431963E-2</v>
      </c>
      <c r="AH571" s="1">
        <f>(Table2[[#This Row],[Current Month High]]/Table2[[#This Row],[Close Price]])-1</f>
        <v>8.5727912245141313E-2</v>
      </c>
      <c r="AI571">
        <v>16.768013989905</v>
      </c>
      <c r="AJ571">
        <v>25.247647966548801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</v>
      </c>
      <c r="AM571" t="s">
        <v>3108</v>
      </c>
      <c r="AN571">
        <v>-5.96</v>
      </c>
      <c r="AO571" t="s">
        <v>3108</v>
      </c>
      <c r="AP571">
        <v>-1.4377821205977999E-2</v>
      </c>
      <c r="AQ571">
        <f>(Table2[[#This Row],[Sharpe Ratio]]-AVERAGE(Table2[Sharpe Ratio]))/_xlfn.STDEV.P(Table2[Sharpe Ratio])</f>
        <v>-0.88155364718287221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641</v>
      </c>
      <c r="AT571">
        <f>_xlfn.RANK.AVG(Table2[[#This Row],[6M Return vs Nifty Z-Score]],Table2[6M Return vs Nifty Z-Score])</f>
        <v>340</v>
      </c>
      <c r="AU571">
        <f>_xlfn.RANK.AVG(Table2[[#This Row],[Sharpe Ratio Z-Score]],Table2[Sharpe Ratio Z-Score])</f>
        <v>596</v>
      </c>
      <c r="AV571">
        <f>(Table2[[#This Row],[Rank 1Y]]+Table2[[#This Row],[Rank 6M]]+Table2[[#This Row],[Rank Sharpe]])/3</f>
        <v>525.66666666666663</v>
      </c>
    </row>
    <row r="572" spans="1:48" x14ac:dyDescent="0.3">
      <c r="A572" t="s">
        <v>426</v>
      </c>
      <c r="B572" t="s">
        <v>427</v>
      </c>
      <c r="C572" t="s">
        <v>3063</v>
      </c>
      <c r="D572" t="s">
        <v>21</v>
      </c>
      <c r="E572">
        <v>55043.142779484901</v>
      </c>
      <c r="F572">
        <v>2910.95</v>
      </c>
      <c r="G572">
        <v>-0.300049466886463</v>
      </c>
      <c r="H572">
        <f>(Table2[[#This Row],[1Y Return vs Nifty]]-AVERAGE(Table2[1Y Return vs Nifty]))/_xlfn.STDEV.P(Table2[1Y Return vs Nifty])</f>
        <v>-0.49702956785801217</v>
      </c>
      <c r="I572">
        <v>-0.44737502401881801</v>
      </c>
      <c r="J572">
        <f>(Table2[[#This Row],[1M Return vs Nifty]]-AVERAGE(Table2[1M Return vs Nifty]))/_xlfn.STDEV.P(Table2[1M Return vs Nifty])</f>
        <v>0.20353172300508851</v>
      </c>
      <c r="K572">
        <v>-7.4545462013441197</v>
      </c>
      <c r="L572">
        <f>(Table2[[#This Row],[6M Return vs Nifty]]-AVERAGE(Table2[6M Return vs Nifty]))/_xlfn.STDEV.P(Table2[6M Return vs Nifty])</f>
        <v>-0.44715706515589904</v>
      </c>
      <c r="M572">
        <v>-1.2048887957819101</v>
      </c>
      <c r="N572">
        <f>(Table2[[#This Row],[1W Return vs Nifty]]-AVERAGE(Table2[1W Return vs Nifty]))/_xlfn.STDEV.P(Table2[1W Return vs Nifty])</f>
        <v>0.30934952776466262</v>
      </c>
      <c r="O572">
        <v>2752.49</v>
      </c>
      <c r="P572">
        <v>2660.59486234831</v>
      </c>
      <c r="Q572">
        <v>2488.6219241788799</v>
      </c>
      <c r="R572">
        <v>67.139126640752906</v>
      </c>
      <c r="S572" s="1">
        <f>(Table2[[#This Row],[Close Price]]-Table2[[#This Row],[20D EMA]])/Table2[[#This Row],[20D EMA]]</f>
        <v>5.7569691443020703E-2</v>
      </c>
      <c r="T572" s="1">
        <f>(Table2[[#This Row],[Close Price]]-Table2[[#This Row],[50D EMA]])/Table2[[#This Row],[50D EMA]]</f>
        <v>9.4097429561567997E-2</v>
      </c>
      <c r="U572" s="1">
        <f>(Table2[[#This Row],[Close Price]]-Table2[[#This Row],[200D EMA]])/Table2[[#This Row],[200D EMA]]</f>
        <v>0.16970359045617864</v>
      </c>
      <c r="V572">
        <v>0.46164583310814</v>
      </c>
      <c r="W572">
        <v>2726.05</v>
      </c>
      <c r="X572">
        <v>2918.5</v>
      </c>
      <c r="Y572">
        <v>2663</v>
      </c>
      <c r="Z572">
        <v>2918.5</v>
      </c>
      <c r="AA572">
        <v>2589.35</v>
      </c>
      <c r="AB572">
        <v>2949.95</v>
      </c>
      <c r="AC572" s="1">
        <f>(Table2[[#This Row],[Close Price]]/Table2[[#This Row],[Day Low]])-1</f>
        <v>6.7827075805652726E-2</v>
      </c>
      <c r="AD572" s="1">
        <f>(Table2[[#This Row],[Day High]]/Table2[[#This Row],[Close Price]])-1</f>
        <v>2.5936549923564201E-3</v>
      </c>
      <c r="AE572" s="1">
        <f>(Table2[[#This Row],[Close Price]]/Table2[[#This Row],[Current Week Low]])-1</f>
        <v>9.3109275253473456E-2</v>
      </c>
      <c r="AF572" s="1">
        <f>(Table2[[#This Row],[Current Week High]]/Table2[[#This Row],[Close Price]])-1</f>
        <v>2.5936549923564201E-3</v>
      </c>
      <c r="AG572" s="1">
        <f>(Table2[[#This Row],[Close Price]]/Table2[[#This Row],[Current Month Low]])-1</f>
        <v>0.12420105431865136</v>
      </c>
      <c r="AH572" s="1">
        <f>(Table2[[#This Row],[Current Month High]]/Table2[[#This Row],[Close Price]])-1</f>
        <v>1.3397688039986866E-2</v>
      </c>
      <c r="AI572">
        <v>5.8400178635840501</v>
      </c>
      <c r="AJ572">
        <v>40.686772026484903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0.01</v>
      </c>
      <c r="AM572" t="s">
        <v>3109</v>
      </c>
      <c r="AN572">
        <v>-0.14000000000000001</v>
      </c>
      <c r="AO572" t="s">
        <v>3108</v>
      </c>
      <c r="AP572">
        <v>-3.7279261677824999E-2</v>
      </c>
      <c r="AQ572">
        <f>(Table2[[#This Row],[Sharpe Ratio]]-AVERAGE(Table2[Sharpe Ratio]))/_xlfn.STDEV.P(Table2[Sharpe Ratio])</f>
        <v>-1.1418169687859392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-1.5731223510300989</v>
      </c>
      <c r="AS572">
        <f>_xlfn.RANK.AVG(Table2[[#This Row],[1Y Return vs Nifty Z-Score]],Table2[1Y Return vs Nifty Z-Score])</f>
        <v>483</v>
      </c>
      <c r="AT572">
        <f>_xlfn.RANK.AVG(Table2[[#This Row],[6M Return vs Nifty Z-Score]],Table2[6M Return vs Nifty Z-Score])</f>
        <v>459</v>
      </c>
      <c r="AU572">
        <f>_xlfn.RANK.AVG(Table2[[#This Row],[Sharpe Ratio Z-Score]],Table2[Sharpe Ratio Z-Score])</f>
        <v>638</v>
      </c>
      <c r="AV572">
        <f>(Table2[[#This Row],[Rank 1Y]]+Table2[[#This Row],[Rank 6M]]+Table2[[#This Row],[Rank Sharpe]])/3</f>
        <v>526.66666666666663</v>
      </c>
    </row>
    <row r="573" spans="1:48" x14ac:dyDescent="0.3">
      <c r="A573" t="s">
        <v>1391</v>
      </c>
      <c r="B573" t="s">
        <v>1392</v>
      </c>
      <c r="C573" t="s">
        <v>3078</v>
      </c>
      <c r="D573" t="s">
        <v>446</v>
      </c>
      <c r="E573">
        <v>7809.8224077300001</v>
      </c>
      <c r="F573">
        <v>493.95</v>
      </c>
      <c r="G573">
        <v>-14.2237261835624</v>
      </c>
      <c r="H573">
        <f>(Table2[[#This Row],[1Y Return vs Nifty]]-AVERAGE(Table2[1Y Return vs Nifty]))/_xlfn.STDEV.P(Table2[1Y Return vs Nifty])</f>
        <v>-0.71186533592687318</v>
      </c>
      <c r="I573">
        <v>-6.03671604001602</v>
      </c>
      <c r="J573">
        <f>(Table2[[#This Row],[1M Return vs Nifty]]-AVERAGE(Table2[1M Return vs Nifty]))/_xlfn.STDEV.P(Table2[1M Return vs Nifty])</f>
        <v>-0.33083248176693236</v>
      </c>
      <c r="K573">
        <v>-1.76066751173768</v>
      </c>
      <c r="L573">
        <f>(Table2[[#This Row],[6M Return vs Nifty]]-AVERAGE(Table2[6M Return vs Nifty]))/_xlfn.STDEV.P(Table2[6M Return vs Nifty])</f>
        <v>-0.25576072040188735</v>
      </c>
      <c r="M573">
        <v>-8.1013313601802395</v>
      </c>
      <c r="N573">
        <f>(Table2[[#This Row],[1W Return vs Nifty]]-AVERAGE(Table2[1W Return vs Nifty]))/_xlfn.STDEV.P(Table2[1W Return vs Nifty])</f>
        <v>-1.2213396639093952</v>
      </c>
      <c r="O573">
        <v>524.08000000000004</v>
      </c>
      <c r="P573">
        <v>524.72999535697397</v>
      </c>
      <c r="Q573">
        <v>495.57629046997698</v>
      </c>
      <c r="R573">
        <v>28.6886297168226</v>
      </c>
      <c r="S573" s="1">
        <f>(Table2[[#This Row],[Close Price]]-Table2[[#This Row],[20D EMA]])/Table2[[#This Row],[20D EMA]]</f>
        <v>-5.7491222714089546E-2</v>
      </c>
      <c r="T573" s="1">
        <f>(Table2[[#This Row],[Close Price]]-Table2[[#This Row],[50D EMA]])/Table2[[#This Row],[50D EMA]]</f>
        <v>-5.865873045057076E-2</v>
      </c>
      <c r="U573" s="1">
        <f>(Table2[[#This Row],[Close Price]]-Table2[[#This Row],[200D EMA]])/Table2[[#This Row],[200D EMA]]</f>
        <v>-3.2816147609376349E-3</v>
      </c>
      <c r="V573">
        <v>1.75844964357401</v>
      </c>
      <c r="W573">
        <v>491.3</v>
      </c>
      <c r="X573">
        <v>506.5</v>
      </c>
      <c r="Y573">
        <v>488.05</v>
      </c>
      <c r="Z573">
        <v>520.65</v>
      </c>
      <c r="AA573">
        <v>488.05</v>
      </c>
      <c r="AB573">
        <v>602.35</v>
      </c>
      <c r="AC573" s="1">
        <f>(Table2[[#This Row],[Close Price]]/Table2[[#This Row],[Day Low]])-1</f>
        <v>5.3938530429471498E-3</v>
      </c>
      <c r="AD573" s="1">
        <f>(Table2[[#This Row],[Day High]]/Table2[[#This Row],[Close Price]])-1</f>
        <v>2.5407429901811884E-2</v>
      </c>
      <c r="AE573" s="1">
        <f>(Table2[[#This Row],[Close Price]]/Table2[[#This Row],[Current Week Low]])-1</f>
        <v>1.2088925315029142E-2</v>
      </c>
      <c r="AF573" s="1">
        <f>(Table2[[#This Row],[Current Week High]]/Table2[[#This Row],[Close Price]])-1</f>
        <v>5.4054054054053946E-2</v>
      </c>
      <c r="AG573" s="1">
        <f>(Table2[[#This Row],[Close Price]]/Table2[[#This Row],[Current Month Low]])-1</f>
        <v>1.2088925315029142E-2</v>
      </c>
      <c r="AH573" s="1">
        <f>(Table2[[#This Row],[Current Month High]]/Table2[[#This Row],[Close Price]])-1</f>
        <v>0.21945541046664641</v>
      </c>
      <c r="AI573">
        <v>28.332827209231599</v>
      </c>
      <c r="AJ573">
        <v>22.6290963257199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0.02</v>
      </c>
      <c r="AM573" t="s">
        <v>3109</v>
      </c>
      <c r="AN573">
        <v>-9.25</v>
      </c>
      <c r="AO573" t="s">
        <v>3108</v>
      </c>
      <c r="AP573">
        <v>-1.9106555371436001E-2</v>
      </c>
      <c r="AQ573">
        <f>(Table2[[#This Row],[Sharpe Ratio]]-AVERAGE(Table2[Sharpe Ratio]))/_xlfn.STDEV.P(Table2[Sharpe Ratio])</f>
        <v>-0.93529332623899708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580</v>
      </c>
      <c r="AT573">
        <f>_xlfn.RANK.AVG(Table2[[#This Row],[6M Return vs Nifty Z-Score]],Table2[6M Return vs Nifty Z-Score])</f>
        <v>394</v>
      </c>
      <c r="AU573">
        <f>_xlfn.RANK.AVG(Table2[[#This Row],[Sharpe Ratio Z-Score]],Table2[Sharpe Ratio Z-Score])</f>
        <v>606</v>
      </c>
      <c r="AV573">
        <f>(Table2[[#This Row],[Rank 1Y]]+Table2[[#This Row],[Rank 6M]]+Table2[[#This Row],[Rank Sharpe]])/3</f>
        <v>526.66666666666663</v>
      </c>
    </row>
    <row r="574" spans="1:48" x14ac:dyDescent="0.3">
      <c r="A574" t="s">
        <v>463</v>
      </c>
      <c r="B574" t="s">
        <v>464</v>
      </c>
      <c r="C574" t="s">
        <v>630</v>
      </c>
      <c r="D574" t="s">
        <v>465</v>
      </c>
      <c r="E574">
        <v>45672.325561500002</v>
      </c>
      <c r="F574">
        <v>40947.5</v>
      </c>
      <c r="G574">
        <v>-26.968332968979599</v>
      </c>
      <c r="H574">
        <f>(Table2[[#This Row],[1Y Return vs Nifty]]-AVERAGE(Table2[1Y Return vs Nifty]))/_xlfn.STDEV.P(Table2[1Y Return vs Nifty])</f>
        <v>-0.90850861077406297</v>
      </c>
      <c r="I574">
        <v>0.60351614915635499</v>
      </c>
      <c r="J574">
        <f>(Table2[[#This Row],[1M Return vs Nifty]]-AVERAGE(Table2[1M Return vs Nifty]))/_xlfn.STDEV.P(Table2[1M Return vs Nifty])</f>
        <v>0.30400128184010239</v>
      </c>
      <c r="K574">
        <v>1.3287461928628901</v>
      </c>
      <c r="L574">
        <f>(Table2[[#This Row],[6M Return vs Nifty]]-AVERAGE(Table2[6M Return vs Nifty]))/_xlfn.STDEV.P(Table2[6M Return vs Nifty])</f>
        <v>-0.15191191667291823</v>
      </c>
      <c r="M574">
        <v>0.4604161957258</v>
      </c>
      <c r="N574">
        <f>(Table2[[#This Row],[1W Return vs Nifty]]-AVERAGE(Table2[1W Return vs Nifty]))/_xlfn.STDEV.P(Table2[1W Return vs Nifty])</f>
        <v>0.67896970911740906</v>
      </c>
      <c r="O574">
        <v>40910.089999999997</v>
      </c>
      <c r="P574">
        <v>39901.337068954497</v>
      </c>
      <c r="Q574">
        <v>38208.4150160957</v>
      </c>
      <c r="R574">
        <v>49.083072465707197</v>
      </c>
      <c r="S574" s="1">
        <f>(Table2[[#This Row],[Close Price]]-Table2[[#This Row],[20D EMA]])/Table2[[#This Row],[20D EMA]]</f>
        <v>9.1444433390401971E-4</v>
      </c>
      <c r="T574" s="1">
        <f>(Table2[[#This Row],[Close Price]]-Table2[[#This Row],[50D EMA]])/Table2[[#This Row],[50D EMA]]</f>
        <v>2.6218743728752811E-2</v>
      </c>
      <c r="U574" s="1">
        <f>(Table2[[#This Row],[Close Price]]-Table2[[#This Row],[200D EMA]])/Table2[[#This Row],[200D EMA]]</f>
        <v>7.1688003356078278E-2</v>
      </c>
      <c r="V574">
        <v>0.83020802673680005</v>
      </c>
      <c r="W574">
        <v>40450.5</v>
      </c>
      <c r="X574">
        <v>41152.75</v>
      </c>
      <c r="Y574">
        <v>39588.65</v>
      </c>
      <c r="Z574">
        <v>41527.949999999997</v>
      </c>
      <c r="AA574">
        <v>39586.5</v>
      </c>
      <c r="AB574">
        <v>42922</v>
      </c>
      <c r="AC574" s="1">
        <f>(Table2[[#This Row],[Close Price]]/Table2[[#This Row],[Day Low]])-1</f>
        <v>1.2286621920619023E-2</v>
      </c>
      <c r="AD574" s="1">
        <f>(Table2[[#This Row],[Day High]]/Table2[[#This Row],[Close Price]])-1</f>
        <v>5.0125160266194513E-3</v>
      </c>
      <c r="AE574" s="1">
        <f>(Table2[[#This Row],[Close Price]]/Table2[[#This Row],[Current Week Low]])-1</f>
        <v>3.4324231818968265E-2</v>
      </c>
      <c r="AF574" s="1">
        <f>(Table2[[#This Row],[Current Week High]]/Table2[[#This Row],[Close Price]])-1</f>
        <v>1.4175468587825701E-2</v>
      </c>
      <c r="AG574" s="1">
        <f>(Table2[[#This Row],[Close Price]]/Table2[[#This Row],[Current Month Low]])-1</f>
        <v>3.4380407462139884E-2</v>
      </c>
      <c r="AH574" s="1">
        <f>(Table2[[#This Row],[Current Month High]]/Table2[[#This Row],[Close Price]])-1</f>
        <v>4.8220282068502263E-2</v>
      </c>
      <c r="AI574">
        <v>4.82202820685022</v>
      </c>
      <c r="AJ574">
        <v>23.8204961891499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0.02</v>
      </c>
      <c r="AM574" t="s">
        <v>3109</v>
      </c>
      <c r="AN574">
        <v>-3.67</v>
      </c>
      <c r="AO574" t="s">
        <v>3108</v>
      </c>
      <c r="AP574">
        <v>-8.2106728708379994E-3</v>
      </c>
      <c r="AQ574">
        <f>(Table2[[#This Row],[Sharpe Ratio]]-AVERAGE(Table2[Sharpe Ratio]))/_xlfn.STDEV.P(Table2[Sharpe Ratio])</f>
        <v>-0.81146711649081782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-0.88891665298028755</v>
      </c>
      <c r="AS574">
        <f>_xlfn.RANK.AVG(Table2[[#This Row],[1Y Return vs Nifty Z-Score]],Table2[1Y Return vs Nifty Z-Score])</f>
        <v>636</v>
      </c>
      <c r="AT574">
        <f>_xlfn.RANK.AVG(Table2[[#This Row],[6M Return vs Nifty Z-Score]],Table2[6M Return vs Nifty Z-Score])</f>
        <v>360</v>
      </c>
      <c r="AU574">
        <f>_xlfn.RANK.AVG(Table2[[#This Row],[Sharpe Ratio Z-Score]],Table2[Sharpe Ratio Z-Score])</f>
        <v>585</v>
      </c>
      <c r="AV574">
        <f>(Table2[[#This Row],[Rank 1Y]]+Table2[[#This Row],[Rank 6M]]+Table2[[#This Row],[Rank Sharpe]])/3</f>
        <v>527</v>
      </c>
    </row>
    <row r="575" spans="1:48" x14ac:dyDescent="0.3">
      <c r="A575" t="s">
        <v>773</v>
      </c>
      <c r="B575" t="s">
        <v>774</v>
      </c>
      <c r="C575" t="s">
        <v>3072</v>
      </c>
      <c r="D575" t="s">
        <v>486</v>
      </c>
      <c r="E575">
        <v>20543.539486218</v>
      </c>
      <c r="F575">
        <v>170.31</v>
      </c>
      <c r="G575">
        <v>-40.6885237382509</v>
      </c>
      <c r="H575">
        <f>(Table2[[#This Row],[1Y Return vs Nifty]]-AVERAGE(Table2[1Y Return vs Nifty]))/_xlfn.STDEV.P(Table2[1Y Return vs Nifty])</f>
        <v>-1.1202046865984512</v>
      </c>
      <c r="I575">
        <v>-1.22636048618113E-2</v>
      </c>
      <c r="J575">
        <f>(Table2[[#This Row],[1M Return vs Nifty]]-AVERAGE(Table2[1M Return vs Nifty]))/_xlfn.STDEV.P(Table2[1M Return vs Nifty])</f>
        <v>0.24513018100212258</v>
      </c>
      <c r="K575">
        <v>-4.0628043702543204</v>
      </c>
      <c r="L575">
        <f>(Table2[[#This Row],[6M Return vs Nifty]]-AVERAGE(Table2[6M Return vs Nifty]))/_xlfn.STDEV.P(Table2[6M Return vs Nifty])</f>
        <v>-0.33314568131576727</v>
      </c>
      <c r="M575">
        <v>-3.8718999401256098</v>
      </c>
      <c r="N575">
        <f>(Table2[[#This Row],[1W Return vs Nifty]]-AVERAGE(Table2[1W Return vs Nifty]))/_xlfn.STDEV.P(Table2[1W Return vs Nifty])</f>
        <v>-0.28260278599716765</v>
      </c>
      <c r="O575">
        <v>173.63</v>
      </c>
      <c r="P575">
        <v>171.04995729673601</v>
      </c>
      <c r="Q575">
        <v>170.96006591240101</v>
      </c>
      <c r="R575">
        <v>39.065160550403</v>
      </c>
      <c r="S575" s="1">
        <f>(Table2[[#This Row],[Close Price]]-Table2[[#This Row],[20D EMA]])/Table2[[#This Row],[20D EMA]]</f>
        <v>-1.9121119622185066E-2</v>
      </c>
      <c r="T575" s="1">
        <f>(Table2[[#This Row],[Close Price]]-Table2[[#This Row],[50D EMA]])/Table2[[#This Row],[50D EMA]]</f>
        <v>-4.3259718296938072E-3</v>
      </c>
      <c r="U575" s="1">
        <f>(Table2[[#This Row],[Close Price]]-Table2[[#This Row],[200D EMA]])/Table2[[#This Row],[200D EMA]]</f>
        <v>-3.8024430379787898E-3</v>
      </c>
      <c r="V575">
        <v>1.5152693704409499</v>
      </c>
      <c r="W575">
        <v>167.37</v>
      </c>
      <c r="X575">
        <v>173.45</v>
      </c>
      <c r="Y575">
        <v>165.66</v>
      </c>
      <c r="Z575">
        <v>173.45</v>
      </c>
      <c r="AA575">
        <v>165.66</v>
      </c>
      <c r="AB575">
        <v>188.57</v>
      </c>
      <c r="AC575" s="1">
        <f>(Table2[[#This Row],[Close Price]]/Table2[[#This Row],[Day Low]])-1</f>
        <v>1.7565872020075313E-2</v>
      </c>
      <c r="AD575" s="1">
        <f>(Table2[[#This Row],[Day High]]/Table2[[#This Row],[Close Price]])-1</f>
        <v>1.8436967882097255E-2</v>
      </c>
      <c r="AE575" s="1">
        <f>(Table2[[#This Row],[Close Price]]/Table2[[#This Row],[Current Week Low]])-1</f>
        <v>2.8069540021731232E-2</v>
      </c>
      <c r="AF575" s="1">
        <f>(Table2[[#This Row],[Current Week High]]/Table2[[#This Row],[Close Price]])-1</f>
        <v>1.8436967882097255E-2</v>
      </c>
      <c r="AG575" s="1">
        <f>(Table2[[#This Row],[Close Price]]/Table2[[#This Row],[Current Month Low]])-1</f>
        <v>2.8069540021731232E-2</v>
      </c>
      <c r="AH575" s="1">
        <f>(Table2[[#This Row],[Current Month High]]/Table2[[#This Row],[Close Price]])-1</f>
        <v>0.10721625271563617</v>
      </c>
      <c r="AI575">
        <v>33.579942457870899</v>
      </c>
      <c r="AJ575">
        <v>19.725834797891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</v>
      </c>
      <c r="AM575" t="s">
        <v>3110</v>
      </c>
      <c r="AN575">
        <v>-6.07</v>
      </c>
      <c r="AO575" t="s">
        <v>3108</v>
      </c>
      <c r="AP575">
        <v>2.1979585902836E-2</v>
      </c>
      <c r="AQ575">
        <f>(Table2[[#This Row],[Sharpe Ratio]]-AVERAGE(Table2[Sharpe Ratio]))/_xlfn.STDEV.P(Table2[Sharpe Ratio])</f>
        <v>-0.46837005069044851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-1.9591930235997119</v>
      </c>
      <c r="AS575">
        <f>_xlfn.RANK.AVG(Table2[[#This Row],[1Y Return vs Nifty Z-Score]],Table2[1Y Return vs Nifty Z-Score])</f>
        <v>694</v>
      </c>
      <c r="AT575">
        <f>_xlfn.RANK.AVG(Table2[[#This Row],[6M Return vs Nifty Z-Score]],Table2[6M Return vs Nifty Z-Score])</f>
        <v>422</v>
      </c>
      <c r="AU575">
        <f>_xlfn.RANK.AVG(Table2[[#This Row],[Sharpe Ratio Z-Score]],Table2[Sharpe Ratio Z-Score])</f>
        <v>465</v>
      </c>
      <c r="AV575">
        <f>(Table2[[#This Row],[Rank 1Y]]+Table2[[#This Row],[Rank 6M]]+Table2[[#This Row],[Rank Sharpe]])/3</f>
        <v>527</v>
      </c>
    </row>
    <row r="576" spans="1:48" x14ac:dyDescent="0.3">
      <c r="A576" t="s">
        <v>432</v>
      </c>
      <c r="B576" t="s">
        <v>433</v>
      </c>
      <c r="C576" t="s">
        <v>3065</v>
      </c>
      <c r="D576" t="s">
        <v>27</v>
      </c>
      <c r="E576">
        <v>53141.1</v>
      </c>
      <c r="F576">
        <v>1864.6</v>
      </c>
      <c r="G576">
        <v>-16.5570535314524</v>
      </c>
      <c r="H576">
        <f>(Table2[[#This Row],[1Y Return vs Nifty]]-AVERAGE(Table2[1Y Return vs Nifty]))/_xlfn.STDEV.P(Table2[1Y Return vs Nifty])</f>
        <v>-0.74786747696621936</v>
      </c>
      <c r="I576">
        <v>-1.3523944000771499</v>
      </c>
      <c r="J576">
        <f>(Table2[[#This Row],[1M Return vs Nifty]]-AVERAGE(Table2[1M Return vs Nifty]))/_xlfn.STDEV.P(Table2[1M Return vs Nifty])</f>
        <v>0.11700811354799055</v>
      </c>
      <c r="K576">
        <v>-8.4616969204713506</v>
      </c>
      <c r="L576">
        <f>(Table2[[#This Row],[6M Return vs Nifty]]-AVERAGE(Table2[6M Return vs Nifty]))/_xlfn.STDEV.P(Table2[6M Return vs Nifty])</f>
        <v>-0.48101183740617504</v>
      </c>
      <c r="M576">
        <v>-2.6699011118357001</v>
      </c>
      <c r="N576">
        <f>(Table2[[#This Row],[1W Return vs Nifty]]-AVERAGE(Table2[1W Return vs Nifty]))/_xlfn.STDEV.P(Table2[1W Return vs Nifty])</f>
        <v>-1.5815004080975519E-2</v>
      </c>
      <c r="O576">
        <v>1870.46</v>
      </c>
      <c r="P576">
        <v>1859.3510899078401</v>
      </c>
      <c r="Q576">
        <v>1794.6715291852499</v>
      </c>
      <c r="R576">
        <v>48.388294106138602</v>
      </c>
      <c r="S576" s="1">
        <f>(Table2[[#This Row],[Close Price]]-Table2[[#This Row],[20D EMA]])/Table2[[#This Row],[20D EMA]]</f>
        <v>-3.1329191749623767E-3</v>
      </c>
      <c r="T576" s="1">
        <f>(Table2[[#This Row],[Close Price]]-Table2[[#This Row],[50D EMA]])/Table2[[#This Row],[50D EMA]]</f>
        <v>2.822979544126854E-3</v>
      </c>
      <c r="U576" s="1">
        <f>(Table2[[#This Row],[Close Price]]-Table2[[#This Row],[200D EMA]])/Table2[[#This Row],[200D EMA]]</f>
        <v>3.896449555116991E-2</v>
      </c>
      <c r="V576">
        <v>0.63901798637151197</v>
      </c>
      <c r="W576">
        <v>1840.15</v>
      </c>
      <c r="X576">
        <v>1870</v>
      </c>
      <c r="Y576">
        <v>1814.9</v>
      </c>
      <c r="Z576">
        <v>1900.15</v>
      </c>
      <c r="AA576">
        <v>1814.9</v>
      </c>
      <c r="AB576">
        <v>2005.85</v>
      </c>
      <c r="AC576" s="1">
        <f>(Table2[[#This Row],[Close Price]]/Table2[[#This Row],[Day Low]])-1</f>
        <v>1.3286960302149264E-2</v>
      </c>
      <c r="AD576" s="1">
        <f>(Table2[[#This Row],[Day High]]/Table2[[#This Row],[Close Price]])-1</f>
        <v>2.8960634988737244E-3</v>
      </c>
      <c r="AE576" s="1">
        <f>(Table2[[#This Row],[Close Price]]/Table2[[#This Row],[Current Week Low]])-1</f>
        <v>2.7384428894153823E-2</v>
      </c>
      <c r="AF576" s="1">
        <f>(Table2[[#This Row],[Current Week High]]/Table2[[#This Row],[Close Price]])-1</f>
        <v>1.9065751367585593E-2</v>
      </c>
      <c r="AG576" s="1">
        <f>(Table2[[#This Row],[Close Price]]/Table2[[#This Row],[Current Month Low]])-1</f>
        <v>2.7384428894153823E-2</v>
      </c>
      <c r="AH576" s="1">
        <f>(Table2[[#This Row],[Current Month High]]/Table2[[#This Row],[Close Price]])-1</f>
        <v>7.5753512817762436E-2</v>
      </c>
      <c r="AI576">
        <v>11.801458757910501</v>
      </c>
      <c r="AJ576">
        <v>20.811196060645301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-0.05</v>
      </c>
      <c r="AM576" t="s">
        <v>3108</v>
      </c>
      <c r="AN576">
        <v>-2.25</v>
      </c>
      <c r="AO576" t="s">
        <v>3108</v>
      </c>
      <c r="AP576">
        <v>4.1425410126539998E-3</v>
      </c>
      <c r="AQ576">
        <f>(Table2[[#This Row],[Sharpe Ratio]]-AVERAGE(Table2[Sharpe Ratio]))/_xlfn.STDEV.P(Table2[Sharpe Ratio])</f>
        <v>-0.67107907051863991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-1.7987652754240191</v>
      </c>
      <c r="AS576">
        <f>_xlfn.RANK.AVG(Table2[[#This Row],[1Y Return vs Nifty Z-Score]],Table2[1Y Return vs Nifty Z-Score])</f>
        <v>592</v>
      </c>
      <c r="AT576">
        <f>_xlfn.RANK.AVG(Table2[[#This Row],[6M Return vs Nifty Z-Score]],Table2[6M Return vs Nifty Z-Score])</f>
        <v>477</v>
      </c>
      <c r="AU576">
        <f>_xlfn.RANK.AVG(Table2[[#This Row],[Sharpe Ratio Z-Score]],Table2[Sharpe Ratio Z-Score])</f>
        <v>513</v>
      </c>
      <c r="AV576">
        <f>(Table2[[#This Row],[Rank 1Y]]+Table2[[#This Row],[Rank 6M]]+Table2[[#This Row],[Rank Sharpe]])/3</f>
        <v>527.33333333333337</v>
      </c>
    </row>
    <row r="577" spans="1:48" x14ac:dyDescent="0.3">
      <c r="A577" t="s">
        <v>653</v>
      </c>
      <c r="B577" t="s">
        <v>654</v>
      </c>
      <c r="C577" t="s">
        <v>3072</v>
      </c>
      <c r="D577" t="s">
        <v>630</v>
      </c>
      <c r="E577">
        <v>27241.078775049999</v>
      </c>
      <c r="F577">
        <v>1121.5</v>
      </c>
      <c r="G577">
        <v>-36.992636002175601</v>
      </c>
      <c r="H577">
        <f>(Table2[[#This Row],[1Y Return vs Nifty]]-AVERAGE(Table2[1Y Return vs Nifty]))/_xlfn.STDEV.P(Table2[1Y Return vs Nifty])</f>
        <v>-1.0631788810850942</v>
      </c>
      <c r="I577">
        <v>7.2324833974673197</v>
      </c>
      <c r="J577">
        <f>(Table2[[#This Row],[1M Return vs Nifty]]-AVERAGE(Table2[1M Return vs Nifty]))/_xlfn.STDEV.P(Table2[1M Return vs Nifty])</f>
        <v>0.93775807033540526</v>
      </c>
      <c r="K577">
        <v>3.9885020815152998</v>
      </c>
      <c r="L577">
        <f>(Table2[[#This Row],[6M Return vs Nifty]]-AVERAGE(Table2[6M Return vs Nifty]))/_xlfn.STDEV.P(Table2[6M Return vs Nifty])</f>
        <v>-6.2505804815411112E-2</v>
      </c>
      <c r="M577">
        <v>-2.0282435543240598</v>
      </c>
      <c r="N577">
        <f>(Table2[[#This Row],[1W Return vs Nifty]]-AVERAGE(Table2[1W Return vs Nifty]))/_xlfn.STDEV.P(Table2[1W Return vs Nifty])</f>
        <v>0.12660310190157342</v>
      </c>
      <c r="O577">
        <v>1107.8399999999999</v>
      </c>
      <c r="P577">
        <v>1086.38132552007</v>
      </c>
      <c r="Q577">
        <v>1097.4057934897901</v>
      </c>
      <c r="R577">
        <v>57.449275007509101</v>
      </c>
      <c r="S577" s="1">
        <f>(Table2[[#This Row],[Close Price]]-Table2[[#This Row],[20D EMA]])/Table2[[#This Row],[20D EMA]]</f>
        <v>1.23303004043906E-2</v>
      </c>
      <c r="T577" s="1">
        <f>(Table2[[#This Row],[Close Price]]-Table2[[#This Row],[50D EMA]])/Table2[[#This Row],[50D EMA]]</f>
        <v>3.2326286962929905E-2</v>
      </c>
      <c r="U577" s="1">
        <f>(Table2[[#This Row],[Close Price]]-Table2[[#This Row],[200D EMA]])/Table2[[#This Row],[200D EMA]]</f>
        <v>2.1955603527105017E-2</v>
      </c>
      <c r="V577">
        <v>0.66084024852308498</v>
      </c>
      <c r="W577">
        <v>1110.8</v>
      </c>
      <c r="X577">
        <v>1143.7</v>
      </c>
      <c r="Y577">
        <v>1084</v>
      </c>
      <c r="Z577">
        <v>1148.8</v>
      </c>
      <c r="AA577">
        <v>1084</v>
      </c>
      <c r="AB577">
        <v>1170.95</v>
      </c>
      <c r="AC577" s="1">
        <f>(Table2[[#This Row],[Close Price]]/Table2[[#This Row],[Day Low]])-1</f>
        <v>9.6326971552034291E-3</v>
      </c>
      <c r="AD577" s="1">
        <f>(Table2[[#This Row],[Day High]]/Table2[[#This Row],[Close Price]])-1</f>
        <v>1.9794917521177124E-2</v>
      </c>
      <c r="AE577" s="1">
        <f>(Table2[[#This Row],[Close Price]]/Table2[[#This Row],[Current Week Low]])-1</f>
        <v>3.4594095940959413E-2</v>
      </c>
      <c r="AF577" s="1">
        <f>(Table2[[#This Row],[Current Week High]]/Table2[[#This Row],[Close Price]])-1</f>
        <v>2.4342398573339308E-2</v>
      </c>
      <c r="AG577" s="1">
        <f>(Table2[[#This Row],[Close Price]]/Table2[[#This Row],[Current Month Low]])-1</f>
        <v>3.4594095940959413E-2</v>
      </c>
      <c r="AH577" s="1">
        <f>(Table2[[#This Row],[Current Month High]]/Table2[[#This Row],[Close Price]])-1</f>
        <v>4.4092732946946045E-2</v>
      </c>
      <c r="AI577">
        <v>32.670530539456102</v>
      </c>
      <c r="AJ577">
        <v>26.572992494780198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</v>
      </c>
      <c r="AM577" t="s">
        <v>3110</v>
      </c>
      <c r="AN577">
        <v>0.09</v>
      </c>
      <c r="AO577" t="s">
        <v>3109</v>
      </c>
      <c r="AP577">
        <v>-3.5490665356700001E-3</v>
      </c>
      <c r="AQ577">
        <f>(Table2[[#This Row],[Sharpe Ratio]]-AVERAGE(Table2[Sharpe Ratio]))/_xlfn.STDEV.P(Table2[Sharpe Ratio])</f>
        <v>-0.75849031137289602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675</v>
      </c>
      <c r="AT577">
        <f>_xlfn.RANK.AVG(Table2[[#This Row],[6M Return vs Nifty Z-Score]],Table2[6M Return vs Nifty Z-Score])</f>
        <v>333</v>
      </c>
      <c r="AU577">
        <f>_xlfn.RANK.AVG(Table2[[#This Row],[Sharpe Ratio Z-Score]],Table2[Sharpe Ratio Z-Score])</f>
        <v>574</v>
      </c>
      <c r="AV577">
        <f>(Table2[[#This Row],[Rank 1Y]]+Table2[[#This Row],[Rank 6M]]+Table2[[#This Row],[Rank Sharpe]])/3</f>
        <v>527.33333333333337</v>
      </c>
    </row>
    <row r="578" spans="1:48" x14ac:dyDescent="0.3">
      <c r="A578" t="s">
        <v>1660</v>
      </c>
      <c r="B578" t="s">
        <v>1661</v>
      </c>
      <c r="C578" t="s">
        <v>3074</v>
      </c>
      <c r="D578" t="s">
        <v>393</v>
      </c>
      <c r="E578">
        <v>4989.942990132</v>
      </c>
      <c r="F578">
        <v>99.87</v>
      </c>
      <c r="G578">
        <v>-3.8384436679965099</v>
      </c>
      <c r="H578">
        <f>(Table2[[#This Row],[1Y Return vs Nifty]]-AVERAGE(Table2[1Y Return vs Nifty]))/_xlfn.STDEV.P(Table2[1Y Return vs Nifty])</f>
        <v>-0.55162532236985351</v>
      </c>
      <c r="I578">
        <v>-12.241993195193301</v>
      </c>
      <c r="J578">
        <f>(Table2[[#This Row],[1M Return vs Nifty]]-AVERAGE(Table2[1M Return vs Nifty]))/_xlfn.STDEV.P(Table2[1M Return vs Nifty])</f>
        <v>-0.92408273844763067</v>
      </c>
      <c r="K578">
        <v>-19.5945792971022</v>
      </c>
      <c r="L578">
        <f>(Table2[[#This Row],[6M Return vs Nifty]]-AVERAGE(Table2[6M Return vs Nifty]))/_xlfn.STDEV.P(Table2[6M Return vs Nifty])</f>
        <v>-0.85523705533240713</v>
      </c>
      <c r="M578">
        <v>-6.8005992328306402</v>
      </c>
      <c r="N578">
        <f>(Table2[[#This Row],[1W Return vs Nifty]]-AVERAGE(Table2[1W Return vs Nifty]))/_xlfn.STDEV.P(Table2[1W Return vs Nifty])</f>
        <v>-0.93263768604105068</v>
      </c>
      <c r="O578">
        <v>103.82</v>
      </c>
      <c r="P578">
        <v>105.006609786602</v>
      </c>
      <c r="Q578">
        <v>101.184818545338</v>
      </c>
      <c r="R578">
        <v>38.201040683566397</v>
      </c>
      <c r="S578" s="1">
        <f>(Table2[[#This Row],[Close Price]]-Table2[[#This Row],[20D EMA]])/Table2[[#This Row],[20D EMA]]</f>
        <v>-3.8046619148526188E-2</v>
      </c>
      <c r="T578" s="1">
        <f>(Table2[[#This Row],[Close Price]]-Table2[[#This Row],[50D EMA]])/Table2[[#This Row],[50D EMA]]</f>
        <v>-4.891701386265862E-2</v>
      </c>
      <c r="U578" s="1">
        <f>(Table2[[#This Row],[Close Price]]-Table2[[#This Row],[200D EMA]])/Table2[[#This Row],[200D EMA]]</f>
        <v>-1.2994227436884389E-2</v>
      </c>
      <c r="V578">
        <v>0.94405311922165702</v>
      </c>
      <c r="W578">
        <v>97.25</v>
      </c>
      <c r="X578">
        <v>101</v>
      </c>
      <c r="Y578">
        <v>95.4</v>
      </c>
      <c r="Z578">
        <v>101.78</v>
      </c>
      <c r="AA578">
        <v>95.4</v>
      </c>
      <c r="AB578">
        <v>111.46</v>
      </c>
      <c r="AC578" s="1">
        <f>(Table2[[#This Row],[Close Price]]/Table2[[#This Row],[Day Low]])-1</f>
        <v>2.694087403598977E-2</v>
      </c>
      <c r="AD578" s="1">
        <f>(Table2[[#This Row],[Day High]]/Table2[[#This Row],[Close Price]])-1</f>
        <v>1.1314709121858391E-2</v>
      </c>
      <c r="AE578" s="1">
        <f>(Table2[[#This Row],[Close Price]]/Table2[[#This Row],[Current Week Low]])-1</f>
        <v>4.685534591194962E-2</v>
      </c>
      <c r="AF578" s="1">
        <f>(Table2[[#This Row],[Current Week High]]/Table2[[#This Row],[Close Price]])-1</f>
        <v>1.9124862321017178E-2</v>
      </c>
      <c r="AG578" s="1">
        <f>(Table2[[#This Row],[Close Price]]/Table2[[#This Row],[Current Month Low]])-1</f>
        <v>4.685534591194962E-2</v>
      </c>
      <c r="AH578" s="1">
        <f>(Table2[[#This Row],[Current Month High]]/Table2[[#This Row],[Close Price]])-1</f>
        <v>0.1160508661259636</v>
      </c>
      <c r="AI578">
        <v>21.708220686892901</v>
      </c>
      <c r="AJ578">
        <v>25.939470365699801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-7.0000000000000007E-2</v>
      </c>
      <c r="AM578" t="s">
        <v>3108</v>
      </c>
      <c r="AN578">
        <v>-10.41</v>
      </c>
      <c r="AO578" t="s">
        <v>3108</v>
      </c>
      <c r="AP578">
        <v>2.0259892759730998E-2</v>
      </c>
      <c r="AQ578">
        <f>(Table2[[#This Row],[Sharpe Ratio]]-AVERAGE(Table2[Sharpe Ratio]))/_xlfn.STDEV.P(Table2[Sharpe Ratio])</f>
        <v>-0.48791349600834155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509</v>
      </c>
      <c r="AT578">
        <f>_xlfn.RANK.AVG(Table2[[#This Row],[6M Return vs Nifty Z-Score]],Table2[6M Return vs Nifty Z-Score])</f>
        <v>604</v>
      </c>
      <c r="AU578">
        <f>_xlfn.RANK.AVG(Table2[[#This Row],[Sharpe Ratio Z-Score]],Table2[Sharpe Ratio Z-Score])</f>
        <v>469</v>
      </c>
      <c r="AV578">
        <f>(Table2[[#This Row],[Rank 1Y]]+Table2[[#This Row],[Rank 6M]]+Table2[[#This Row],[Rank Sharpe]])/3</f>
        <v>527.33333333333337</v>
      </c>
    </row>
    <row r="579" spans="1:48" x14ac:dyDescent="0.3">
      <c r="A579" t="s">
        <v>1656</v>
      </c>
      <c r="B579" t="s">
        <v>1657</v>
      </c>
      <c r="C579" t="s">
        <v>3078</v>
      </c>
      <c r="D579" t="s">
        <v>537</v>
      </c>
      <c r="E579">
        <v>5034.91700829</v>
      </c>
      <c r="F579">
        <v>910.65</v>
      </c>
      <c r="G579">
        <v>-15.4047012529483</v>
      </c>
      <c r="H579">
        <f>(Table2[[#This Row],[1Y Return vs Nifty]]-AVERAGE(Table2[1Y Return vs Nifty]))/_xlfn.STDEV.P(Table2[1Y Return vs Nifty])</f>
        <v>-0.73008722453175801</v>
      </c>
      <c r="I579">
        <v>10.5161613288863</v>
      </c>
      <c r="J579">
        <f>(Table2[[#This Row],[1M Return vs Nifty]]-AVERAGE(Table2[1M Return vs Nifty]))/_xlfn.STDEV.P(Table2[1M Return vs Nifty])</f>
        <v>1.2516913124704054</v>
      </c>
      <c r="K579">
        <v>10.996946223324899</v>
      </c>
      <c r="L579">
        <f>(Table2[[#This Row],[6M Return vs Nifty]]-AVERAGE(Table2[6M Return vs Nifty]))/_xlfn.STDEV.P(Table2[6M Return vs Nifty])</f>
        <v>0.1730788755543318</v>
      </c>
      <c r="M579">
        <v>-2.7487189426008798</v>
      </c>
      <c r="N579">
        <f>(Table2[[#This Row],[1W Return vs Nifty]]-AVERAGE(Table2[1W Return vs Nifty]))/_xlfn.STDEV.P(Table2[1W Return vs Nifty])</f>
        <v>-3.3308893218292085E-2</v>
      </c>
      <c r="O579">
        <v>874.59</v>
      </c>
      <c r="P579">
        <v>829.13085793943605</v>
      </c>
      <c r="Q579">
        <v>780.84197792718101</v>
      </c>
      <c r="R579">
        <v>60.973281018959703</v>
      </c>
      <c r="S579" s="1">
        <f>(Table2[[#This Row],[Close Price]]-Table2[[#This Row],[20D EMA]])/Table2[[#This Row],[20D EMA]]</f>
        <v>4.1230748121977093E-2</v>
      </c>
      <c r="T579" s="1">
        <f>(Table2[[#This Row],[Close Price]]-Table2[[#This Row],[50D EMA]])/Table2[[#This Row],[50D EMA]]</f>
        <v>9.8318789223640859E-2</v>
      </c>
      <c r="U579" s="1">
        <f>(Table2[[#This Row],[Close Price]]-Table2[[#This Row],[200D EMA]])/Table2[[#This Row],[200D EMA]]</f>
        <v>0.16624109069725818</v>
      </c>
      <c r="V579">
        <v>2.4925699496539102</v>
      </c>
      <c r="W579">
        <v>895.5</v>
      </c>
      <c r="X579">
        <v>919.8</v>
      </c>
      <c r="Y579">
        <v>873</v>
      </c>
      <c r="Z579">
        <v>927</v>
      </c>
      <c r="AA579">
        <v>828.05</v>
      </c>
      <c r="AB579">
        <v>953.2</v>
      </c>
      <c r="AC579" s="1">
        <f>(Table2[[#This Row],[Close Price]]/Table2[[#This Row],[Day Low]])-1</f>
        <v>1.6917922948073594E-2</v>
      </c>
      <c r="AD579" s="1">
        <f>(Table2[[#This Row],[Day High]]/Table2[[#This Row],[Close Price]])-1</f>
        <v>1.0047768077746655E-2</v>
      </c>
      <c r="AE579" s="1">
        <f>(Table2[[#This Row],[Close Price]]/Table2[[#This Row],[Current Week Low]])-1</f>
        <v>4.3127147766323093E-2</v>
      </c>
      <c r="AF579" s="1">
        <f>(Table2[[#This Row],[Current Week High]]/Table2[[#This Row],[Close Price]])-1</f>
        <v>1.7954208532366955E-2</v>
      </c>
      <c r="AG579" s="1">
        <f>(Table2[[#This Row],[Close Price]]/Table2[[#This Row],[Current Month Low]])-1</f>
        <v>9.9752430408791781E-2</v>
      </c>
      <c r="AH579" s="1">
        <f>(Table2[[#This Row],[Current Month High]]/Table2[[#This Row],[Close Price]])-1</f>
        <v>4.6724866853346647E-2</v>
      </c>
      <c r="AI579">
        <v>4.6724866853346603</v>
      </c>
      <c r="AJ579">
        <v>38.617855240124797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0.28000000000000003</v>
      </c>
      <c r="AM579" t="s">
        <v>3109</v>
      </c>
      <c r="AN579">
        <v>10.34</v>
      </c>
      <c r="AO579" t="s">
        <v>3109</v>
      </c>
      <c r="AP579">
        <v>-0.12260688830691401</v>
      </c>
      <c r="AQ579">
        <f>(Table2[[#This Row],[Sharpe Ratio]]-AVERAGE(Table2[Sharpe Ratio]))/_xlfn.STDEV.P(Table2[Sharpe Ratio])</f>
        <v>-2.1115224140959463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-1.4501483438212595</v>
      </c>
      <c r="AS579">
        <f>_xlfn.RANK.AVG(Table2[[#This Row],[1Y Return vs Nifty Z-Score]],Table2[1Y Return vs Nifty Z-Score])</f>
        <v>586</v>
      </c>
      <c r="AT579">
        <f>_xlfn.RANK.AVG(Table2[[#This Row],[6M Return vs Nifty Z-Score]],Table2[6M Return vs Nifty Z-Score])</f>
        <v>270</v>
      </c>
      <c r="AU579">
        <f>_xlfn.RANK.AVG(Table2[[#This Row],[Sharpe Ratio Z-Score]],Table2[Sharpe Ratio Z-Score])</f>
        <v>730</v>
      </c>
      <c r="AV579">
        <f>(Table2[[#This Row],[Rank 1Y]]+Table2[[#This Row],[Rank 6M]]+Table2[[#This Row],[Rank Sharpe]])/3</f>
        <v>528.66666666666663</v>
      </c>
    </row>
    <row r="580" spans="1:48" x14ac:dyDescent="0.3">
      <c r="A580" t="s">
        <v>424</v>
      </c>
      <c r="B580" t="s">
        <v>425</v>
      </c>
      <c r="C580" t="s">
        <v>3063</v>
      </c>
      <c r="D580" t="s">
        <v>298</v>
      </c>
      <c r="E580">
        <v>55111.141287539998</v>
      </c>
      <c r="F580">
        <v>5207.55</v>
      </c>
      <c r="G580">
        <v>-4.4861630645545896</v>
      </c>
      <c r="H580">
        <f>(Table2[[#This Row],[1Y Return vs Nifty]]-AVERAGE(Table2[1Y Return vs Nifty]))/_xlfn.STDEV.P(Table2[1Y Return vs Nifty])</f>
        <v>-0.56161932732157682</v>
      </c>
      <c r="I580">
        <v>-1.27560159023613</v>
      </c>
      <c r="J580">
        <f>(Table2[[#This Row],[1M Return vs Nifty]]-AVERAGE(Table2[1M Return vs Nifty]))/_xlfn.STDEV.P(Table2[1M Return vs Nifty])</f>
        <v>0.12434982496718269</v>
      </c>
      <c r="K580">
        <v>-16.0154613370653</v>
      </c>
      <c r="L580">
        <f>(Table2[[#This Row],[6M Return vs Nifty]]-AVERAGE(Table2[6M Return vs Nifty]))/_xlfn.STDEV.P(Table2[6M Return vs Nifty])</f>
        <v>-0.73492713439135415</v>
      </c>
      <c r="M580">
        <v>-2.05994092350265</v>
      </c>
      <c r="N580">
        <f>(Table2[[#This Row],[1W Return vs Nifty]]-AVERAGE(Table2[1W Return vs Nifty]))/_xlfn.STDEV.P(Table2[1W Return vs Nifty])</f>
        <v>0.11956776158617077</v>
      </c>
      <c r="O580">
        <v>4996.03</v>
      </c>
      <c r="P580">
        <v>4970.4261410888903</v>
      </c>
      <c r="Q580">
        <v>4883.4626162190198</v>
      </c>
      <c r="R580">
        <v>69.101303487316997</v>
      </c>
      <c r="S580" s="1">
        <f>(Table2[[#This Row],[Close Price]]-Table2[[#This Row],[20D EMA]])/Table2[[#This Row],[20D EMA]]</f>
        <v>4.2337616067157413E-2</v>
      </c>
      <c r="T580" s="1">
        <f>(Table2[[#This Row],[Close Price]]-Table2[[#This Row],[50D EMA]])/Table2[[#This Row],[50D EMA]]</f>
        <v>4.770694748904613E-2</v>
      </c>
      <c r="U580" s="1">
        <f>(Table2[[#This Row],[Close Price]]-Table2[[#This Row],[200D EMA]])/Table2[[#This Row],[200D EMA]]</f>
        <v>6.6364260208446602E-2</v>
      </c>
      <c r="V580">
        <v>0.73967381707825897</v>
      </c>
      <c r="W580">
        <v>4980.3500000000004</v>
      </c>
      <c r="X580">
        <v>5224.5</v>
      </c>
      <c r="Y580">
        <v>4803</v>
      </c>
      <c r="Z580">
        <v>5224.5</v>
      </c>
      <c r="AA580">
        <v>4763</v>
      </c>
      <c r="AB580">
        <v>5267.85</v>
      </c>
      <c r="AC580" s="1">
        <f>(Table2[[#This Row],[Close Price]]/Table2[[#This Row],[Day Low]])-1</f>
        <v>4.5619283785276021E-2</v>
      </c>
      <c r="AD580" s="1">
        <f>(Table2[[#This Row],[Day High]]/Table2[[#This Row],[Close Price]])-1</f>
        <v>3.2548895353861074E-3</v>
      </c>
      <c r="AE580" s="1">
        <f>(Table2[[#This Row],[Close Price]]/Table2[[#This Row],[Current Week Low]])-1</f>
        <v>8.4228607120549803E-2</v>
      </c>
      <c r="AF580" s="1">
        <f>(Table2[[#This Row],[Current Week High]]/Table2[[#This Row],[Close Price]])-1</f>
        <v>3.2548895353861074E-3</v>
      </c>
      <c r="AG580" s="1">
        <f>(Table2[[#This Row],[Close Price]]/Table2[[#This Row],[Current Month Low]])-1</f>
        <v>9.3334033172370434E-2</v>
      </c>
      <c r="AH580" s="1">
        <f>(Table2[[#This Row],[Current Month High]]/Table2[[#This Row],[Close Price]])-1</f>
        <v>1.1579341532966581E-2</v>
      </c>
      <c r="AI580">
        <v>12.785282906549099</v>
      </c>
      <c r="AJ580">
        <v>26.673558744830899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-7.0000000000000007E-2</v>
      </c>
      <c r="AM580" t="s">
        <v>3108</v>
      </c>
      <c r="AN580">
        <v>0.16</v>
      </c>
      <c r="AO580" t="s">
        <v>3109</v>
      </c>
      <c r="AP580">
        <v>8.0221671029979992E-3</v>
      </c>
      <c r="AQ580">
        <f>(Table2[[#This Row],[Sharpe Ratio]]-AVERAGE(Table2[Sharpe Ratio]))/_xlfn.STDEV.P(Table2[Sharpe Ratio])</f>
        <v>-0.6269890765249384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-1.679617951684516</v>
      </c>
      <c r="AS580">
        <f>_xlfn.RANK.AVG(Table2[[#This Row],[1Y Return vs Nifty Z-Score]],Table2[1Y Return vs Nifty Z-Score])</f>
        <v>515</v>
      </c>
      <c r="AT580">
        <f>_xlfn.RANK.AVG(Table2[[#This Row],[6M Return vs Nifty Z-Score]],Table2[6M Return vs Nifty Z-Score])</f>
        <v>570</v>
      </c>
      <c r="AU580">
        <f>_xlfn.RANK.AVG(Table2[[#This Row],[Sharpe Ratio Z-Score]],Table2[Sharpe Ratio Z-Score])</f>
        <v>505</v>
      </c>
      <c r="AV580">
        <f>(Table2[[#This Row],[Rank 1Y]]+Table2[[#This Row],[Rank 6M]]+Table2[[#This Row],[Rank Sharpe]])/3</f>
        <v>530</v>
      </c>
    </row>
    <row r="581" spans="1:48" x14ac:dyDescent="0.3">
      <c r="A581" t="s">
        <v>896</v>
      </c>
      <c r="B581" t="s">
        <v>897</v>
      </c>
      <c r="C581" t="s">
        <v>3063</v>
      </c>
      <c r="D581" t="s">
        <v>21</v>
      </c>
      <c r="E581">
        <v>16593.607594860001</v>
      </c>
      <c r="F581">
        <v>600.65</v>
      </c>
      <c r="G581">
        <v>6.9412534096743297</v>
      </c>
      <c r="H581">
        <f>(Table2[[#This Row],[1Y Return vs Nifty]]-AVERAGE(Table2[1Y Return vs Nifty]))/_xlfn.STDEV.P(Table2[1Y Return vs Nifty])</f>
        <v>-0.38529967804794568</v>
      </c>
      <c r="I581">
        <v>-22.910252058721099</v>
      </c>
      <c r="J581">
        <f>(Table2[[#This Row],[1M Return vs Nifty]]-AVERAGE(Table2[1M Return vs Nifty]))/_xlfn.STDEV.P(Table2[1M Return vs Nifty])</f>
        <v>-1.9440125741107388</v>
      </c>
      <c r="K581">
        <v>-40.059386752120702</v>
      </c>
      <c r="L581">
        <f>(Table2[[#This Row],[6M Return vs Nifty]]-AVERAGE(Table2[6M Return vs Nifty]))/_xlfn.STDEV.P(Table2[6M Return vs Nifty])</f>
        <v>-1.5431493830282972</v>
      </c>
      <c r="M581">
        <v>-3.9604927748972099</v>
      </c>
      <c r="N581">
        <f>(Table2[[#This Row],[1W Return vs Nifty]]-AVERAGE(Table2[1W Return vs Nifty]))/_xlfn.STDEV.P(Table2[1W Return vs Nifty])</f>
        <v>-0.30226627095747266</v>
      </c>
      <c r="O581">
        <v>624.99</v>
      </c>
      <c r="P581">
        <v>655.90226178633895</v>
      </c>
      <c r="Q581">
        <v>648.03208213715902</v>
      </c>
      <c r="R581">
        <v>45.782931158814399</v>
      </c>
      <c r="S581" s="1">
        <f>(Table2[[#This Row],[Close Price]]-Table2[[#This Row],[20D EMA]])/Table2[[#This Row],[20D EMA]]</f>
        <v>-3.8944623113969873E-2</v>
      </c>
      <c r="T581" s="1">
        <f>(Table2[[#This Row],[Close Price]]-Table2[[#This Row],[50D EMA]])/Table2[[#This Row],[50D EMA]]</f>
        <v>-8.4238559622984613E-2</v>
      </c>
      <c r="U581" s="1">
        <f>(Table2[[#This Row],[Close Price]]-Table2[[#This Row],[200D EMA]])/Table2[[#This Row],[200D EMA]]</f>
        <v>-7.3116877147342232E-2</v>
      </c>
      <c r="V581">
        <v>1.4427429333346999</v>
      </c>
      <c r="W581">
        <v>572.20000000000005</v>
      </c>
      <c r="X581">
        <v>606.75</v>
      </c>
      <c r="Y581">
        <v>553</v>
      </c>
      <c r="Z581">
        <v>606.75</v>
      </c>
      <c r="AA581">
        <v>550.85</v>
      </c>
      <c r="AB581">
        <v>675.5</v>
      </c>
      <c r="AC581" s="1">
        <f>(Table2[[#This Row],[Close Price]]/Table2[[#This Row],[Day Low]])-1</f>
        <v>4.9720377490387824E-2</v>
      </c>
      <c r="AD581" s="1">
        <f>(Table2[[#This Row],[Day High]]/Table2[[#This Row],[Close Price]])-1</f>
        <v>1.0155664696578803E-2</v>
      </c>
      <c r="AE581" s="1">
        <f>(Table2[[#This Row],[Close Price]]/Table2[[#This Row],[Current Week Low]])-1</f>
        <v>8.6166365280289314E-2</v>
      </c>
      <c r="AF581" s="1">
        <f>(Table2[[#This Row],[Current Week High]]/Table2[[#This Row],[Close Price]])-1</f>
        <v>1.0155664696578803E-2</v>
      </c>
      <c r="AG581" s="1">
        <f>(Table2[[#This Row],[Close Price]]/Table2[[#This Row],[Current Month Low]])-1</f>
        <v>9.0405736588907937E-2</v>
      </c>
      <c r="AH581" s="1">
        <f>(Table2[[#This Row],[Current Month High]]/Table2[[#This Row],[Close Price]])-1</f>
        <v>0.12461500041621587</v>
      </c>
      <c r="AI581">
        <v>43.486223258137002</v>
      </c>
      <c r="AJ581">
        <v>34.599439775910298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</v>
      </c>
      <c r="AM581" t="s">
        <v>3108</v>
      </c>
      <c r="AN581">
        <v>-15.35</v>
      </c>
      <c r="AO581" t="s">
        <v>3108</v>
      </c>
      <c r="AP581">
        <v>2.4927615388577001E-2</v>
      </c>
      <c r="AQ581">
        <f>(Table2[[#This Row],[Sharpe Ratio]]-AVERAGE(Table2[Sharpe Ratio]))/_xlfn.STDEV.P(Table2[Sharpe Ratio])</f>
        <v>-0.43486718229725979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416</v>
      </c>
      <c r="AT581">
        <f>_xlfn.RANK.AVG(Table2[[#This Row],[6M Return vs Nifty Z-Score]],Table2[6M Return vs Nifty Z-Score])</f>
        <v>720</v>
      </c>
      <c r="AU581">
        <f>_xlfn.RANK.AVG(Table2[[#This Row],[Sharpe Ratio Z-Score]],Table2[Sharpe Ratio Z-Score])</f>
        <v>454</v>
      </c>
      <c r="AV581">
        <f>(Table2[[#This Row],[Rank 1Y]]+Table2[[#This Row],[Rank 6M]]+Table2[[#This Row],[Rank Sharpe]])/3</f>
        <v>530</v>
      </c>
    </row>
    <row r="582" spans="1:48" x14ac:dyDescent="0.3">
      <c r="A582" t="s">
        <v>301</v>
      </c>
      <c r="B582" t="s">
        <v>302</v>
      </c>
      <c r="C582" t="s">
        <v>3062</v>
      </c>
      <c r="D582" t="s">
        <v>173</v>
      </c>
      <c r="E582">
        <v>93280.392189644903</v>
      </c>
      <c r="F582">
        <v>848.15</v>
      </c>
      <c r="G582">
        <v>7.3729956090991404</v>
      </c>
      <c r="H582">
        <f>(Table2[[#This Row],[1Y Return vs Nifty]]-AVERAGE(Table2[1Y Return vs Nifty]))/_xlfn.STDEV.P(Table2[1Y Return vs Nifty])</f>
        <v>-0.37863809943558957</v>
      </c>
      <c r="I582">
        <v>-6.4849314629421997</v>
      </c>
      <c r="J582">
        <f>(Table2[[#This Row],[1M Return vs Nifty]]-AVERAGE(Table2[1M Return vs Nifty]))/_xlfn.STDEV.P(Table2[1M Return vs Nifty])</f>
        <v>-0.37368373692438345</v>
      </c>
      <c r="K582">
        <v>-27.0523069346699</v>
      </c>
      <c r="L582">
        <f>(Table2[[#This Row],[6M Return vs Nifty]]-AVERAGE(Table2[6M Return vs Nifty]))/_xlfn.STDEV.P(Table2[6M Return vs Nifty])</f>
        <v>-1.1059241331247318</v>
      </c>
      <c r="M582">
        <v>-5.3169623512887298</v>
      </c>
      <c r="N582">
        <f>(Table2[[#This Row],[1W Return vs Nifty]]-AVERAGE(Table2[1W Return vs Nifty]))/_xlfn.STDEV.P(Table2[1W Return vs Nifty])</f>
        <v>-0.60333936770678698</v>
      </c>
      <c r="O582">
        <v>873.13</v>
      </c>
      <c r="P582">
        <v>894.93174723279606</v>
      </c>
      <c r="Q582">
        <v>943.96828935011797</v>
      </c>
      <c r="R582">
        <v>38.2126287851342</v>
      </c>
      <c r="S582" s="1">
        <f>(Table2[[#This Row],[Close Price]]-Table2[[#This Row],[20D EMA]])/Table2[[#This Row],[20D EMA]]</f>
        <v>-2.8609714475507676E-2</v>
      </c>
      <c r="T582" s="1">
        <f>(Table2[[#This Row],[Close Price]]-Table2[[#This Row],[50D EMA]])/Table2[[#This Row],[50D EMA]]</f>
        <v>-5.227409506641055E-2</v>
      </c>
      <c r="U582" s="1">
        <f>(Table2[[#This Row],[Close Price]]-Table2[[#This Row],[200D EMA]])/Table2[[#This Row],[200D EMA]]</f>
        <v>-0.10150583492172688</v>
      </c>
      <c r="V582">
        <v>1.44913839410359</v>
      </c>
      <c r="W582">
        <v>840.05</v>
      </c>
      <c r="X582">
        <v>852.4</v>
      </c>
      <c r="Y582">
        <v>752.35</v>
      </c>
      <c r="Z582">
        <v>867.75</v>
      </c>
      <c r="AA582">
        <v>752.35</v>
      </c>
      <c r="AB582">
        <v>941.9</v>
      </c>
      <c r="AC582" s="1">
        <f>(Table2[[#This Row],[Close Price]]/Table2[[#This Row],[Day Low]])-1</f>
        <v>9.6422831974287693E-3</v>
      </c>
      <c r="AD582" s="1">
        <f>(Table2[[#This Row],[Day High]]/Table2[[#This Row],[Close Price]])-1</f>
        <v>5.0109060897247648E-3</v>
      </c>
      <c r="AE582" s="1">
        <f>(Table2[[#This Row],[Close Price]]/Table2[[#This Row],[Current Week Low]])-1</f>
        <v>0.12733435236259716</v>
      </c>
      <c r="AF582" s="1">
        <f>(Table2[[#This Row],[Current Week High]]/Table2[[#This Row],[Close Price]])-1</f>
        <v>2.310911984908337E-2</v>
      </c>
      <c r="AG582" s="1">
        <f>(Table2[[#This Row],[Close Price]]/Table2[[#This Row],[Current Month Low]])-1</f>
        <v>0.12733435236259716</v>
      </c>
      <c r="AH582" s="1">
        <f>(Table2[[#This Row],[Current Month High]]/Table2[[#This Row],[Close Price]])-1</f>
        <v>0.11053469315569187</v>
      </c>
      <c r="AI582">
        <v>48.487885397630102</v>
      </c>
      <c r="AJ582">
        <v>62.480842911877303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-0.15</v>
      </c>
      <c r="AM582" t="s">
        <v>3108</v>
      </c>
      <c r="AN582">
        <v>-5.38</v>
      </c>
      <c r="AO582" t="s">
        <v>3108</v>
      </c>
      <c r="AP582">
        <v>6.4003277971210002E-3</v>
      </c>
      <c r="AQ582">
        <f>(Table2[[#This Row],[Sharpe Ratio]]-AVERAGE(Table2[Sharpe Ratio]))/_xlfn.STDEV.P(Table2[Sharpe Ratio])</f>
        <v>-0.64542046233112205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411</v>
      </c>
      <c r="AT582">
        <f>_xlfn.RANK.AVG(Table2[[#This Row],[6M Return vs Nifty Z-Score]],Table2[6M Return vs Nifty Z-Score])</f>
        <v>673</v>
      </c>
      <c r="AU582">
        <f>_xlfn.RANK.AVG(Table2[[#This Row],[Sharpe Ratio Z-Score]],Table2[Sharpe Ratio Z-Score])</f>
        <v>508</v>
      </c>
      <c r="AV582">
        <f>(Table2[[#This Row],[Rank 1Y]]+Table2[[#This Row],[Rank 6M]]+Table2[[#This Row],[Rank Sharpe]])/3</f>
        <v>530.66666666666663</v>
      </c>
    </row>
    <row r="583" spans="1:48" x14ac:dyDescent="0.3">
      <c r="A583" t="s">
        <v>523</v>
      </c>
      <c r="B583" t="s">
        <v>524</v>
      </c>
      <c r="C583" t="s">
        <v>3075</v>
      </c>
      <c r="D583" t="s">
        <v>446</v>
      </c>
      <c r="E583">
        <v>39062.970005820003</v>
      </c>
      <c r="F583">
        <v>1407.55</v>
      </c>
      <c r="G583">
        <v>-36.7469587021641</v>
      </c>
      <c r="H583">
        <f>(Table2[[#This Row],[1Y Return vs Nifty]]-AVERAGE(Table2[1Y Return vs Nifty]))/_xlfn.STDEV.P(Table2[1Y Return vs Nifty])</f>
        <v>-1.059388196159047</v>
      </c>
      <c r="I583">
        <v>-7.8031962789400398</v>
      </c>
      <c r="J583">
        <f>(Table2[[#This Row],[1M Return vs Nifty]]-AVERAGE(Table2[1M Return vs Nifty]))/_xlfn.STDEV.P(Table2[1M Return vs Nifty])</f>
        <v>-0.49971532599069152</v>
      </c>
      <c r="K583">
        <v>-13.1309691226952</v>
      </c>
      <c r="L583">
        <f>(Table2[[#This Row],[6M Return vs Nifty]]-AVERAGE(Table2[6M Return vs Nifty]))/_xlfn.STDEV.P(Table2[6M Return vs Nifty])</f>
        <v>-0.63796664464477648</v>
      </c>
      <c r="M583">
        <v>-2.2644370890716998</v>
      </c>
      <c r="N583">
        <f>(Table2[[#This Row],[1W Return vs Nifty]]-AVERAGE(Table2[1W Return vs Nifty]))/_xlfn.STDEV.P(Table2[1W Return vs Nifty])</f>
        <v>7.4179132963169678E-2</v>
      </c>
      <c r="O583">
        <v>1456.21</v>
      </c>
      <c r="P583">
        <v>1503.8747163092501</v>
      </c>
      <c r="Q583">
        <v>1518.8736459899901</v>
      </c>
      <c r="R583">
        <v>33.550572841580099</v>
      </c>
      <c r="S583" s="1">
        <f>(Table2[[#This Row],[Close Price]]-Table2[[#This Row],[20D EMA]])/Table2[[#This Row],[20D EMA]]</f>
        <v>-3.3415510125600074E-2</v>
      </c>
      <c r="T583" s="1">
        <f>(Table2[[#This Row],[Close Price]]-Table2[[#This Row],[50D EMA]])/Table2[[#This Row],[50D EMA]]</f>
        <v>-6.4051024506646681E-2</v>
      </c>
      <c r="U583" s="1">
        <f>(Table2[[#This Row],[Close Price]]-Table2[[#This Row],[200D EMA]])/Table2[[#This Row],[200D EMA]]</f>
        <v>-7.3293552945564652E-2</v>
      </c>
      <c r="V583">
        <v>0.50324835365245402</v>
      </c>
      <c r="W583">
        <v>1398.8</v>
      </c>
      <c r="X583">
        <v>1440.9</v>
      </c>
      <c r="Y583">
        <v>1398.8</v>
      </c>
      <c r="Z583">
        <v>1447.5</v>
      </c>
      <c r="AA583">
        <v>1397</v>
      </c>
      <c r="AB583">
        <v>1506.8</v>
      </c>
      <c r="AC583" s="1">
        <f>(Table2[[#This Row],[Close Price]]/Table2[[#This Row],[Day Low]])-1</f>
        <v>6.2553617386331695E-3</v>
      </c>
      <c r="AD583" s="1">
        <f>(Table2[[#This Row],[Day High]]/Table2[[#This Row],[Close Price]])-1</f>
        <v>2.3693652090511996E-2</v>
      </c>
      <c r="AE583" s="1">
        <f>(Table2[[#This Row],[Close Price]]/Table2[[#This Row],[Current Week Low]])-1</f>
        <v>6.2553617386331695E-3</v>
      </c>
      <c r="AF583" s="1">
        <f>(Table2[[#This Row],[Current Week High]]/Table2[[#This Row],[Close Price]])-1</f>
        <v>2.8382650705125911E-2</v>
      </c>
      <c r="AG583" s="1">
        <f>(Table2[[#This Row],[Close Price]]/Table2[[#This Row],[Current Month Low]])-1</f>
        <v>7.5518969219756649E-3</v>
      </c>
      <c r="AH583" s="1">
        <f>(Table2[[#This Row],[Current Month High]]/Table2[[#This Row],[Close Price]])-1</f>
        <v>7.0512592803097629E-2</v>
      </c>
      <c r="AI583">
        <v>27.8817803985648</v>
      </c>
      <c r="AJ583">
        <v>7.8582375478927204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3108</v>
      </c>
      <c r="AN583">
        <v>-4.38</v>
      </c>
      <c r="AO583" t="s">
        <v>3108</v>
      </c>
      <c r="AP583">
        <v>4.9272001752052999E-2</v>
      </c>
      <c r="AQ583">
        <f>(Table2[[#This Row],[Sharpe Ratio]]-AVERAGE(Table2[Sharpe Ratio]))/_xlfn.STDEV.P(Table2[Sharpe Ratio])</f>
        <v>-0.1582055083237153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673</v>
      </c>
      <c r="AT583">
        <f>_xlfn.RANK.AVG(Table2[[#This Row],[6M Return vs Nifty Z-Score]],Table2[6M Return vs Nifty Z-Score])</f>
        <v>536</v>
      </c>
      <c r="AU583">
        <f>_xlfn.RANK.AVG(Table2[[#This Row],[Sharpe Ratio Z-Score]],Table2[Sharpe Ratio Z-Score])</f>
        <v>388</v>
      </c>
      <c r="AV583">
        <f>(Table2[[#This Row],[Rank 1Y]]+Table2[[#This Row],[Rank 6M]]+Table2[[#This Row],[Rank Sharpe]])/3</f>
        <v>532.33333333333337</v>
      </c>
    </row>
    <row r="584" spans="1:48" x14ac:dyDescent="0.3">
      <c r="A584" t="s">
        <v>1635</v>
      </c>
      <c r="B584" t="s">
        <v>1636</v>
      </c>
      <c r="C584" t="s">
        <v>3074</v>
      </c>
      <c r="D584" t="s">
        <v>1156</v>
      </c>
      <c r="E584">
        <v>5188.3535177499998</v>
      </c>
      <c r="F584">
        <v>3095.15</v>
      </c>
      <c r="G584">
        <v>11.294607071778399</v>
      </c>
      <c r="H584">
        <f>(Table2[[#This Row],[1Y Return vs Nifty]]-AVERAGE(Table2[1Y Return vs Nifty]))/_xlfn.STDEV.P(Table2[1Y Return vs Nifty])</f>
        <v>-0.3181294832276802</v>
      </c>
      <c r="I584">
        <v>7.4293102089916996</v>
      </c>
      <c r="J584">
        <f>(Table2[[#This Row],[1M Return vs Nifty]]-AVERAGE(Table2[1M Return vs Nifty]))/_xlfn.STDEV.P(Table2[1M Return vs Nifty])</f>
        <v>0.95657553062580647</v>
      </c>
      <c r="K584">
        <v>-13.959340558953199</v>
      </c>
      <c r="L584">
        <f>(Table2[[#This Row],[6M Return vs Nifty]]-AVERAGE(Table2[6M Return vs Nifty]))/_xlfn.STDEV.P(Table2[6M Return vs Nifty])</f>
        <v>-0.66581185766061102</v>
      </c>
      <c r="M584">
        <v>-1.14900021585317</v>
      </c>
      <c r="N584">
        <f>(Table2[[#This Row],[1W Return vs Nifty]]-AVERAGE(Table2[1W Return vs Nifty]))/_xlfn.STDEV.P(Table2[1W Return vs Nifty])</f>
        <v>0.32175419066674504</v>
      </c>
      <c r="O584">
        <v>3118.96</v>
      </c>
      <c r="P584">
        <v>3081.29635932874</v>
      </c>
      <c r="Q584">
        <v>2957.9949439110701</v>
      </c>
      <c r="R584">
        <v>46.526133799248697</v>
      </c>
      <c r="S584" s="1">
        <f>(Table2[[#This Row],[Close Price]]-Table2[[#This Row],[20D EMA]])/Table2[[#This Row],[20D EMA]]</f>
        <v>-7.6339549080462546E-3</v>
      </c>
      <c r="T584" s="1">
        <f>(Table2[[#This Row],[Close Price]]-Table2[[#This Row],[50D EMA]])/Table2[[#This Row],[50D EMA]]</f>
        <v>4.4960429169098566E-3</v>
      </c>
      <c r="U584" s="1">
        <f>(Table2[[#This Row],[Close Price]]-Table2[[#This Row],[200D EMA]])/Table2[[#This Row],[200D EMA]]</f>
        <v>4.6367576243245077E-2</v>
      </c>
      <c r="V584">
        <v>0.78513721375249901</v>
      </c>
      <c r="W584">
        <v>3080.2</v>
      </c>
      <c r="X584">
        <v>3151</v>
      </c>
      <c r="Y584">
        <v>3040.05</v>
      </c>
      <c r="Z584">
        <v>3171.1</v>
      </c>
      <c r="AA584">
        <v>2955.55</v>
      </c>
      <c r="AB584">
        <v>3456</v>
      </c>
      <c r="AC584" s="1">
        <f>(Table2[[#This Row],[Close Price]]/Table2[[#This Row],[Day Low]])-1</f>
        <v>4.853580936302837E-3</v>
      </c>
      <c r="AD584" s="1">
        <f>(Table2[[#This Row],[Day High]]/Table2[[#This Row],[Close Price]])-1</f>
        <v>1.8044359724084469E-2</v>
      </c>
      <c r="AE584" s="1">
        <f>(Table2[[#This Row],[Close Price]]/Table2[[#This Row],[Current Week Low]])-1</f>
        <v>1.8124701896350404E-2</v>
      </c>
      <c r="AF584" s="1">
        <f>(Table2[[#This Row],[Current Week High]]/Table2[[#This Row],[Close Price]])-1</f>
        <v>2.4538390708043201E-2</v>
      </c>
      <c r="AG584" s="1">
        <f>(Table2[[#This Row],[Close Price]]/Table2[[#This Row],[Current Month Low]])-1</f>
        <v>4.7233171490923764E-2</v>
      </c>
      <c r="AH584" s="1">
        <f>(Table2[[#This Row],[Current Month High]]/Table2[[#This Row],[Close Price]])-1</f>
        <v>0.11658562589858334</v>
      </c>
      <c r="AI584">
        <v>19.541863883818198</v>
      </c>
      <c r="AJ584">
        <v>41.972845282326404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</v>
      </c>
      <c r="AM584">
        <v>0</v>
      </c>
      <c r="AN584">
        <v>-11.09</v>
      </c>
      <c r="AO584" t="s">
        <v>3108</v>
      </c>
      <c r="AP584">
        <v>-5.6138596190407002E-2</v>
      </c>
      <c r="AQ584">
        <f>(Table2[[#This Row],[Sharpe Ratio]]-AVERAGE(Table2[Sharpe Ratio]))/_xlfn.STDEV.P(Table2[Sharpe Ratio])</f>
        <v>-1.3561437946247721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-1.0617554142205119</v>
      </c>
      <c r="AS584">
        <f>_xlfn.RANK.AVG(Table2[[#This Row],[1Y Return vs Nifty Z-Score]],Table2[1Y Return vs Nifty Z-Score])</f>
        <v>383</v>
      </c>
      <c r="AT584">
        <f>_xlfn.RANK.AVG(Table2[[#This Row],[6M Return vs Nifty Z-Score]],Table2[6M Return vs Nifty Z-Score])</f>
        <v>548</v>
      </c>
      <c r="AU584">
        <f>_xlfn.RANK.AVG(Table2[[#This Row],[Sharpe Ratio Z-Score]],Table2[Sharpe Ratio Z-Score])</f>
        <v>666</v>
      </c>
      <c r="AV584">
        <f>(Table2[[#This Row],[Rank 1Y]]+Table2[[#This Row],[Rank 6M]]+Table2[[#This Row],[Rank Sharpe]])/3</f>
        <v>532.33333333333337</v>
      </c>
    </row>
    <row r="585" spans="1:48" x14ac:dyDescent="0.3">
      <c r="A585" t="s">
        <v>805</v>
      </c>
      <c r="B585" t="s">
        <v>806</v>
      </c>
      <c r="C585" t="s">
        <v>3064</v>
      </c>
      <c r="D585" t="s">
        <v>527</v>
      </c>
      <c r="E585">
        <v>19465.5047973</v>
      </c>
      <c r="F585">
        <v>2160.15</v>
      </c>
      <c r="G585">
        <v>-4.2733893079441998</v>
      </c>
      <c r="H585">
        <f>(Table2[[#This Row],[1Y Return vs Nifty]]-AVERAGE(Table2[1Y Return vs Nifty]))/_xlfn.STDEV.P(Table2[1Y Return vs Nifty])</f>
        <v>-0.55833632855936466</v>
      </c>
      <c r="I585">
        <v>-8.1887841408765691</v>
      </c>
      <c r="J585">
        <f>(Table2[[#This Row],[1M Return vs Nifty]]-AVERAGE(Table2[1M Return vs Nifty]))/_xlfn.STDEV.P(Table2[1M Return vs Nifty])</f>
        <v>-0.53657912632488824</v>
      </c>
      <c r="K585">
        <v>-45.388936382480402</v>
      </c>
      <c r="L585">
        <f>(Table2[[#This Row],[6M Return vs Nifty]]-AVERAGE(Table2[6M Return vs Nifty]))/_xlfn.STDEV.P(Table2[6M Return vs Nifty])</f>
        <v>-1.7222990232020408</v>
      </c>
      <c r="M585">
        <v>-3.3739551250264399</v>
      </c>
      <c r="N585">
        <f>(Table2[[#This Row],[1W Return vs Nifty]]-AVERAGE(Table2[1W Return vs Nifty]))/_xlfn.STDEV.P(Table2[1W Return vs Nifty])</f>
        <v>-0.17208221841393956</v>
      </c>
      <c r="O585">
        <v>2170.27</v>
      </c>
      <c r="P585">
        <v>2303.1354895965901</v>
      </c>
      <c r="Q585">
        <v>2491.41838031617</v>
      </c>
      <c r="R585">
        <v>52.1198566763237</v>
      </c>
      <c r="S585" s="1">
        <f>(Table2[[#This Row],[Close Price]]-Table2[[#This Row],[20D EMA]])/Table2[[#This Row],[20D EMA]]</f>
        <v>-4.6630142793292499E-3</v>
      </c>
      <c r="T585" s="1">
        <f>(Table2[[#This Row],[Close Price]]-Table2[[#This Row],[50D EMA]])/Table2[[#This Row],[50D EMA]]</f>
        <v>-6.2082969170708623E-2</v>
      </c>
      <c r="U585" s="1">
        <f>(Table2[[#This Row],[Close Price]]-Table2[[#This Row],[200D EMA]])/Table2[[#This Row],[200D EMA]]</f>
        <v>-0.13296376992857006</v>
      </c>
      <c r="V585">
        <v>0.88473492269773901</v>
      </c>
      <c r="W585">
        <v>2110</v>
      </c>
      <c r="X585">
        <v>2170.5500000000002</v>
      </c>
      <c r="Y585">
        <v>2078</v>
      </c>
      <c r="Z585">
        <v>2208.1</v>
      </c>
      <c r="AA585">
        <v>2030</v>
      </c>
      <c r="AB585">
        <v>2309.5</v>
      </c>
      <c r="AC585" s="1">
        <f>(Table2[[#This Row],[Close Price]]/Table2[[#This Row],[Day Low]])-1</f>
        <v>2.3767772511848362E-2</v>
      </c>
      <c r="AD585" s="1">
        <f>(Table2[[#This Row],[Day High]]/Table2[[#This Row],[Close Price]])-1</f>
        <v>4.814480475892946E-3</v>
      </c>
      <c r="AE585" s="1">
        <f>(Table2[[#This Row],[Close Price]]/Table2[[#This Row],[Current Week Low]])-1</f>
        <v>3.9533205004812277E-2</v>
      </c>
      <c r="AF585" s="1">
        <f>(Table2[[#This Row],[Current Week High]]/Table2[[#This Row],[Close Price]])-1</f>
        <v>2.2197532578756007E-2</v>
      </c>
      <c r="AG585" s="1">
        <f>(Table2[[#This Row],[Close Price]]/Table2[[#This Row],[Current Month Low]])-1</f>
        <v>6.4113300492610881E-2</v>
      </c>
      <c r="AH585" s="1">
        <f>(Table2[[#This Row],[Current Month High]]/Table2[[#This Row],[Close Price]])-1</f>
        <v>6.9138717218711676E-2</v>
      </c>
      <c r="AI585">
        <v>80.357845519986995</v>
      </c>
      <c r="AJ585">
        <v>29.269022470901501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-0.19</v>
      </c>
      <c r="AM585" t="s">
        <v>3108</v>
      </c>
      <c r="AN585">
        <v>0.92</v>
      </c>
      <c r="AO585" t="s">
        <v>3109</v>
      </c>
      <c r="AP585">
        <v>5.8520067142388998E-2</v>
      </c>
      <c r="AQ585">
        <f>(Table2[[#This Row],[Sharpe Ratio]]-AVERAGE(Table2[Sharpe Ratio]))/_xlfn.STDEV.P(Table2[Sharpe Ratio])</f>
        <v>-5.3105909027763569E-2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513</v>
      </c>
      <c r="AT585">
        <f>_xlfn.RANK.AVG(Table2[[#This Row],[6M Return vs Nifty Z-Score]],Table2[6M Return vs Nifty Z-Score])</f>
        <v>724</v>
      </c>
      <c r="AU585">
        <f>_xlfn.RANK.AVG(Table2[[#This Row],[Sharpe Ratio Z-Score]],Table2[Sharpe Ratio Z-Score])</f>
        <v>361</v>
      </c>
      <c r="AV585">
        <f>(Table2[[#This Row],[Rank 1Y]]+Table2[[#This Row],[Rank 6M]]+Table2[[#This Row],[Rank Sharpe]])/3</f>
        <v>532.66666666666663</v>
      </c>
    </row>
    <row r="586" spans="1:48" x14ac:dyDescent="0.3">
      <c r="A586" t="s">
        <v>576</v>
      </c>
      <c r="B586" t="s">
        <v>577</v>
      </c>
      <c r="C586" t="s">
        <v>3068</v>
      </c>
      <c r="D586" t="s">
        <v>212</v>
      </c>
      <c r="E586">
        <v>33305.1756599</v>
      </c>
      <c r="F586">
        <v>830.95</v>
      </c>
      <c r="G586">
        <v>-22.8931973568762</v>
      </c>
      <c r="H586">
        <f>(Table2[[#This Row],[1Y Return vs Nifty]]-AVERAGE(Table2[1Y Return vs Nifty]))/_xlfn.STDEV.P(Table2[1Y Return vs Nifty])</f>
        <v>-0.84563118931235504</v>
      </c>
      <c r="I586">
        <v>9.4442571665024406</v>
      </c>
      <c r="J586">
        <f>(Table2[[#This Row],[1M Return vs Nifty]]-AVERAGE(Table2[1M Return vs Nifty]))/_xlfn.STDEV.P(Table2[1M Return vs Nifty])</f>
        <v>1.1492128246335209</v>
      </c>
      <c r="K586">
        <v>-2.68116595304785</v>
      </c>
      <c r="L586">
        <f>(Table2[[#This Row],[6M Return vs Nifty]]-AVERAGE(Table2[6M Return vs Nifty]))/_xlfn.STDEV.P(Table2[6M Return vs Nifty])</f>
        <v>-0.28670272788443685</v>
      </c>
      <c r="M586">
        <v>-2.9184678055210398</v>
      </c>
      <c r="N586">
        <f>(Table2[[#This Row],[1W Return vs Nifty]]-AVERAGE(Table2[1W Return vs Nifty]))/_xlfn.STDEV.P(Table2[1W Return vs Nifty])</f>
        <v>-7.0985238282367732E-2</v>
      </c>
      <c r="O586">
        <v>804.94</v>
      </c>
      <c r="P586">
        <v>766.29161618575802</v>
      </c>
      <c r="Q586">
        <v>727.29131003389602</v>
      </c>
      <c r="R586">
        <v>59.923302551118901</v>
      </c>
      <c r="S586" s="1">
        <f>(Table2[[#This Row],[Close Price]]-Table2[[#This Row],[20D EMA]])/Table2[[#This Row],[20D EMA]]</f>
        <v>3.2312967426143549E-2</v>
      </c>
      <c r="T586" s="1">
        <f>(Table2[[#This Row],[Close Price]]-Table2[[#This Row],[50D EMA]])/Table2[[#This Row],[50D EMA]]</f>
        <v>8.4378299916787927E-2</v>
      </c>
      <c r="U586" s="1">
        <f>(Table2[[#This Row],[Close Price]]-Table2[[#This Row],[200D EMA]])/Table2[[#This Row],[200D EMA]]</f>
        <v>0.14252705695228632</v>
      </c>
      <c r="V586">
        <v>0.811116070126918</v>
      </c>
      <c r="W586">
        <v>818.2</v>
      </c>
      <c r="X586">
        <v>834.6</v>
      </c>
      <c r="Y586">
        <v>806.55</v>
      </c>
      <c r="Z586">
        <v>839.25</v>
      </c>
      <c r="AA586">
        <v>792.35</v>
      </c>
      <c r="AB586">
        <v>874.55</v>
      </c>
      <c r="AC586" s="1">
        <f>(Table2[[#This Row],[Close Price]]/Table2[[#This Row],[Day Low]])-1</f>
        <v>1.5582987044732377E-2</v>
      </c>
      <c r="AD586" s="1">
        <f>(Table2[[#This Row],[Day High]]/Table2[[#This Row],[Close Price]])-1</f>
        <v>4.3925627294061353E-3</v>
      </c>
      <c r="AE586" s="1">
        <f>(Table2[[#This Row],[Close Price]]/Table2[[#This Row],[Current Week Low]])-1</f>
        <v>3.0252309218275375E-2</v>
      </c>
      <c r="AF586" s="1">
        <f>(Table2[[#This Row],[Current Week High]]/Table2[[#This Row],[Close Price]])-1</f>
        <v>9.9885673024850963E-3</v>
      </c>
      <c r="AG586" s="1">
        <f>(Table2[[#This Row],[Close Price]]/Table2[[#This Row],[Current Month Low]])-1</f>
        <v>4.8715845270398184E-2</v>
      </c>
      <c r="AH586" s="1">
        <f>(Table2[[#This Row],[Current Month High]]/Table2[[#This Row],[Close Price]])-1</f>
        <v>5.2470064384138482E-2</v>
      </c>
      <c r="AI586">
        <v>5.2470064384138402</v>
      </c>
      <c r="AJ586">
        <v>36.748128034230199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0.05</v>
      </c>
      <c r="AM586" t="s">
        <v>3109</v>
      </c>
      <c r="AN586">
        <v>4.6900000000000004</v>
      </c>
      <c r="AO586" t="s">
        <v>3109</v>
      </c>
      <c r="AP586">
        <v>-3.7830036954040001E-3</v>
      </c>
      <c r="AQ586">
        <f>(Table2[[#This Row],[Sharpe Ratio]]-AVERAGE(Table2[Sharpe Ratio]))/_xlfn.STDEV.P(Table2[Sharpe Ratio])</f>
        <v>-0.76114888921709789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-0.81525522006273643</v>
      </c>
      <c r="AS586">
        <f>_xlfn.RANK.AVG(Table2[[#This Row],[1Y Return vs Nifty Z-Score]],Table2[1Y Return vs Nifty Z-Score])</f>
        <v>623</v>
      </c>
      <c r="AT586">
        <f>_xlfn.RANK.AVG(Table2[[#This Row],[6M Return vs Nifty Z-Score]],Table2[6M Return vs Nifty Z-Score])</f>
        <v>406</v>
      </c>
      <c r="AU586">
        <f>_xlfn.RANK.AVG(Table2[[#This Row],[Sharpe Ratio Z-Score]],Table2[Sharpe Ratio Z-Score])</f>
        <v>575</v>
      </c>
      <c r="AV586">
        <f>(Table2[[#This Row],[Rank 1Y]]+Table2[[#This Row],[Rank 6M]]+Table2[[#This Row],[Rank Sharpe]])/3</f>
        <v>534.66666666666663</v>
      </c>
    </row>
    <row r="587" spans="1:48" x14ac:dyDescent="0.3">
      <c r="A587" t="s">
        <v>394</v>
      </c>
      <c r="B587" t="s">
        <v>395</v>
      </c>
      <c r="C587" t="s">
        <v>3068</v>
      </c>
      <c r="D587" t="s">
        <v>51</v>
      </c>
      <c r="E587">
        <v>59349.087992979999</v>
      </c>
      <c r="F587">
        <v>27929.9</v>
      </c>
      <c r="G587">
        <v>-9.2373721960150803</v>
      </c>
      <c r="H587">
        <f>(Table2[[#This Row],[1Y Return vs Nifty]]-AVERAGE(Table2[1Y Return vs Nifty]))/_xlfn.STDEV.P(Table2[1Y Return vs Nifty])</f>
        <v>-0.63492824448356511</v>
      </c>
      <c r="I587">
        <v>-4.8776030688039498</v>
      </c>
      <c r="J587">
        <f>(Table2[[#This Row],[1M Return vs Nifty]]-AVERAGE(Table2[1M Return vs Nifty]))/_xlfn.STDEV.P(Table2[1M Return vs Nifty])</f>
        <v>-0.22001646976660419</v>
      </c>
      <c r="K587">
        <v>-16.7907883971336</v>
      </c>
      <c r="L587">
        <f>(Table2[[#This Row],[6M Return vs Nifty]]-AVERAGE(Table2[6M Return vs Nifty]))/_xlfn.STDEV.P(Table2[6M Return vs Nifty])</f>
        <v>-0.76098929225868372</v>
      </c>
      <c r="M587">
        <v>-2.30278052135575</v>
      </c>
      <c r="N587">
        <f>(Table2[[#This Row],[1W Return vs Nifty]]-AVERAGE(Table2[1W Return vs Nifty]))/_xlfn.STDEV.P(Table2[1W Return vs Nifty])</f>
        <v>6.566867603978889E-2</v>
      </c>
      <c r="O587">
        <v>27704.89</v>
      </c>
      <c r="P587">
        <v>27574.5298913142</v>
      </c>
      <c r="Q587">
        <v>26214.466520216502</v>
      </c>
      <c r="R587">
        <v>55.743139582848499</v>
      </c>
      <c r="S587" s="1">
        <f>(Table2[[#This Row],[Close Price]]-Table2[[#This Row],[20D EMA]])/Table2[[#This Row],[20D EMA]]</f>
        <v>8.1216709396789537E-3</v>
      </c>
      <c r="T587" s="1">
        <f>(Table2[[#This Row],[Close Price]]-Table2[[#This Row],[50D EMA]])/Table2[[#This Row],[50D EMA]]</f>
        <v>1.2887621659789062E-2</v>
      </c>
      <c r="U587" s="1">
        <f>(Table2[[#This Row],[Close Price]]-Table2[[#This Row],[200D EMA]])/Table2[[#This Row],[200D EMA]]</f>
        <v>6.5438427993969053E-2</v>
      </c>
      <c r="V587">
        <v>1.4552323951756401</v>
      </c>
      <c r="W587">
        <v>27110.5</v>
      </c>
      <c r="X587">
        <v>28014.799999999999</v>
      </c>
      <c r="Y587">
        <v>26770</v>
      </c>
      <c r="Z587">
        <v>28014.799999999999</v>
      </c>
      <c r="AA587">
        <v>26770</v>
      </c>
      <c r="AB587">
        <v>29501</v>
      </c>
      <c r="AC587" s="1">
        <f>(Table2[[#This Row],[Close Price]]/Table2[[#This Row],[Day Low]])-1</f>
        <v>3.0224451780675343E-2</v>
      </c>
      <c r="AD587" s="1">
        <f>(Table2[[#This Row],[Day High]]/Table2[[#This Row],[Close Price]])-1</f>
        <v>3.0397530961441266E-3</v>
      </c>
      <c r="AE587" s="1">
        <f>(Table2[[#This Row],[Close Price]]/Table2[[#This Row],[Current Week Low]])-1</f>
        <v>4.3328352633545064E-2</v>
      </c>
      <c r="AF587" s="1">
        <f>(Table2[[#This Row],[Current Week High]]/Table2[[#This Row],[Close Price]])-1</f>
        <v>3.0397530961441266E-3</v>
      </c>
      <c r="AG587" s="1">
        <f>(Table2[[#This Row],[Close Price]]/Table2[[#This Row],[Current Month Low]])-1</f>
        <v>4.3328352633545064E-2</v>
      </c>
      <c r="AH587" s="1">
        <f>(Table2[[#This Row],[Current Month High]]/Table2[[#This Row],[Close Price]])-1</f>
        <v>5.6251544044196411E-2</v>
      </c>
      <c r="AI587">
        <v>6.1190695276388301</v>
      </c>
      <c r="AJ587">
        <v>26.954090909090901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-0.06</v>
      </c>
      <c r="AM587" t="s">
        <v>3108</v>
      </c>
      <c r="AN587">
        <v>-0.85</v>
      </c>
      <c r="AO587" t="s">
        <v>3108</v>
      </c>
      <c r="AP587">
        <v>1.3246535267847999E-2</v>
      </c>
      <c r="AQ587">
        <f>(Table2[[#This Row],[Sharpe Ratio]]-AVERAGE(Table2[Sharpe Ratio]))/_xlfn.STDEV.P(Table2[Sharpe Ratio])</f>
        <v>-0.56761676701747799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-2.1178820974865418</v>
      </c>
      <c r="AS587">
        <f>_xlfn.RANK.AVG(Table2[[#This Row],[1Y Return vs Nifty Z-Score]],Table2[1Y Return vs Nifty Z-Score])</f>
        <v>540</v>
      </c>
      <c r="AT587">
        <f>_xlfn.RANK.AVG(Table2[[#This Row],[6M Return vs Nifty Z-Score]],Table2[6M Return vs Nifty Z-Score])</f>
        <v>578</v>
      </c>
      <c r="AU587">
        <f>_xlfn.RANK.AVG(Table2[[#This Row],[Sharpe Ratio Z-Score]],Table2[Sharpe Ratio Z-Score])</f>
        <v>487</v>
      </c>
      <c r="AV587">
        <f>(Table2[[#This Row],[Rank 1Y]]+Table2[[#This Row],[Rank 6M]]+Table2[[#This Row],[Rank Sharpe]])/3</f>
        <v>535</v>
      </c>
    </row>
    <row r="588" spans="1:48" x14ac:dyDescent="0.3">
      <c r="A588" t="s">
        <v>1795</v>
      </c>
      <c r="B588" t="s">
        <v>1796</v>
      </c>
      <c r="C588" t="s">
        <v>3075</v>
      </c>
      <c r="D588" t="s">
        <v>133</v>
      </c>
      <c r="E588">
        <v>4085.5247445509999</v>
      </c>
      <c r="F588">
        <v>213.19</v>
      </c>
      <c r="G588">
        <v>-16.200752655106299</v>
      </c>
      <c r="H588">
        <f>(Table2[[#This Row],[1Y Return vs Nifty]]-AVERAGE(Table2[1Y Return vs Nifty]))/_xlfn.STDEV.P(Table2[1Y Return vs Nifty])</f>
        <v>-0.74236992240566668</v>
      </c>
      <c r="I588">
        <v>-6.1193187703820104</v>
      </c>
      <c r="J588">
        <f>(Table2[[#This Row],[1M Return vs Nifty]]-AVERAGE(Table2[1M Return vs Nifty]))/_xlfn.STDEV.P(Table2[1M Return vs Nifty])</f>
        <v>-0.33872964570767017</v>
      </c>
      <c r="K588">
        <v>-26.879559427219199</v>
      </c>
      <c r="L588">
        <f>(Table2[[#This Row],[6M Return vs Nifty]]-AVERAGE(Table2[6M Return vs Nifty]))/_xlfn.STDEV.P(Table2[6M Return vs Nifty])</f>
        <v>-1.1001173284325658</v>
      </c>
      <c r="M588">
        <v>-1.73162862231513</v>
      </c>
      <c r="N588">
        <f>(Table2[[#This Row],[1W Return vs Nifty]]-AVERAGE(Table2[1W Return vs Nifty]))/_xlfn.STDEV.P(Table2[1W Return vs Nifty])</f>
        <v>0.19243780816869002</v>
      </c>
      <c r="O588">
        <v>212.69</v>
      </c>
      <c r="P588">
        <v>215.76796952502801</v>
      </c>
      <c r="Q588">
        <v>216.56418052714301</v>
      </c>
      <c r="R588">
        <v>53.062537170382697</v>
      </c>
      <c r="S588" s="1">
        <f>(Table2[[#This Row],[Close Price]]-Table2[[#This Row],[20D EMA]])/Table2[[#This Row],[20D EMA]]</f>
        <v>2.3508392496121118E-3</v>
      </c>
      <c r="T588" s="1">
        <f>(Table2[[#This Row],[Close Price]]-Table2[[#This Row],[50D EMA]])/Table2[[#This Row],[50D EMA]]</f>
        <v>-1.1947878689793103E-2</v>
      </c>
      <c r="U588" s="1">
        <f>(Table2[[#This Row],[Close Price]]-Table2[[#This Row],[200D EMA]])/Table2[[#This Row],[200D EMA]]</f>
        <v>-1.5580510677850112E-2</v>
      </c>
      <c r="V588">
        <v>1.2114525298602401</v>
      </c>
      <c r="W588">
        <v>208</v>
      </c>
      <c r="X588">
        <v>215</v>
      </c>
      <c r="Y588">
        <v>207.15</v>
      </c>
      <c r="Z588">
        <v>222.79</v>
      </c>
      <c r="AA588">
        <v>195.9</v>
      </c>
      <c r="AB588">
        <v>222.79</v>
      </c>
      <c r="AC588" s="1">
        <f>(Table2[[#This Row],[Close Price]]/Table2[[#This Row],[Day Low]])-1</f>
        <v>2.4951923076923066E-2</v>
      </c>
      <c r="AD588" s="1">
        <f>(Table2[[#This Row],[Day High]]/Table2[[#This Row],[Close Price]])-1</f>
        <v>8.490079272010842E-3</v>
      </c>
      <c r="AE588" s="1">
        <f>(Table2[[#This Row],[Close Price]]/Table2[[#This Row],[Current Week Low]])-1</f>
        <v>2.9157615254646441E-2</v>
      </c>
      <c r="AF588" s="1">
        <f>(Table2[[#This Row],[Current Week High]]/Table2[[#This Row],[Close Price]])-1</f>
        <v>4.5030254702378203E-2</v>
      </c>
      <c r="AG588" s="1">
        <f>(Table2[[#This Row],[Close Price]]/Table2[[#This Row],[Current Month Low]])-1</f>
        <v>8.8259315977539554E-2</v>
      </c>
      <c r="AH588" s="1">
        <f>(Table2[[#This Row],[Current Month High]]/Table2[[#This Row],[Close Price]])-1</f>
        <v>4.5030254702378203E-2</v>
      </c>
      <c r="AI588">
        <v>30.400112575636701</v>
      </c>
      <c r="AJ588">
        <v>27.735170760934601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0.08</v>
      </c>
      <c r="AM588" t="s">
        <v>3109</v>
      </c>
      <c r="AN588">
        <v>-0.19</v>
      </c>
      <c r="AO588" t="s">
        <v>3108</v>
      </c>
      <c r="AP588">
        <v>6.3795653693927007E-2</v>
      </c>
      <c r="AQ588">
        <f>(Table2[[#This Row],[Sharpe Ratio]]-AVERAGE(Table2[Sharpe Ratio]))/_xlfn.STDEV.P(Table2[Sharpe Ratio])</f>
        <v>6.84847161460902E-3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591</v>
      </c>
      <c r="AT588">
        <f>_xlfn.RANK.AVG(Table2[[#This Row],[6M Return vs Nifty Z-Score]],Table2[6M Return vs Nifty Z-Score])</f>
        <v>671</v>
      </c>
      <c r="AU588">
        <f>_xlfn.RANK.AVG(Table2[[#This Row],[Sharpe Ratio Z-Score]],Table2[Sharpe Ratio Z-Score])</f>
        <v>345</v>
      </c>
      <c r="AV588">
        <f>(Table2[[#This Row],[Rank 1Y]]+Table2[[#This Row],[Rank 6M]]+Table2[[#This Row],[Rank Sharpe]])/3</f>
        <v>535.66666666666663</v>
      </c>
    </row>
    <row r="589" spans="1:48" x14ac:dyDescent="0.3">
      <c r="A589" t="s">
        <v>38</v>
      </c>
      <c r="B589" t="s">
        <v>39</v>
      </c>
      <c r="C589" t="s">
        <v>3066</v>
      </c>
      <c r="D589" t="s">
        <v>40</v>
      </c>
      <c r="E589">
        <v>645726.41857914999</v>
      </c>
      <c r="F589">
        <v>2748.25</v>
      </c>
      <c r="G589">
        <v>-18.413611752070601</v>
      </c>
      <c r="H589">
        <f>(Table2[[#This Row],[1Y Return vs Nifty]]-AVERAGE(Table2[1Y Return vs Nifty]))/_xlfn.STDEV.P(Table2[1Y Return vs Nifty])</f>
        <v>-0.77651329512238021</v>
      </c>
      <c r="I589">
        <v>3.7919189046438802</v>
      </c>
      <c r="J589">
        <f>(Table2[[#This Row],[1M Return vs Nifty]]-AVERAGE(Table2[1M Return vs Nifty]))/_xlfn.STDEV.P(Table2[1M Return vs Nifty])</f>
        <v>0.60882582162979715</v>
      </c>
      <c r="K589">
        <v>4.3589160122665298</v>
      </c>
      <c r="L589">
        <f>(Table2[[#This Row],[6M Return vs Nifty]]-AVERAGE(Table2[6M Return vs Nifty]))/_xlfn.STDEV.P(Table2[6M Return vs Nifty])</f>
        <v>-5.0054560899525834E-2</v>
      </c>
      <c r="M589">
        <v>-1.5938311656320401</v>
      </c>
      <c r="N589">
        <f>(Table2[[#This Row],[1W Return vs Nifty]]-AVERAGE(Table2[1W Return vs Nifty]))/_xlfn.STDEV.P(Table2[1W Return vs Nifty])</f>
        <v>0.22302242851684512</v>
      </c>
      <c r="O589">
        <v>2709.06</v>
      </c>
      <c r="P589">
        <v>2619.42066398722</v>
      </c>
      <c r="Q589">
        <v>2501.1148490299702</v>
      </c>
      <c r="R589">
        <v>60.837612243802099</v>
      </c>
      <c r="S589" s="1">
        <f>(Table2[[#This Row],[Close Price]]-Table2[[#This Row],[20D EMA]])/Table2[[#This Row],[20D EMA]]</f>
        <v>1.446627243398081E-2</v>
      </c>
      <c r="T589" s="1">
        <f>(Table2[[#This Row],[Close Price]]-Table2[[#This Row],[50D EMA]])/Table2[[#This Row],[50D EMA]]</f>
        <v>4.9182377532549143E-2</v>
      </c>
      <c r="U589" s="1">
        <f>(Table2[[#This Row],[Close Price]]-Table2[[#This Row],[200D EMA]])/Table2[[#This Row],[200D EMA]]</f>
        <v>9.8809997096246285E-2</v>
      </c>
      <c r="V589">
        <v>0.73684958160420899</v>
      </c>
      <c r="W589">
        <v>2710.7</v>
      </c>
      <c r="X589">
        <v>2753.6</v>
      </c>
      <c r="Y589">
        <v>2706.6</v>
      </c>
      <c r="Z589">
        <v>2763.4</v>
      </c>
      <c r="AA589">
        <v>2666.2</v>
      </c>
      <c r="AB589">
        <v>2781.85</v>
      </c>
      <c r="AC589" s="1">
        <f>(Table2[[#This Row],[Close Price]]/Table2[[#This Row],[Day Low]])-1</f>
        <v>1.3852510421662467E-2</v>
      </c>
      <c r="AD589" s="1">
        <f>(Table2[[#This Row],[Day High]]/Table2[[#This Row],[Close Price]])-1</f>
        <v>1.9466933503138328E-3</v>
      </c>
      <c r="AE589" s="1">
        <f>(Table2[[#This Row],[Close Price]]/Table2[[#This Row],[Current Week Low]])-1</f>
        <v>1.5388310056897891E-2</v>
      </c>
      <c r="AF589" s="1">
        <f>(Table2[[#This Row],[Current Week High]]/Table2[[#This Row],[Close Price]])-1</f>
        <v>5.512598926589618E-3</v>
      </c>
      <c r="AG589" s="1">
        <f>(Table2[[#This Row],[Close Price]]/Table2[[#This Row],[Current Month Low]])-1</f>
        <v>3.0774135473707886E-2</v>
      </c>
      <c r="AH589" s="1">
        <f>(Table2[[#This Row],[Current Month High]]/Table2[[#This Row],[Close Price]])-1</f>
        <v>1.2225961975802724E-2</v>
      </c>
      <c r="AI589">
        <v>2.2941872100427498</v>
      </c>
      <c r="AJ589">
        <v>26.527934439814899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0.02</v>
      </c>
      <c r="AM589" t="s">
        <v>3109</v>
      </c>
      <c r="AN589">
        <v>2.11</v>
      </c>
      <c r="AO589" t="s">
        <v>3109</v>
      </c>
      <c r="AP589">
        <v>-6.7834750052878007E-2</v>
      </c>
      <c r="AQ589">
        <f>(Table2[[#This Row],[Sharpe Ratio]]-AVERAGE(Table2[Sharpe Ratio]))/_xlfn.STDEV.P(Table2[Sharpe Ratio])</f>
        <v>-1.4890646848180928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-1.4837842906933567</v>
      </c>
      <c r="AS589">
        <f>_xlfn.RANK.AVG(Table2[[#This Row],[1Y Return vs Nifty Z-Score]],Table2[1Y Return vs Nifty Z-Score])</f>
        <v>599</v>
      </c>
      <c r="AT589">
        <f>_xlfn.RANK.AVG(Table2[[#This Row],[6M Return vs Nifty Z-Score]],Table2[6M Return vs Nifty Z-Score])</f>
        <v>327</v>
      </c>
      <c r="AU589">
        <f>_xlfn.RANK.AVG(Table2[[#This Row],[Sharpe Ratio Z-Score]],Table2[Sharpe Ratio Z-Score])</f>
        <v>682</v>
      </c>
      <c r="AV589">
        <f>(Table2[[#This Row],[Rank 1Y]]+Table2[[#This Row],[Rank 6M]]+Table2[[#This Row],[Rank Sharpe]])/3</f>
        <v>536</v>
      </c>
    </row>
    <row r="590" spans="1:48" x14ac:dyDescent="0.3">
      <c r="A590" t="s">
        <v>1625</v>
      </c>
      <c r="B590" t="s">
        <v>1626</v>
      </c>
      <c r="C590" t="s">
        <v>3078</v>
      </c>
      <c r="D590" t="s">
        <v>291</v>
      </c>
      <c r="E590">
        <v>5293.3337702400004</v>
      </c>
      <c r="F590">
        <v>720.8</v>
      </c>
      <c r="G590">
        <v>-11.264710833201599</v>
      </c>
      <c r="H590">
        <f>(Table2[[#This Row],[1Y Return vs Nifty]]-AVERAGE(Table2[1Y Return vs Nifty]))/_xlfn.STDEV.P(Table2[1Y Return vs Nifty])</f>
        <v>-0.66620912396089493</v>
      </c>
      <c r="I590">
        <v>-6.3781749136314003</v>
      </c>
      <c r="J590">
        <f>(Table2[[#This Row],[1M Return vs Nifty]]-AVERAGE(Table2[1M Return vs Nifty]))/_xlfn.STDEV.P(Table2[1M Return vs Nifty])</f>
        <v>-0.36347736762013144</v>
      </c>
      <c r="K590">
        <v>-22.603543010611201</v>
      </c>
      <c r="L590">
        <f>(Table2[[#This Row],[6M Return vs Nifty]]-AVERAGE(Table2[6M Return vs Nifty]))/_xlfn.STDEV.P(Table2[6M Return vs Nifty])</f>
        <v>-0.95638158047206845</v>
      </c>
      <c r="M590">
        <v>-2.1379044014740298</v>
      </c>
      <c r="N590">
        <f>(Table2[[#This Row],[1W Return vs Nifty]]-AVERAGE(Table2[1W Return vs Nifty]))/_xlfn.STDEV.P(Table2[1W Return vs Nifty])</f>
        <v>0.10226349899545913</v>
      </c>
      <c r="O590">
        <v>754.22</v>
      </c>
      <c r="P590">
        <v>766.38009524478105</v>
      </c>
      <c r="Q590">
        <v>760.55131638978401</v>
      </c>
      <c r="R590">
        <v>24.9564470244479</v>
      </c>
      <c r="S590" s="1">
        <f>(Table2[[#This Row],[Close Price]]-Table2[[#This Row],[20D EMA]])/Table2[[#This Row],[20D EMA]]</f>
        <v>-4.4310678581846244E-2</v>
      </c>
      <c r="T590" s="1">
        <f>(Table2[[#This Row],[Close Price]]-Table2[[#This Row],[50D EMA]])/Table2[[#This Row],[50D EMA]]</f>
        <v>-5.9474529058877575E-2</v>
      </c>
      <c r="U590" s="1">
        <f>(Table2[[#This Row],[Close Price]]-Table2[[#This Row],[200D EMA]])/Table2[[#This Row],[200D EMA]]</f>
        <v>-5.2266448736789019E-2</v>
      </c>
      <c r="V590">
        <v>0.943132313060428</v>
      </c>
      <c r="W590">
        <v>715</v>
      </c>
      <c r="X590">
        <v>729.95</v>
      </c>
      <c r="Y590">
        <v>709.45</v>
      </c>
      <c r="Z590">
        <v>751</v>
      </c>
      <c r="AA590">
        <v>709.45</v>
      </c>
      <c r="AB590">
        <v>801</v>
      </c>
      <c r="AC590" s="1">
        <f>(Table2[[#This Row],[Close Price]]/Table2[[#This Row],[Day Low]])-1</f>
        <v>8.1118881118880104E-3</v>
      </c>
      <c r="AD590" s="1">
        <f>(Table2[[#This Row],[Day High]]/Table2[[#This Row],[Close Price]])-1</f>
        <v>1.2694228634850369E-2</v>
      </c>
      <c r="AE590" s="1">
        <f>(Table2[[#This Row],[Close Price]]/Table2[[#This Row],[Current Week Low]])-1</f>
        <v>1.5998308548875739E-2</v>
      </c>
      <c r="AF590" s="1">
        <f>(Table2[[#This Row],[Current Week High]]/Table2[[#This Row],[Close Price]])-1</f>
        <v>4.1897891231964524E-2</v>
      </c>
      <c r="AG590" s="1">
        <f>(Table2[[#This Row],[Close Price]]/Table2[[#This Row],[Current Month Low]])-1</f>
        <v>1.5998308548875739E-2</v>
      </c>
      <c r="AH590" s="1">
        <f>(Table2[[#This Row],[Current Month High]]/Table2[[#This Row],[Close Price]])-1</f>
        <v>0.11126526082130983</v>
      </c>
      <c r="AI590">
        <v>20.532741398446099</v>
      </c>
      <c r="AJ590">
        <v>15.6982343499197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-0.1</v>
      </c>
      <c r="AM590" t="s">
        <v>3108</v>
      </c>
      <c r="AN590">
        <v>-9.98</v>
      </c>
      <c r="AO590" t="s">
        <v>3108</v>
      </c>
      <c r="AP590">
        <v>3.9559391083349001E-2</v>
      </c>
      <c r="AQ590">
        <f>(Table2[[#This Row],[Sharpe Ratio]]-AVERAGE(Table2[Sharpe Ratio]))/_xlfn.STDEV.P(Table2[Sharpe Ratio])</f>
        <v>-0.26858443043482821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560</v>
      </c>
      <c r="AT590">
        <f>_xlfn.RANK.AVG(Table2[[#This Row],[6M Return vs Nifty Z-Score]],Table2[6M Return vs Nifty Z-Score])</f>
        <v>633</v>
      </c>
      <c r="AU590">
        <f>_xlfn.RANK.AVG(Table2[[#This Row],[Sharpe Ratio Z-Score]],Table2[Sharpe Ratio Z-Score])</f>
        <v>417</v>
      </c>
      <c r="AV590">
        <f>(Table2[[#This Row],[Rank 1Y]]+Table2[[#This Row],[Rank 6M]]+Table2[[#This Row],[Rank Sharpe]])/3</f>
        <v>536.66666666666663</v>
      </c>
    </row>
    <row r="591" spans="1:48" x14ac:dyDescent="0.3">
      <c r="A591" t="s">
        <v>1490</v>
      </c>
      <c r="B591" t="s">
        <v>1491</v>
      </c>
      <c r="C591" t="s">
        <v>3075</v>
      </c>
      <c r="D591" t="s">
        <v>1492</v>
      </c>
      <c r="E591">
        <v>6662.6490567999999</v>
      </c>
      <c r="F591">
        <v>510.4</v>
      </c>
      <c r="G591">
        <v>-15.924034752772499</v>
      </c>
      <c r="H591">
        <f>(Table2[[#This Row],[1Y Return vs Nifty]]-AVERAGE(Table2[1Y Return vs Nifty]))/_xlfn.STDEV.P(Table2[1Y Return vs Nifty])</f>
        <v>-0.73810029561843415</v>
      </c>
      <c r="I591">
        <v>-3.4357640461114598</v>
      </c>
      <c r="J591">
        <f>(Table2[[#This Row],[1M Return vs Nifty]]-AVERAGE(Table2[1M Return vs Nifty]))/_xlfn.STDEV.P(Table2[1M Return vs Nifty])</f>
        <v>-8.2170673533167538E-2</v>
      </c>
      <c r="K591">
        <v>-22.463544808826999</v>
      </c>
      <c r="L591">
        <f>(Table2[[#This Row],[6M Return vs Nifty]]-AVERAGE(Table2[6M Return vs Nifty]))/_xlfn.STDEV.P(Table2[6M Return vs Nifty])</f>
        <v>-0.95167562420669483</v>
      </c>
      <c r="M591">
        <v>-5.4310761289757101</v>
      </c>
      <c r="N591">
        <f>(Table2[[#This Row],[1W Return vs Nifty]]-AVERAGE(Table2[1W Return vs Nifty]))/_xlfn.STDEV.P(Table2[1W Return vs Nifty])</f>
        <v>-0.62866731388997921</v>
      </c>
      <c r="O591">
        <v>513.71</v>
      </c>
      <c r="P591">
        <v>512.49253775437296</v>
      </c>
      <c r="Q591">
        <v>503.830591447747</v>
      </c>
      <c r="R591">
        <v>48.988492953435397</v>
      </c>
      <c r="S591" s="1">
        <f>(Table2[[#This Row],[Close Price]]-Table2[[#This Row],[20D EMA]])/Table2[[#This Row],[20D EMA]]</f>
        <v>-6.44332405442771E-3</v>
      </c>
      <c r="T591" s="1">
        <f>(Table2[[#This Row],[Close Price]]-Table2[[#This Row],[50D EMA]])/Table2[[#This Row],[50D EMA]]</f>
        <v>-4.0830599476472645E-3</v>
      </c>
      <c r="U591" s="1">
        <f>(Table2[[#This Row],[Close Price]]-Table2[[#This Row],[200D EMA]])/Table2[[#This Row],[200D EMA]]</f>
        <v>1.3038923526608256E-2</v>
      </c>
      <c r="V591">
        <v>0.79737410925029495</v>
      </c>
      <c r="W591">
        <v>500</v>
      </c>
      <c r="X591">
        <v>515.70000000000005</v>
      </c>
      <c r="Y591">
        <v>486.05</v>
      </c>
      <c r="Z591">
        <v>522.9</v>
      </c>
      <c r="AA591">
        <v>486.05</v>
      </c>
      <c r="AB591">
        <v>563</v>
      </c>
      <c r="AC591" s="1">
        <f>(Table2[[#This Row],[Close Price]]/Table2[[#This Row],[Day Low]])-1</f>
        <v>2.079999999999993E-2</v>
      </c>
      <c r="AD591" s="1">
        <f>(Table2[[#This Row],[Day High]]/Table2[[#This Row],[Close Price]])-1</f>
        <v>1.0384012539185195E-2</v>
      </c>
      <c r="AE591" s="1">
        <f>(Table2[[#This Row],[Close Price]]/Table2[[#This Row],[Current Week Low]])-1</f>
        <v>5.0097726571340262E-2</v>
      </c>
      <c r="AF591" s="1">
        <f>(Table2[[#This Row],[Current Week High]]/Table2[[#This Row],[Close Price]])-1</f>
        <v>2.4490595611285304E-2</v>
      </c>
      <c r="AG591" s="1">
        <f>(Table2[[#This Row],[Close Price]]/Table2[[#This Row],[Current Month Low]])-1</f>
        <v>5.0097726571340262E-2</v>
      </c>
      <c r="AH591" s="1">
        <f>(Table2[[#This Row],[Current Month High]]/Table2[[#This Row],[Close Price]])-1</f>
        <v>0.1030564263322884</v>
      </c>
      <c r="AI591">
        <v>31.142241379310299</v>
      </c>
      <c r="AJ591">
        <v>30.520393811533001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0.02</v>
      </c>
      <c r="AM591" t="s">
        <v>3109</v>
      </c>
      <c r="AN591">
        <v>-7.98</v>
      </c>
      <c r="AO591" t="s">
        <v>3108</v>
      </c>
      <c r="AP591">
        <v>4.8024521722959998E-2</v>
      </c>
      <c r="AQ591">
        <f>(Table2[[#This Row],[Sharpe Ratio]]-AVERAGE(Table2[Sharpe Ratio]))/_xlfn.STDEV.P(Table2[Sharpe Ratio])</f>
        <v>-0.1723824897412973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-2.5729963969895731</v>
      </c>
      <c r="AS591">
        <f>_xlfn.RANK.AVG(Table2[[#This Row],[1Y Return vs Nifty Z-Score]],Table2[1Y Return vs Nifty Z-Score])</f>
        <v>589</v>
      </c>
      <c r="AT591">
        <f>_xlfn.RANK.AVG(Table2[[#This Row],[6M Return vs Nifty Z-Score]],Table2[6M Return vs Nifty Z-Score])</f>
        <v>630</v>
      </c>
      <c r="AU591">
        <f>_xlfn.RANK.AVG(Table2[[#This Row],[Sharpe Ratio Z-Score]],Table2[Sharpe Ratio Z-Score])</f>
        <v>394</v>
      </c>
      <c r="AV591">
        <f>(Table2[[#This Row],[Rank 1Y]]+Table2[[#This Row],[Rank 6M]]+Table2[[#This Row],[Rank Sharpe]])/3</f>
        <v>537.66666666666663</v>
      </c>
    </row>
    <row r="592" spans="1:48" x14ac:dyDescent="0.3">
      <c r="A592" t="s">
        <v>1768</v>
      </c>
      <c r="B592" t="s">
        <v>1769</v>
      </c>
      <c r="C592" t="s">
        <v>3076</v>
      </c>
      <c r="D592" t="s">
        <v>918</v>
      </c>
      <c r="E592">
        <v>4329.3601804749997</v>
      </c>
      <c r="F592">
        <v>353.05</v>
      </c>
      <c r="G592">
        <v>-20.8002780583072</v>
      </c>
      <c r="H592">
        <f>(Table2[[#This Row],[1Y Return vs Nifty]]-AVERAGE(Table2[1Y Return vs Nifty]))/_xlfn.STDEV.P(Table2[1Y Return vs Nifty])</f>
        <v>-0.8133384311448445</v>
      </c>
      <c r="I592">
        <v>8.2535050260812994</v>
      </c>
      <c r="J592">
        <f>(Table2[[#This Row],[1M Return vs Nifty]]-AVERAGE(Table2[1M Return vs Nifty]))/_xlfn.STDEV.P(Table2[1M Return vs Nifty])</f>
        <v>1.0353719767096619</v>
      </c>
      <c r="K592">
        <v>-13.275249689589399</v>
      </c>
      <c r="L592">
        <f>(Table2[[#This Row],[6M Return vs Nifty]]-AVERAGE(Table2[6M Return vs Nifty]))/_xlfn.STDEV.P(Table2[6M Return vs Nifty])</f>
        <v>-0.64281655006566196</v>
      </c>
      <c r="M592">
        <v>-5.8826975542448396</v>
      </c>
      <c r="N592">
        <f>(Table2[[#This Row],[1W Return vs Nifty]]-AVERAGE(Table2[1W Return vs Nifty]))/_xlfn.STDEV.P(Table2[1W Return vs Nifty])</f>
        <v>-0.72890624547429528</v>
      </c>
      <c r="O592">
        <v>346.44</v>
      </c>
      <c r="P592">
        <v>333.96048856198797</v>
      </c>
      <c r="Q592">
        <v>337.23132792965401</v>
      </c>
      <c r="R592">
        <v>53.239996956166998</v>
      </c>
      <c r="S592" s="1">
        <f>(Table2[[#This Row],[Close Price]]-Table2[[#This Row],[20D EMA]])/Table2[[#This Row],[20D EMA]]</f>
        <v>1.9079782934995997E-2</v>
      </c>
      <c r="T592" s="1">
        <f>(Table2[[#This Row],[Close Price]]-Table2[[#This Row],[50D EMA]])/Table2[[#This Row],[50D EMA]]</f>
        <v>5.7160987876770174E-2</v>
      </c>
      <c r="U592" s="1">
        <f>(Table2[[#This Row],[Close Price]]-Table2[[#This Row],[200D EMA]])/Table2[[#This Row],[200D EMA]]</f>
        <v>4.6907480889930103E-2</v>
      </c>
      <c r="V592">
        <v>0.95202377780583702</v>
      </c>
      <c r="W592">
        <v>346.2</v>
      </c>
      <c r="X592">
        <v>356.95</v>
      </c>
      <c r="Y592">
        <v>340.35</v>
      </c>
      <c r="Z592">
        <v>364.95</v>
      </c>
      <c r="AA592">
        <v>337.55</v>
      </c>
      <c r="AB592">
        <v>379</v>
      </c>
      <c r="AC592" s="1">
        <f>(Table2[[#This Row],[Close Price]]/Table2[[#This Row],[Day Low]])-1</f>
        <v>1.9786250722126031E-2</v>
      </c>
      <c r="AD592" s="1">
        <f>(Table2[[#This Row],[Day High]]/Table2[[#This Row],[Close Price]])-1</f>
        <v>1.1046593966860252E-2</v>
      </c>
      <c r="AE592" s="1">
        <f>(Table2[[#This Row],[Close Price]]/Table2[[#This Row],[Current Week Low]])-1</f>
        <v>3.7314529161157628E-2</v>
      </c>
      <c r="AF592" s="1">
        <f>(Table2[[#This Row],[Current Week High]]/Table2[[#This Row],[Close Price]])-1</f>
        <v>3.3706273898881145E-2</v>
      </c>
      <c r="AG592" s="1">
        <f>(Table2[[#This Row],[Close Price]]/Table2[[#This Row],[Current Month Low]])-1</f>
        <v>4.5919123092875047E-2</v>
      </c>
      <c r="AH592" s="1">
        <f>(Table2[[#This Row],[Current Month High]]/Table2[[#This Row],[Close Price]])-1</f>
        <v>7.3502336779492916E-2</v>
      </c>
      <c r="AI592">
        <v>27.4323750177028</v>
      </c>
      <c r="AJ592">
        <v>31.759656652360501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0.14000000000000001</v>
      </c>
      <c r="AM592" t="s">
        <v>3109</v>
      </c>
      <c r="AN592">
        <v>-0.88</v>
      </c>
      <c r="AO592" t="s">
        <v>3108</v>
      </c>
      <c r="AP592">
        <v>2.2215187933032999E-2</v>
      </c>
      <c r="AQ592">
        <f>(Table2[[#This Row],[Sharpe Ratio]]-AVERAGE(Table2[Sharpe Ratio]))/_xlfn.STDEV.P(Table2[Sharpe Ratio])</f>
        <v>-0.46569255243304081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611</v>
      </c>
      <c r="AT592">
        <f>_xlfn.RANK.AVG(Table2[[#This Row],[6M Return vs Nifty Z-Score]],Table2[6M Return vs Nifty Z-Score])</f>
        <v>538</v>
      </c>
      <c r="AU592">
        <f>_xlfn.RANK.AVG(Table2[[#This Row],[Sharpe Ratio Z-Score]],Table2[Sharpe Ratio Z-Score])</f>
        <v>464</v>
      </c>
      <c r="AV592">
        <f>(Table2[[#This Row],[Rank 1Y]]+Table2[[#This Row],[Rank 6M]]+Table2[[#This Row],[Rank Sharpe]])/3</f>
        <v>537.66666666666663</v>
      </c>
    </row>
    <row r="593" spans="1:48" x14ac:dyDescent="0.3">
      <c r="A593" t="s">
        <v>738</v>
      </c>
      <c r="B593" t="s">
        <v>739</v>
      </c>
      <c r="C593" t="s">
        <v>3076</v>
      </c>
      <c r="D593" t="s">
        <v>740</v>
      </c>
      <c r="E593">
        <v>21982.423148999998</v>
      </c>
      <c r="F593">
        <v>1380.3</v>
      </c>
      <c r="G593">
        <v>-30.575681941957701</v>
      </c>
      <c r="H593">
        <f>(Table2[[#This Row],[1Y Return vs Nifty]]-AVERAGE(Table2[1Y Return vs Nifty]))/_xlfn.STDEV.P(Table2[1Y Return vs Nifty])</f>
        <v>-0.96416830491031003</v>
      </c>
      <c r="I593">
        <v>0.727902046629058</v>
      </c>
      <c r="J593">
        <f>(Table2[[#This Row],[1M Return vs Nifty]]-AVERAGE(Table2[1M Return vs Nifty]))/_xlfn.STDEV.P(Table2[1M Return vs Nifty])</f>
        <v>0.3158930900152736</v>
      </c>
      <c r="K593">
        <v>-1.7535865516599001</v>
      </c>
      <c r="L593">
        <f>(Table2[[#This Row],[6M Return vs Nifty]]-AVERAGE(Table2[6M Return vs Nifty]))/_xlfn.STDEV.P(Table2[6M Return vs Nifty])</f>
        <v>-0.25552269814147105</v>
      </c>
      <c r="M593">
        <v>-6.8609914350291996</v>
      </c>
      <c r="N593">
        <f>(Table2[[#This Row],[1W Return vs Nifty]]-AVERAGE(Table2[1W Return vs Nifty]))/_xlfn.STDEV.P(Table2[1W Return vs Nifty])</f>
        <v>-0.94604194342498682</v>
      </c>
      <c r="O593">
        <v>1423.05</v>
      </c>
      <c r="P593">
        <v>1392.6186673345301</v>
      </c>
      <c r="Q593">
        <v>1317.66972011241</v>
      </c>
      <c r="R593">
        <v>35.823056545509203</v>
      </c>
      <c r="S593" s="1">
        <f>(Table2[[#This Row],[Close Price]]-Table2[[#This Row],[20D EMA]])/Table2[[#This Row],[20D EMA]]</f>
        <v>-3.0041108885843788E-2</v>
      </c>
      <c r="T593" s="1">
        <f>(Table2[[#This Row],[Close Price]]-Table2[[#This Row],[50D EMA]])/Table2[[#This Row],[50D EMA]]</f>
        <v>-8.8456859178169915E-3</v>
      </c>
      <c r="U593" s="1">
        <f>(Table2[[#This Row],[Close Price]]-Table2[[#This Row],[200D EMA]])/Table2[[#This Row],[200D EMA]]</f>
        <v>4.7531091389310352E-2</v>
      </c>
      <c r="V593">
        <v>0.31873845471708501</v>
      </c>
      <c r="W593">
        <v>1375.05</v>
      </c>
      <c r="X593">
        <v>1392.55</v>
      </c>
      <c r="Y593">
        <v>1372.4</v>
      </c>
      <c r="Z593">
        <v>1462.3</v>
      </c>
      <c r="AA593">
        <v>1372.4</v>
      </c>
      <c r="AB593">
        <v>1499.15</v>
      </c>
      <c r="AC593" s="1">
        <f>(Table2[[#This Row],[Close Price]]/Table2[[#This Row],[Day Low]])-1</f>
        <v>3.8180429802552318E-3</v>
      </c>
      <c r="AD593" s="1">
        <f>(Table2[[#This Row],[Day High]]/Table2[[#This Row],[Close Price]])-1</f>
        <v>8.8748822719697529E-3</v>
      </c>
      <c r="AE593" s="1">
        <f>(Table2[[#This Row],[Close Price]]/Table2[[#This Row],[Current Week Low]])-1</f>
        <v>5.7563392596908791E-3</v>
      </c>
      <c r="AF593" s="1">
        <f>(Table2[[#This Row],[Current Week High]]/Table2[[#This Row],[Close Price]])-1</f>
        <v>5.9407375208287982E-2</v>
      </c>
      <c r="AG593" s="1">
        <f>(Table2[[#This Row],[Close Price]]/Table2[[#This Row],[Current Month Low]])-1</f>
        <v>5.7563392596908791E-3</v>
      </c>
      <c r="AH593" s="1">
        <f>(Table2[[#This Row],[Current Month High]]/Table2[[#This Row],[Close Price]])-1</f>
        <v>8.6104470042744463E-2</v>
      </c>
      <c r="AI593">
        <v>11.9321886546402</v>
      </c>
      <c r="AJ593">
        <v>24.312153825370299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0.03</v>
      </c>
      <c r="AM593" t="s">
        <v>3109</v>
      </c>
      <c r="AN593">
        <v>-8.8699999999999992</v>
      </c>
      <c r="AO593" t="s">
        <v>3108</v>
      </c>
      <c r="AP593">
        <v>-1.516881871454E-3</v>
      </c>
      <c r="AQ593">
        <f>(Table2[[#This Row],[Sharpe Ratio]]-AVERAGE(Table2[Sharpe Ratio]))/_xlfn.STDEV.P(Table2[Sharpe Ratio])</f>
        <v>-0.73539555750927532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-2.5852354139707696</v>
      </c>
      <c r="AS593">
        <f>_xlfn.RANK.AVG(Table2[[#This Row],[1Y Return vs Nifty Z-Score]],Table2[1Y Return vs Nifty Z-Score])</f>
        <v>651</v>
      </c>
      <c r="AT593">
        <f>_xlfn.RANK.AVG(Table2[[#This Row],[6M Return vs Nifty Z-Score]],Table2[6M Return vs Nifty Z-Score])</f>
        <v>393</v>
      </c>
      <c r="AU593">
        <f>_xlfn.RANK.AVG(Table2[[#This Row],[Sharpe Ratio Z-Score]],Table2[Sharpe Ratio Z-Score])</f>
        <v>570</v>
      </c>
      <c r="AV593">
        <f>(Table2[[#This Row],[Rank 1Y]]+Table2[[#This Row],[Rank 6M]]+Table2[[#This Row],[Rank Sharpe]])/3</f>
        <v>538</v>
      </c>
    </row>
    <row r="594" spans="1:48" x14ac:dyDescent="0.3">
      <c r="A594" t="s">
        <v>1007</v>
      </c>
      <c r="B594" t="s">
        <v>1008</v>
      </c>
      <c r="C594" t="s">
        <v>3064</v>
      </c>
      <c r="D594" t="s">
        <v>548</v>
      </c>
      <c r="E594">
        <v>13296.26183705</v>
      </c>
      <c r="F594">
        <v>1680.1</v>
      </c>
      <c r="G594">
        <v>-20.068313253591</v>
      </c>
      <c r="H594">
        <f>(Table2[[#This Row],[1Y Return vs Nifty]]-AVERAGE(Table2[1Y Return vs Nifty]))/_xlfn.STDEV.P(Table2[1Y Return vs Nifty])</f>
        <v>-0.80204455925881868</v>
      </c>
      <c r="I594">
        <v>-5.7238989100296598</v>
      </c>
      <c r="J594">
        <f>(Table2[[#This Row],[1M Return vs Nifty]]-AVERAGE(Table2[1M Return vs Nifty]))/_xlfn.STDEV.P(Table2[1M Return vs Nifty])</f>
        <v>-0.30092586550827055</v>
      </c>
      <c r="K594">
        <v>6.7435153194892399</v>
      </c>
      <c r="L594">
        <f>(Table2[[#This Row],[6M Return vs Nifty]]-AVERAGE(Table2[6M Return vs Nifty]))/_xlfn.STDEV.P(Table2[6M Return vs Nifty])</f>
        <v>3.0102326169123991E-2</v>
      </c>
      <c r="M594">
        <v>0.34587469492019302</v>
      </c>
      <c r="N594">
        <f>(Table2[[#This Row],[1W Return vs Nifty]]-AVERAGE(Table2[1W Return vs Nifty]))/_xlfn.STDEV.P(Table2[1W Return vs Nifty])</f>
        <v>0.65354682831414324</v>
      </c>
      <c r="O594">
        <v>1699.8</v>
      </c>
      <c r="P594">
        <v>1712.9802392378699</v>
      </c>
      <c r="Q594">
        <v>1633.03569152047</v>
      </c>
      <c r="R594">
        <v>47.153787815469897</v>
      </c>
      <c r="S594" s="1">
        <f>(Table2[[#This Row],[Close Price]]-Table2[[#This Row],[20D EMA]])/Table2[[#This Row],[20D EMA]]</f>
        <v>-1.1589598776326654E-2</v>
      </c>
      <c r="T594" s="1">
        <f>(Table2[[#This Row],[Close Price]]-Table2[[#This Row],[50D EMA]])/Table2[[#This Row],[50D EMA]]</f>
        <v>-1.9194756883184422E-2</v>
      </c>
      <c r="U594" s="1">
        <f>(Table2[[#This Row],[Close Price]]-Table2[[#This Row],[200D EMA]])/Table2[[#This Row],[200D EMA]]</f>
        <v>2.882013462651865E-2</v>
      </c>
      <c r="V594">
        <v>1.0043240011222101</v>
      </c>
      <c r="W594">
        <v>1666.6</v>
      </c>
      <c r="X594">
        <v>1700</v>
      </c>
      <c r="Y594">
        <v>1665</v>
      </c>
      <c r="Z594">
        <v>1779.3</v>
      </c>
      <c r="AA594">
        <v>1603.3</v>
      </c>
      <c r="AB594">
        <v>1779.3</v>
      </c>
      <c r="AC594" s="1">
        <f>(Table2[[#This Row],[Close Price]]/Table2[[#This Row],[Day Low]])-1</f>
        <v>8.1003240129604581E-3</v>
      </c>
      <c r="AD594" s="1">
        <f>(Table2[[#This Row],[Day High]]/Table2[[#This Row],[Close Price]])-1</f>
        <v>1.1844533063508189E-2</v>
      </c>
      <c r="AE594" s="1">
        <f>(Table2[[#This Row],[Close Price]]/Table2[[#This Row],[Current Week Low]])-1</f>
        <v>9.0690690690691245E-3</v>
      </c>
      <c r="AF594" s="1">
        <f>(Table2[[#This Row],[Current Week High]]/Table2[[#This Row],[Close Price]])-1</f>
        <v>5.9044104517588236E-2</v>
      </c>
      <c r="AG594" s="1">
        <f>(Table2[[#This Row],[Close Price]]/Table2[[#This Row],[Current Month Low]])-1</f>
        <v>4.7901203767230172E-2</v>
      </c>
      <c r="AH594" s="1">
        <f>(Table2[[#This Row],[Current Month High]]/Table2[[#This Row],[Close Price]])-1</f>
        <v>5.9044104517588236E-2</v>
      </c>
      <c r="AI594">
        <v>17.787631688589901</v>
      </c>
      <c r="AJ594">
        <v>28.546289211935701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0.01</v>
      </c>
      <c r="AM594" t="s">
        <v>3109</v>
      </c>
      <c r="AN594">
        <v>-2.17</v>
      </c>
      <c r="AO594" t="s">
        <v>3108</v>
      </c>
      <c r="AP594">
        <v>-8.6040282697889006E-2</v>
      </c>
      <c r="AQ594">
        <f>(Table2[[#This Row],[Sharpe Ratio]]-AVERAGE(Table2[Sharpe Ratio]))/_xlfn.STDEV.P(Table2[Sharpe Ratio])</f>
        <v>-1.6959613821489177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606</v>
      </c>
      <c r="AT594">
        <f>_xlfn.RANK.AVG(Table2[[#This Row],[6M Return vs Nifty Z-Score]],Table2[6M Return vs Nifty Z-Score])</f>
        <v>306</v>
      </c>
      <c r="AU594">
        <f>_xlfn.RANK.AVG(Table2[[#This Row],[Sharpe Ratio Z-Score]],Table2[Sharpe Ratio Z-Score])</f>
        <v>706</v>
      </c>
      <c r="AV594">
        <f>(Table2[[#This Row],[Rank 1Y]]+Table2[[#This Row],[Rank 6M]]+Table2[[#This Row],[Rank Sharpe]])/3</f>
        <v>539.33333333333337</v>
      </c>
    </row>
    <row r="595" spans="1:48" x14ac:dyDescent="0.3">
      <c r="A595" t="s">
        <v>1029</v>
      </c>
      <c r="B595" t="s">
        <v>1030</v>
      </c>
      <c r="C595" t="s">
        <v>3075</v>
      </c>
      <c r="D595" t="s">
        <v>80</v>
      </c>
      <c r="E595">
        <v>12954.866960109999</v>
      </c>
      <c r="F595">
        <v>627.35</v>
      </c>
      <c r="G595">
        <v>-41.435463072008503</v>
      </c>
      <c r="H595">
        <f>(Table2[[#This Row],[1Y Return vs Nifty]]-AVERAGE(Table2[1Y Return vs Nifty]))/_xlfn.STDEV.P(Table2[1Y Return vs Nifty])</f>
        <v>-1.1317296084085411</v>
      </c>
      <c r="I595">
        <v>-3.6668707440946502</v>
      </c>
      <c r="J595">
        <f>(Table2[[#This Row],[1M Return vs Nifty]]-AVERAGE(Table2[1M Return vs Nifty]))/_xlfn.STDEV.P(Table2[1M Return vs Nifty])</f>
        <v>-0.10426543327887294</v>
      </c>
      <c r="K595">
        <v>-13.3518793886417</v>
      </c>
      <c r="L595">
        <f>(Table2[[#This Row],[6M Return vs Nifty]]-AVERAGE(Table2[6M Return vs Nifty]))/_xlfn.STDEV.P(Table2[6M Return vs Nifty])</f>
        <v>-0.64539241181083451</v>
      </c>
      <c r="M595">
        <v>-0.81388680490079601</v>
      </c>
      <c r="N595">
        <f>(Table2[[#This Row],[1W Return vs Nifty]]-AVERAGE(Table2[1W Return vs Nifty]))/_xlfn.STDEV.P(Table2[1W Return vs Nifty])</f>
        <v>0.39613376699757147</v>
      </c>
      <c r="O595">
        <v>600.66</v>
      </c>
      <c r="P595">
        <v>614.569892274474</v>
      </c>
      <c r="Q595">
        <v>647.17374378970396</v>
      </c>
      <c r="R595">
        <v>70.875660689015504</v>
      </c>
      <c r="S595" s="1">
        <f>(Table2[[#This Row],[Close Price]]-Table2[[#This Row],[20D EMA]])/Table2[[#This Row],[20D EMA]]</f>
        <v>4.4434455432357835E-2</v>
      </c>
      <c r="T595" s="1">
        <f>(Table2[[#This Row],[Close Price]]-Table2[[#This Row],[50D EMA]])/Table2[[#This Row],[50D EMA]]</f>
        <v>2.0795206348667467E-2</v>
      </c>
      <c r="U595" s="1">
        <f>(Table2[[#This Row],[Close Price]]-Table2[[#This Row],[200D EMA]])/Table2[[#This Row],[200D EMA]]</f>
        <v>-3.0631254713178801E-2</v>
      </c>
      <c r="V595">
        <v>2.4881120907947798</v>
      </c>
      <c r="W595">
        <v>621.54999999999995</v>
      </c>
      <c r="X595">
        <v>672</v>
      </c>
      <c r="Y595">
        <v>587.75</v>
      </c>
      <c r="Z595">
        <v>672</v>
      </c>
      <c r="AA595">
        <v>570.20000000000005</v>
      </c>
      <c r="AB595">
        <v>672</v>
      </c>
      <c r="AC595" s="1">
        <f>(Table2[[#This Row],[Close Price]]/Table2[[#This Row],[Day Low]])-1</f>
        <v>9.3315099348403319E-3</v>
      </c>
      <c r="AD595" s="1">
        <f>(Table2[[#This Row],[Day High]]/Table2[[#This Row],[Close Price]])-1</f>
        <v>7.1172391806806345E-2</v>
      </c>
      <c r="AE595" s="1">
        <f>(Table2[[#This Row],[Close Price]]/Table2[[#This Row],[Current Week Low]])-1</f>
        <v>6.7375584857507498E-2</v>
      </c>
      <c r="AF595" s="1">
        <f>(Table2[[#This Row],[Current Week High]]/Table2[[#This Row],[Close Price]])-1</f>
        <v>7.1172391806806345E-2</v>
      </c>
      <c r="AG595" s="1">
        <f>(Table2[[#This Row],[Close Price]]/Table2[[#This Row],[Current Month Low]])-1</f>
        <v>0.10022799017888451</v>
      </c>
      <c r="AH595" s="1">
        <f>(Table2[[#This Row],[Current Month High]]/Table2[[#This Row],[Close Price]])-1</f>
        <v>7.1172391806806345E-2</v>
      </c>
      <c r="AI595">
        <v>31.346138519167901</v>
      </c>
      <c r="AJ595">
        <v>24.412493802677201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-0.09</v>
      </c>
      <c r="AM595" t="s">
        <v>3108</v>
      </c>
      <c r="AN595">
        <v>3.12</v>
      </c>
      <c r="AO595" t="s">
        <v>3109</v>
      </c>
      <c r="AP595">
        <v>5.1098950650425003E-2</v>
      </c>
      <c r="AQ595">
        <f>(Table2[[#This Row],[Sharpe Ratio]]-AVERAGE(Table2[Sharpe Ratio]))/_xlfn.STDEV.P(Table2[Sharpe Ratio])</f>
        <v>-0.13744315543705368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699</v>
      </c>
      <c r="AT595">
        <f>_xlfn.RANK.AVG(Table2[[#This Row],[6M Return vs Nifty Z-Score]],Table2[6M Return vs Nifty Z-Score])</f>
        <v>540</v>
      </c>
      <c r="AU595">
        <f>_xlfn.RANK.AVG(Table2[[#This Row],[Sharpe Ratio Z-Score]],Table2[Sharpe Ratio Z-Score])</f>
        <v>384</v>
      </c>
      <c r="AV595">
        <f>(Table2[[#This Row],[Rank 1Y]]+Table2[[#This Row],[Rank 6M]]+Table2[[#This Row],[Rank Sharpe]])/3</f>
        <v>541</v>
      </c>
    </row>
    <row r="596" spans="1:48" x14ac:dyDescent="0.3">
      <c r="A596" t="s">
        <v>1889</v>
      </c>
      <c r="B596" t="s">
        <v>1890</v>
      </c>
      <c r="C596" t="s">
        <v>3075</v>
      </c>
      <c r="D596" t="s">
        <v>530</v>
      </c>
      <c r="E596">
        <v>3585.5290851300001</v>
      </c>
      <c r="F596">
        <v>321.89999999999998</v>
      </c>
      <c r="G596">
        <v>-11.3598853068696</v>
      </c>
      <c r="H596">
        <f>(Table2[[#This Row],[1Y Return vs Nifty]]-AVERAGE(Table2[1Y Return vs Nifty]))/_xlfn.STDEV.P(Table2[1Y Return vs Nifty])</f>
        <v>-0.66767762122401564</v>
      </c>
      <c r="I596">
        <v>-19.623335332644199</v>
      </c>
      <c r="J596">
        <f>(Table2[[#This Row],[1M Return vs Nifty]]-AVERAGE(Table2[1M Return vs Nifty]))/_xlfn.STDEV.P(Table2[1M Return vs Nifty])</f>
        <v>-1.6297696897608787</v>
      </c>
      <c r="K596">
        <v>-11.8854016884908</v>
      </c>
      <c r="L596">
        <f>(Table2[[#This Row],[6M Return vs Nifty]]-AVERAGE(Table2[6M Return vs Nifty]))/_xlfn.STDEV.P(Table2[6M Return vs Nifty])</f>
        <v>-0.59609763635583579</v>
      </c>
      <c r="M596">
        <v>-10.6881330654117</v>
      </c>
      <c r="N596">
        <f>(Table2[[#This Row],[1W Return vs Nifty]]-AVERAGE(Table2[1W Return vs Nifty]))/_xlfn.STDEV.P(Table2[1W Return vs Nifty])</f>
        <v>-1.7954892162659248</v>
      </c>
      <c r="O596">
        <v>363.88</v>
      </c>
      <c r="P596">
        <v>365.03075132862102</v>
      </c>
      <c r="Q596">
        <v>331.97997670217802</v>
      </c>
      <c r="R596">
        <v>22.703849147293699</v>
      </c>
      <c r="S596" s="1">
        <f>(Table2[[#This Row],[Close Price]]-Table2[[#This Row],[20D EMA]])/Table2[[#This Row],[20D EMA]]</f>
        <v>-0.11536770363856222</v>
      </c>
      <c r="T596" s="1">
        <f>(Table2[[#This Row],[Close Price]]-Table2[[#This Row],[50D EMA]])/Table2[[#This Row],[50D EMA]]</f>
        <v>-0.11815648728671722</v>
      </c>
      <c r="U596" s="1">
        <f>(Table2[[#This Row],[Close Price]]-Table2[[#This Row],[200D EMA]])/Table2[[#This Row],[200D EMA]]</f>
        <v>-3.0363206848528924E-2</v>
      </c>
      <c r="V596">
        <v>0.180679680177324</v>
      </c>
      <c r="W596">
        <v>314.25</v>
      </c>
      <c r="X596">
        <v>330.65</v>
      </c>
      <c r="Y596">
        <v>314.25</v>
      </c>
      <c r="Z596">
        <v>370</v>
      </c>
      <c r="AA596">
        <v>314.25</v>
      </c>
      <c r="AB596">
        <v>388</v>
      </c>
      <c r="AC596" s="1">
        <f>(Table2[[#This Row],[Close Price]]/Table2[[#This Row],[Day Low]])-1</f>
        <v>2.4343675417660915E-2</v>
      </c>
      <c r="AD596" s="1">
        <f>(Table2[[#This Row],[Day High]]/Table2[[#This Row],[Close Price]])-1</f>
        <v>2.7182354768561678E-2</v>
      </c>
      <c r="AE596" s="1">
        <f>(Table2[[#This Row],[Close Price]]/Table2[[#This Row],[Current Week Low]])-1</f>
        <v>2.4343675417660915E-2</v>
      </c>
      <c r="AF596" s="1">
        <f>(Table2[[#This Row],[Current Week High]]/Table2[[#This Row],[Close Price]])-1</f>
        <v>0.14942528735632199</v>
      </c>
      <c r="AG596" s="1">
        <f>(Table2[[#This Row],[Close Price]]/Table2[[#This Row],[Current Month Low]])-1</f>
        <v>2.4343675417660915E-2</v>
      </c>
      <c r="AH596" s="1">
        <f>(Table2[[#This Row],[Current Month High]]/Table2[[#This Row],[Close Price]])-1</f>
        <v>0.20534327430879173</v>
      </c>
      <c r="AI596">
        <v>40.385212799005899</v>
      </c>
      <c r="AJ596">
        <v>36.804079898002499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-7.0000000000000007E-2</v>
      </c>
      <c r="AM596" t="s">
        <v>3108</v>
      </c>
      <c r="AN596">
        <v>-16.010000000000002</v>
      </c>
      <c r="AO596" t="s">
        <v>3108</v>
      </c>
      <c r="AQ596">
        <f>(Table2[[#This Row],[Sharpe Ratio]]-AVERAGE(Table2[Sharpe Ratio]))/_xlfn.STDEV.P(Table2[Sharpe Ratio])</f>
        <v>-0.71815696001452767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561</v>
      </c>
      <c r="AT596">
        <f>_xlfn.RANK.AVG(Table2[[#This Row],[6M Return vs Nifty Z-Score]],Table2[6M Return vs Nifty Z-Score])</f>
        <v>522</v>
      </c>
      <c r="AU596">
        <f>_xlfn.RANK.AVG(Table2[[#This Row],[Sharpe Ratio Z-Score]],Table2[Sharpe Ratio Z-Score])</f>
        <v>544.5</v>
      </c>
      <c r="AV596">
        <f>(Table2[[#This Row],[Rank 1Y]]+Table2[[#This Row],[Rank 6M]]+Table2[[#This Row],[Rank Sharpe]])/3</f>
        <v>542.5</v>
      </c>
    </row>
    <row r="597" spans="1:48" x14ac:dyDescent="0.3">
      <c r="A597" t="s">
        <v>834</v>
      </c>
      <c r="B597" t="s">
        <v>835</v>
      </c>
      <c r="C597" t="s">
        <v>630</v>
      </c>
      <c r="D597" t="s">
        <v>630</v>
      </c>
      <c r="E597">
        <v>18664.314190469999</v>
      </c>
      <c r="F597">
        <v>37.090000000000003</v>
      </c>
      <c r="G597">
        <v>-13.791760382926199</v>
      </c>
      <c r="H597">
        <f>(Table2[[#This Row],[1Y Return vs Nifty]]-AVERAGE(Table2[1Y Return vs Nifty]))/_xlfn.STDEV.P(Table2[1Y Return vs Nifty])</f>
        <v>-0.7052003072532318</v>
      </c>
      <c r="I597">
        <v>-2.4799923941945599</v>
      </c>
      <c r="J597">
        <f>(Table2[[#This Row],[1M Return vs Nifty]]-AVERAGE(Table2[1M Return vs Nifty]))/_xlfn.STDEV.P(Table2[1M Return vs Nifty])</f>
        <v>9.2050641894832752E-3</v>
      </c>
      <c r="K597">
        <v>-29.196299892616299</v>
      </c>
      <c r="L597">
        <f>(Table2[[#This Row],[6M Return vs Nifty]]-AVERAGE(Table2[6M Return vs Nifty]))/_xlfn.STDEV.P(Table2[6M Return vs Nifty])</f>
        <v>-1.1779931809037678</v>
      </c>
      <c r="M597">
        <v>-4.62601329953592</v>
      </c>
      <c r="N597">
        <f>(Table2[[#This Row],[1W Return vs Nifty]]-AVERAGE(Table2[1W Return vs Nifty]))/_xlfn.STDEV.P(Table2[1W Return vs Nifty])</f>
        <v>-0.4499808447234615</v>
      </c>
      <c r="O597">
        <v>37.75</v>
      </c>
      <c r="P597">
        <v>38.041722123575497</v>
      </c>
      <c r="Q597">
        <v>38.416438833771203</v>
      </c>
      <c r="R597">
        <v>42.497001954128102</v>
      </c>
      <c r="S597" s="1">
        <f>(Table2[[#This Row],[Close Price]]-Table2[[#This Row],[20D EMA]])/Table2[[#This Row],[20D EMA]]</f>
        <v>-1.748344370860918E-2</v>
      </c>
      <c r="T597" s="1">
        <f>(Table2[[#This Row],[Close Price]]-Table2[[#This Row],[50D EMA]])/Table2[[#This Row],[50D EMA]]</f>
        <v>-2.5017850676788495E-2</v>
      </c>
      <c r="U597" s="1">
        <f>(Table2[[#This Row],[Close Price]]-Table2[[#This Row],[200D EMA]])/Table2[[#This Row],[200D EMA]]</f>
        <v>-3.4527896755624066E-2</v>
      </c>
      <c r="V597">
        <v>1.08600456336353</v>
      </c>
      <c r="W597">
        <v>36.950000000000003</v>
      </c>
      <c r="X597">
        <v>37.35</v>
      </c>
      <c r="Y597">
        <v>36.6</v>
      </c>
      <c r="Z597">
        <v>37.799999999999997</v>
      </c>
      <c r="AA597">
        <v>36.4</v>
      </c>
      <c r="AB597">
        <v>39.75</v>
      </c>
      <c r="AC597" s="1">
        <f>(Table2[[#This Row],[Close Price]]/Table2[[#This Row],[Day Low]])-1</f>
        <v>3.7889039242220424E-3</v>
      </c>
      <c r="AD597" s="1">
        <f>(Table2[[#This Row],[Day High]]/Table2[[#This Row],[Close Price]])-1</f>
        <v>7.009975734699303E-3</v>
      </c>
      <c r="AE597" s="1">
        <f>(Table2[[#This Row],[Close Price]]/Table2[[#This Row],[Current Week Low]])-1</f>
        <v>1.3387978142076484E-2</v>
      </c>
      <c r="AF597" s="1">
        <f>(Table2[[#This Row],[Current Week High]]/Table2[[#This Row],[Close Price]])-1</f>
        <v>1.9142626044755806E-2</v>
      </c>
      <c r="AG597" s="1">
        <f>(Table2[[#This Row],[Close Price]]/Table2[[#This Row],[Current Month Low]])-1</f>
        <v>1.8956043956044111E-2</v>
      </c>
      <c r="AH597" s="1">
        <f>(Table2[[#This Row],[Current Month High]]/Table2[[#This Row],[Close Price]])-1</f>
        <v>7.1717444055001245E-2</v>
      </c>
      <c r="AI597">
        <v>42.626044755998898</v>
      </c>
      <c r="AJ597">
        <v>15.0077519379845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</v>
      </c>
      <c r="AM597" t="s">
        <v>3108</v>
      </c>
      <c r="AN597">
        <v>-9.0500000000000007</v>
      </c>
      <c r="AO597" t="s">
        <v>3108</v>
      </c>
      <c r="AP597">
        <v>5.4382198900102E-2</v>
      </c>
      <c r="AQ597">
        <f>(Table2[[#This Row],[Sharpe Ratio]]-AVERAGE(Table2[Sharpe Ratio]))/_xlfn.STDEV.P(Table2[Sharpe Ratio])</f>
        <v>-0.10013069484494164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579</v>
      </c>
      <c r="AT597">
        <f>_xlfn.RANK.AVG(Table2[[#This Row],[6M Return vs Nifty Z-Score]],Table2[6M Return vs Nifty Z-Score])</f>
        <v>685</v>
      </c>
      <c r="AU597">
        <f>_xlfn.RANK.AVG(Table2[[#This Row],[Sharpe Ratio Z-Score]],Table2[Sharpe Ratio Z-Score])</f>
        <v>375</v>
      </c>
      <c r="AV597">
        <f>(Table2[[#This Row],[Rank 1Y]]+Table2[[#This Row],[Rank 6M]]+Table2[[#This Row],[Rank Sharpe]])/3</f>
        <v>546.33333333333337</v>
      </c>
    </row>
    <row r="598" spans="1:48" x14ac:dyDescent="0.3">
      <c r="A598" t="s">
        <v>1968</v>
      </c>
      <c r="B598" t="s">
        <v>1969</v>
      </c>
      <c r="C598" t="s">
        <v>3066</v>
      </c>
      <c r="D598" t="s">
        <v>1002</v>
      </c>
      <c r="E598">
        <v>3291.8014530099999</v>
      </c>
      <c r="F598">
        <v>406.7</v>
      </c>
      <c r="G598">
        <v>-9.4785751065780293</v>
      </c>
      <c r="H598">
        <f>(Table2[[#This Row],[1Y Return vs Nifty]]-AVERAGE(Table2[1Y Return vs Nifty]))/_xlfn.STDEV.P(Table2[1Y Return vs Nifty])</f>
        <v>-0.63864989168966357</v>
      </c>
      <c r="I598">
        <v>-6.0144972944290496</v>
      </c>
      <c r="J598">
        <f>(Table2[[#This Row],[1M Return vs Nifty]]-AVERAGE(Table2[1M Return vs Nifty]))/_xlfn.STDEV.P(Table2[1M Return vs Nifty])</f>
        <v>-0.32870827744970926</v>
      </c>
      <c r="K598">
        <v>-8.3435544607402097</v>
      </c>
      <c r="L598">
        <f>(Table2[[#This Row],[6M Return vs Nifty]]-AVERAGE(Table2[6M Return vs Nifty]))/_xlfn.STDEV.P(Table2[6M Return vs Nifty])</f>
        <v>-0.47704054890751701</v>
      </c>
      <c r="M598">
        <v>-2.23827055267498</v>
      </c>
      <c r="N598">
        <f>(Table2[[#This Row],[1W Return vs Nifty]]-AVERAGE(Table2[1W Return vs Nifty]))/_xlfn.STDEV.P(Table2[1W Return vs Nifty])</f>
        <v>7.9986885883895881E-2</v>
      </c>
      <c r="O598">
        <v>397.25</v>
      </c>
      <c r="P598">
        <v>399.14024912603799</v>
      </c>
      <c r="Q598">
        <v>396.16472905911797</v>
      </c>
      <c r="R598">
        <v>60.058361749381604</v>
      </c>
      <c r="S598" s="1">
        <f>(Table2[[#This Row],[Close Price]]-Table2[[#This Row],[20D EMA]])/Table2[[#This Row],[20D EMA]]</f>
        <v>2.3788546255506578E-2</v>
      </c>
      <c r="T598" s="1">
        <f>(Table2[[#This Row],[Close Price]]-Table2[[#This Row],[50D EMA]])/Table2[[#This Row],[50D EMA]]</f>
        <v>1.8940086574869158E-2</v>
      </c>
      <c r="U598" s="1">
        <f>(Table2[[#This Row],[Close Price]]-Table2[[#This Row],[200D EMA]])/Table2[[#This Row],[200D EMA]]</f>
        <v>2.659315726037257E-2</v>
      </c>
      <c r="V598">
        <v>0.62581544084056595</v>
      </c>
      <c r="W598">
        <v>387.05</v>
      </c>
      <c r="X598">
        <v>414</v>
      </c>
      <c r="Y598">
        <v>381</v>
      </c>
      <c r="Z598">
        <v>414</v>
      </c>
      <c r="AA598">
        <v>376.8</v>
      </c>
      <c r="AB598">
        <v>414</v>
      </c>
      <c r="AC598" s="1">
        <f>(Table2[[#This Row],[Close Price]]/Table2[[#This Row],[Day Low]])-1</f>
        <v>5.0768634543340685E-2</v>
      </c>
      <c r="AD598" s="1">
        <f>(Table2[[#This Row],[Day High]]/Table2[[#This Row],[Close Price]])-1</f>
        <v>1.7949348414064481E-2</v>
      </c>
      <c r="AE598" s="1">
        <f>(Table2[[#This Row],[Close Price]]/Table2[[#This Row],[Current Week Low]])-1</f>
        <v>6.7454068241469711E-2</v>
      </c>
      <c r="AF598" s="1">
        <f>(Table2[[#This Row],[Current Week High]]/Table2[[#This Row],[Close Price]])-1</f>
        <v>1.7949348414064481E-2</v>
      </c>
      <c r="AG598" s="1">
        <f>(Table2[[#This Row],[Close Price]]/Table2[[#This Row],[Current Month Low]])-1</f>
        <v>7.935244161358801E-2</v>
      </c>
      <c r="AH598" s="1">
        <f>(Table2[[#This Row],[Current Month High]]/Table2[[#This Row],[Close Price]])-1</f>
        <v>1.7949348414064481E-2</v>
      </c>
      <c r="AI598">
        <v>20.481927710843301</v>
      </c>
      <c r="AJ598">
        <v>20.3076467978109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-0.03</v>
      </c>
      <c r="AM598" t="s">
        <v>3108</v>
      </c>
      <c r="AN598">
        <v>-1.3</v>
      </c>
      <c r="AO598" t="s">
        <v>3108</v>
      </c>
      <c r="AP598">
        <v>-2.8021046682778002E-2</v>
      </c>
      <c r="AQ598">
        <f>(Table2[[#This Row],[Sharpe Ratio]]-AVERAGE(Table2[Sharpe Ratio]))/_xlfn.STDEV.P(Table2[Sharpe Ratio])</f>
        <v>-1.036602024350965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543</v>
      </c>
      <c r="AT598">
        <f>_xlfn.RANK.AVG(Table2[[#This Row],[6M Return vs Nifty Z-Score]],Table2[6M Return vs Nifty Z-Score])</f>
        <v>476</v>
      </c>
      <c r="AU598">
        <f>_xlfn.RANK.AVG(Table2[[#This Row],[Sharpe Ratio Z-Score]],Table2[Sharpe Ratio Z-Score])</f>
        <v>622</v>
      </c>
      <c r="AV598">
        <f>(Table2[[#This Row],[Rank 1Y]]+Table2[[#This Row],[Rank 6M]]+Table2[[#This Row],[Rank Sharpe]])/3</f>
        <v>547</v>
      </c>
    </row>
    <row r="599" spans="1:48" x14ac:dyDescent="0.3">
      <c r="A599" t="s">
        <v>566</v>
      </c>
      <c r="B599" t="s">
        <v>567</v>
      </c>
      <c r="C599" t="s">
        <v>3064</v>
      </c>
      <c r="D599" t="s">
        <v>37</v>
      </c>
      <c r="E599">
        <v>35106.800079975001</v>
      </c>
      <c r="F599">
        <v>1017.25</v>
      </c>
      <c r="G599">
        <v>-7.5039198250125203</v>
      </c>
      <c r="H599">
        <f>(Table2[[#This Row],[1Y Return vs Nifty]]-AVERAGE(Table2[1Y Return vs Nifty]))/_xlfn.STDEV.P(Table2[1Y Return vs Nifty])</f>
        <v>-0.60818189155444968</v>
      </c>
      <c r="I599">
        <v>-1.4756067803293299E-2</v>
      </c>
      <c r="J599">
        <f>(Table2[[#This Row],[1M Return vs Nifty]]-AVERAGE(Table2[1M Return vs Nifty]))/_xlfn.STDEV.P(Table2[1M Return vs Nifty])</f>
        <v>0.24489189119768287</v>
      </c>
      <c r="K599">
        <v>-6.6947275685279601</v>
      </c>
      <c r="L599">
        <f>(Table2[[#This Row],[6M Return vs Nifty]]-AVERAGE(Table2[6M Return vs Nifty]))/_xlfn.STDEV.P(Table2[6M Return vs Nifty])</f>
        <v>-0.42161621384439074</v>
      </c>
      <c r="M599">
        <v>-7.6628509143947596</v>
      </c>
      <c r="N599">
        <f>(Table2[[#This Row],[1W Return vs Nifty]]-AVERAGE(Table2[1W Return vs Nifty]))/_xlfn.STDEV.P(Table2[1W Return vs Nifty])</f>
        <v>-1.1240174180040801</v>
      </c>
      <c r="O599">
        <v>1061.6500000000001</v>
      </c>
      <c r="P599">
        <v>1036.6274047555901</v>
      </c>
      <c r="Q599">
        <v>972.05366788478295</v>
      </c>
      <c r="R599">
        <v>29.7559682476756</v>
      </c>
      <c r="S599" s="1">
        <f>(Table2[[#This Row],[Close Price]]-Table2[[#This Row],[20D EMA]])/Table2[[#This Row],[20D EMA]]</f>
        <v>-4.1821692648236319E-2</v>
      </c>
      <c r="T599" s="1">
        <f>(Table2[[#This Row],[Close Price]]-Table2[[#This Row],[50D EMA]])/Table2[[#This Row],[50D EMA]]</f>
        <v>-1.8692738265161695E-2</v>
      </c>
      <c r="U599" s="1">
        <f>(Table2[[#This Row],[Close Price]]-Table2[[#This Row],[200D EMA]])/Table2[[#This Row],[200D EMA]]</f>
        <v>4.6495716860536704E-2</v>
      </c>
      <c r="V599">
        <v>0.98691118644845899</v>
      </c>
      <c r="W599">
        <v>988.55</v>
      </c>
      <c r="X599">
        <v>1060</v>
      </c>
      <c r="Y599">
        <v>985.05</v>
      </c>
      <c r="Z599">
        <v>1105.8</v>
      </c>
      <c r="AA599">
        <v>985.05</v>
      </c>
      <c r="AB599">
        <v>1131.95</v>
      </c>
      <c r="AC599" s="1">
        <f>(Table2[[#This Row],[Close Price]]/Table2[[#This Row],[Day Low]])-1</f>
        <v>2.9032421223003535E-2</v>
      </c>
      <c r="AD599" s="1">
        <f>(Table2[[#This Row],[Day High]]/Table2[[#This Row],[Close Price]])-1</f>
        <v>4.2025067584173126E-2</v>
      </c>
      <c r="AE599" s="1">
        <f>(Table2[[#This Row],[Close Price]]/Table2[[#This Row],[Current Week Low]])-1</f>
        <v>3.2688696005279017E-2</v>
      </c>
      <c r="AF599" s="1">
        <f>(Table2[[#This Row],[Current Week High]]/Table2[[#This Row],[Close Price]])-1</f>
        <v>8.7048414843941879E-2</v>
      </c>
      <c r="AG599" s="1">
        <f>(Table2[[#This Row],[Close Price]]/Table2[[#This Row],[Current Month Low]])-1</f>
        <v>3.2688696005279017E-2</v>
      </c>
      <c r="AH599" s="1">
        <f>(Table2[[#This Row],[Current Month High]]/Table2[[#This Row],[Close Price]])-1</f>
        <v>0.11275497665274026</v>
      </c>
      <c r="AI599">
        <v>11.329565003686399</v>
      </c>
      <c r="AJ599">
        <v>21.972422062350098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-0.01</v>
      </c>
      <c r="AM599" t="s">
        <v>3108</v>
      </c>
      <c r="AN599">
        <v>-6.48</v>
      </c>
      <c r="AO599" t="s">
        <v>3108</v>
      </c>
      <c r="AP599">
        <v>-5.1638308685306E-2</v>
      </c>
      <c r="AQ599">
        <f>(Table2[[#This Row],[Sharpe Ratio]]-AVERAGE(Table2[Sharpe Ratio]))/_xlfn.STDEV.P(Table2[Sharpe Ratio])</f>
        <v>-1.3050002966563272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-3.2139239288615649</v>
      </c>
      <c r="AS599">
        <f>_xlfn.RANK.AVG(Table2[[#This Row],[1Y Return vs Nifty Z-Score]],Table2[1Y Return vs Nifty Z-Score])</f>
        <v>534</v>
      </c>
      <c r="AT599">
        <f>_xlfn.RANK.AVG(Table2[[#This Row],[6M Return vs Nifty Z-Score]],Table2[6M Return vs Nifty Z-Score])</f>
        <v>451</v>
      </c>
      <c r="AU599">
        <f>_xlfn.RANK.AVG(Table2[[#This Row],[Sharpe Ratio Z-Score]],Table2[Sharpe Ratio Z-Score])</f>
        <v>658</v>
      </c>
      <c r="AV599">
        <f>(Table2[[#This Row],[Rank 1Y]]+Table2[[#This Row],[Rank 6M]]+Table2[[#This Row],[Rank Sharpe]])/3</f>
        <v>547.66666666666663</v>
      </c>
    </row>
    <row r="600" spans="1:48" x14ac:dyDescent="0.3">
      <c r="A600" t="s">
        <v>242</v>
      </c>
      <c r="B600" t="s">
        <v>243</v>
      </c>
      <c r="C600" t="s">
        <v>3066</v>
      </c>
      <c r="D600" t="s">
        <v>183</v>
      </c>
      <c r="E600">
        <v>109457.95089055999</v>
      </c>
      <c r="F600">
        <v>617.6</v>
      </c>
      <c r="G600">
        <v>-16.8362833095829</v>
      </c>
      <c r="H600">
        <f>(Table2[[#This Row],[1Y Return vs Nifty]]-AVERAGE(Table2[1Y Return vs Nifty]))/_xlfn.STDEV.P(Table2[1Y Return vs Nifty])</f>
        <v>-0.75217586081288812</v>
      </c>
      <c r="I600">
        <v>-4.2714791689389298</v>
      </c>
      <c r="J600">
        <f>(Table2[[#This Row],[1M Return vs Nifty]]-AVERAGE(Table2[1M Return vs Nifty]))/_xlfn.STDEV.P(Table2[1M Return vs Nifty])</f>
        <v>-0.16206850867106856</v>
      </c>
      <c r="K600">
        <v>2.08046656385411</v>
      </c>
      <c r="L600">
        <f>(Table2[[#This Row],[6M Return vs Nifty]]-AVERAGE(Table2[6M Return vs Nifty]))/_xlfn.STDEV.P(Table2[6M Return vs Nifty])</f>
        <v>-0.12664328361484478</v>
      </c>
      <c r="M600">
        <v>-6.37830769154154</v>
      </c>
      <c r="N600">
        <f>(Table2[[#This Row],[1W Return vs Nifty]]-AVERAGE(Table2[1W Return vs Nifty]))/_xlfn.STDEV.P(Table2[1W Return vs Nifty])</f>
        <v>-0.83890862327418059</v>
      </c>
      <c r="O600">
        <v>624.74</v>
      </c>
      <c r="P600">
        <v>612.57479582593498</v>
      </c>
      <c r="Q600">
        <v>571.60708631108798</v>
      </c>
      <c r="R600">
        <v>44.107840842427798</v>
      </c>
      <c r="S600" s="1">
        <f>(Table2[[#This Row],[Close Price]]-Table2[[#This Row],[20D EMA]])/Table2[[#This Row],[20D EMA]]</f>
        <v>-1.1428754361814493E-2</v>
      </c>
      <c r="T600" s="1">
        <f>(Table2[[#This Row],[Close Price]]-Table2[[#This Row],[50D EMA]])/Table2[[#This Row],[50D EMA]]</f>
        <v>8.2034132130584195E-3</v>
      </c>
      <c r="U600" s="1">
        <f>(Table2[[#This Row],[Close Price]]-Table2[[#This Row],[200D EMA]])/Table2[[#This Row],[200D EMA]]</f>
        <v>8.0462462398307524E-2</v>
      </c>
      <c r="V600">
        <v>0.644774199225152</v>
      </c>
      <c r="W600">
        <v>604.4</v>
      </c>
      <c r="X600">
        <v>618.5</v>
      </c>
      <c r="Y600">
        <v>598.6</v>
      </c>
      <c r="Z600">
        <v>627.25</v>
      </c>
      <c r="AA600">
        <v>598.6</v>
      </c>
      <c r="AB600">
        <v>655.85</v>
      </c>
      <c r="AC600" s="1">
        <f>(Table2[[#This Row],[Close Price]]/Table2[[#This Row],[Day Low]])-1</f>
        <v>2.183984116479154E-2</v>
      </c>
      <c r="AD600" s="1">
        <f>(Table2[[#This Row],[Day High]]/Table2[[#This Row],[Close Price]])-1</f>
        <v>1.4572538860102568E-3</v>
      </c>
      <c r="AE600" s="1">
        <f>(Table2[[#This Row],[Close Price]]/Table2[[#This Row],[Current Week Low]])-1</f>
        <v>3.1740728366187687E-2</v>
      </c>
      <c r="AF600" s="1">
        <f>(Table2[[#This Row],[Current Week High]]/Table2[[#This Row],[Close Price]])-1</f>
        <v>1.5625E-2</v>
      </c>
      <c r="AG600" s="1">
        <f>(Table2[[#This Row],[Close Price]]/Table2[[#This Row],[Current Month Low]])-1</f>
        <v>3.1740728366187687E-2</v>
      </c>
      <c r="AH600" s="1">
        <f>(Table2[[#This Row],[Current Month High]]/Table2[[#This Row],[Close Price]])-1</f>
        <v>6.1933290155440357E-2</v>
      </c>
      <c r="AI600">
        <v>7.24579015544042</v>
      </c>
      <c r="AJ600">
        <v>26.2469337694194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-0.04</v>
      </c>
      <c r="AM600" t="s">
        <v>3108</v>
      </c>
      <c r="AN600">
        <v>-2.57</v>
      </c>
      <c r="AO600" t="s">
        <v>3108</v>
      </c>
      <c r="AP600">
        <v>-8.5930989868427995E-2</v>
      </c>
      <c r="AQ600">
        <f>(Table2[[#This Row],[Sharpe Ratio]]-AVERAGE(Table2[Sharpe Ratio]))/_xlfn.STDEV.P(Table2[Sharpe Ratio])</f>
        <v>-1.6947193242592453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-3.5745156006322274</v>
      </c>
      <c r="AS600">
        <f>_xlfn.RANK.AVG(Table2[[#This Row],[1Y Return vs Nifty Z-Score]],Table2[1Y Return vs Nifty Z-Score])</f>
        <v>593</v>
      </c>
      <c r="AT600">
        <f>_xlfn.RANK.AVG(Table2[[#This Row],[6M Return vs Nifty Z-Score]],Table2[6M Return vs Nifty Z-Score])</f>
        <v>352</v>
      </c>
      <c r="AU600">
        <f>_xlfn.RANK.AVG(Table2[[#This Row],[Sharpe Ratio Z-Score]],Table2[Sharpe Ratio Z-Score])</f>
        <v>705</v>
      </c>
      <c r="AV600">
        <f>(Table2[[#This Row],[Rank 1Y]]+Table2[[#This Row],[Rank 6M]]+Table2[[#This Row],[Rank Sharpe]])/3</f>
        <v>550</v>
      </c>
    </row>
    <row r="601" spans="1:48" x14ac:dyDescent="0.3">
      <c r="A601" t="s">
        <v>2373</v>
      </c>
      <c r="B601" t="s">
        <v>2374</v>
      </c>
      <c r="C601" t="s">
        <v>3068</v>
      </c>
      <c r="D601" t="s">
        <v>282</v>
      </c>
      <c r="E601">
        <v>2125.3122006599901</v>
      </c>
      <c r="F601">
        <v>658.2</v>
      </c>
      <c r="G601">
        <v>7.6206182975333601</v>
      </c>
      <c r="H601">
        <f>(Table2[[#This Row],[1Y Return vs Nifty]]-AVERAGE(Table2[1Y Return vs Nifty]))/_xlfn.STDEV.P(Table2[1Y Return vs Nifty])</f>
        <v>-0.37481739808324288</v>
      </c>
      <c r="I601">
        <v>-0.332141245732054</v>
      </c>
      <c r="J601">
        <f>(Table2[[#This Row],[1M Return vs Nifty]]-AVERAGE(Table2[1M Return vs Nifty]))/_xlfn.STDEV.P(Table2[1M Return vs Nifty])</f>
        <v>0.21454855059189054</v>
      </c>
      <c r="K601">
        <v>-16.0638603181681</v>
      </c>
      <c r="L601">
        <f>(Table2[[#This Row],[6M Return vs Nifty]]-AVERAGE(Table2[6M Return vs Nifty]))/_xlfn.STDEV.P(Table2[6M Return vs Nifty])</f>
        <v>-0.73655403734764713</v>
      </c>
      <c r="M601">
        <v>-6.5274944881969299</v>
      </c>
      <c r="N601">
        <f>(Table2[[#This Row],[1W Return vs Nifty]]-AVERAGE(Table2[1W Return vs Nifty]))/_xlfn.STDEV.P(Table2[1W Return vs Nifty])</f>
        <v>-0.87202114687580412</v>
      </c>
      <c r="O601">
        <v>669.45</v>
      </c>
      <c r="P601">
        <v>653.66884011550496</v>
      </c>
      <c r="Q601">
        <v>632.14428962886495</v>
      </c>
      <c r="R601">
        <v>41.318697609758601</v>
      </c>
      <c r="S601" s="1">
        <f>(Table2[[#This Row],[Close Price]]-Table2[[#This Row],[20D EMA]])/Table2[[#This Row],[20D EMA]]</f>
        <v>-1.6804839793860632E-2</v>
      </c>
      <c r="T601" s="1">
        <f>(Table2[[#This Row],[Close Price]]-Table2[[#This Row],[50D EMA]])/Table2[[#This Row],[50D EMA]]</f>
        <v>6.9318890643378607E-3</v>
      </c>
      <c r="U601" s="1">
        <f>(Table2[[#This Row],[Close Price]]-Table2[[#This Row],[200D EMA]])/Table2[[#This Row],[200D EMA]]</f>
        <v>4.1217979500269675E-2</v>
      </c>
      <c r="V601">
        <v>0.95948887805626504</v>
      </c>
      <c r="W601">
        <v>653</v>
      </c>
      <c r="X601">
        <v>670.75</v>
      </c>
      <c r="Y601">
        <v>639.04999999999995</v>
      </c>
      <c r="Z601">
        <v>699.95</v>
      </c>
      <c r="AA601">
        <v>636.1</v>
      </c>
      <c r="AB601">
        <v>717.9</v>
      </c>
      <c r="AC601" s="1">
        <f>(Table2[[#This Row],[Close Price]]/Table2[[#This Row],[Day Low]])-1</f>
        <v>7.9632465543646447E-3</v>
      </c>
      <c r="AD601" s="1">
        <f>(Table2[[#This Row],[Day High]]/Table2[[#This Row],[Close Price]])-1</f>
        <v>1.9067152841081736E-2</v>
      </c>
      <c r="AE601" s="1">
        <f>(Table2[[#This Row],[Close Price]]/Table2[[#This Row],[Current Week Low]])-1</f>
        <v>2.996635631014799E-2</v>
      </c>
      <c r="AF601" s="1">
        <f>(Table2[[#This Row],[Current Week High]]/Table2[[#This Row],[Close Price]])-1</f>
        <v>6.3430568216347627E-2</v>
      </c>
      <c r="AG601" s="1">
        <f>(Table2[[#This Row],[Close Price]]/Table2[[#This Row],[Current Month Low]])-1</f>
        <v>3.4742964942619192E-2</v>
      </c>
      <c r="AH601" s="1">
        <f>(Table2[[#This Row],[Current Month High]]/Table2[[#This Row],[Close Price]])-1</f>
        <v>9.0701914311759335E-2</v>
      </c>
      <c r="AI601">
        <v>16.6666666666666</v>
      </c>
      <c r="AJ601">
        <v>36.527691350342202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</v>
      </c>
      <c r="AM601" t="s">
        <v>3110</v>
      </c>
      <c r="AN601">
        <v>-3.32</v>
      </c>
      <c r="AO601" t="s">
        <v>3108</v>
      </c>
      <c r="AP601">
        <v>-6.0271025022122997E-2</v>
      </c>
      <c r="AQ601">
        <f>(Table2[[#This Row],[Sharpe Ratio]]-AVERAGE(Table2[Sharpe Ratio]))/_xlfn.STDEV.P(Table2[Sharpe Ratio])</f>
        <v>-1.4031067642839441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-3.1719507959987476</v>
      </c>
      <c r="AS601">
        <f>_xlfn.RANK.AVG(Table2[[#This Row],[1Y Return vs Nifty Z-Score]],Table2[1Y Return vs Nifty Z-Score])</f>
        <v>409</v>
      </c>
      <c r="AT601">
        <f>_xlfn.RANK.AVG(Table2[[#This Row],[6M Return vs Nifty Z-Score]],Table2[6M Return vs Nifty Z-Score])</f>
        <v>572</v>
      </c>
      <c r="AU601">
        <f>_xlfn.RANK.AVG(Table2[[#This Row],[Sharpe Ratio Z-Score]],Table2[Sharpe Ratio Z-Score])</f>
        <v>672</v>
      </c>
      <c r="AV601">
        <f>(Table2[[#This Row],[Rank 1Y]]+Table2[[#This Row],[Rank 6M]]+Table2[[#This Row],[Rank Sharpe]])/3</f>
        <v>551</v>
      </c>
    </row>
    <row r="602" spans="1:48" x14ac:dyDescent="0.3">
      <c r="A602" t="s">
        <v>461</v>
      </c>
      <c r="B602" t="s">
        <v>462</v>
      </c>
      <c r="C602" t="s">
        <v>3066</v>
      </c>
      <c r="D602" t="s">
        <v>116</v>
      </c>
      <c r="E602">
        <v>47217.323719649998</v>
      </c>
      <c r="F602">
        <v>363.3</v>
      </c>
      <c r="G602">
        <v>-27.915687007898999</v>
      </c>
      <c r="H602">
        <f>(Table2[[#This Row],[1Y Return vs Nifty]]-AVERAGE(Table2[1Y Return vs Nifty]))/_xlfn.STDEV.P(Table2[1Y Return vs Nifty])</f>
        <v>-0.92312583700861284</v>
      </c>
      <c r="I602">
        <v>5.3306785945663702</v>
      </c>
      <c r="J602">
        <f>(Table2[[#This Row],[1M Return vs Nifty]]-AVERAGE(Table2[1M Return vs Nifty]))/_xlfn.STDEV.P(Table2[1M Return vs Nifty])</f>
        <v>0.75593763600778818</v>
      </c>
      <c r="K602">
        <v>-6.4962092855489999</v>
      </c>
      <c r="L602">
        <f>(Table2[[#This Row],[6M Return vs Nifty]]-AVERAGE(Table2[6M Return vs Nifty]))/_xlfn.STDEV.P(Table2[6M Return vs Nifty])</f>
        <v>-0.41494313986436854</v>
      </c>
      <c r="M602">
        <v>-10.9775301892856</v>
      </c>
      <c r="N602">
        <f>(Table2[[#This Row],[1W Return vs Nifty]]-AVERAGE(Table2[1W Return vs Nifty]))/_xlfn.STDEV.P(Table2[1W Return vs Nifty])</f>
        <v>-1.8597219051455698</v>
      </c>
      <c r="O602">
        <v>358.14</v>
      </c>
      <c r="P602">
        <v>348.84903317965399</v>
      </c>
      <c r="Q602">
        <v>356.01672965783803</v>
      </c>
      <c r="R602">
        <v>50.996991842618499</v>
      </c>
      <c r="S602" s="1">
        <f>(Table2[[#This Row],[Close Price]]-Table2[[#This Row],[20D EMA]])/Table2[[#This Row],[20D EMA]]</f>
        <v>1.4407773496398126E-2</v>
      </c>
      <c r="T602" s="1">
        <f>(Table2[[#This Row],[Close Price]]-Table2[[#This Row],[50D EMA]])/Table2[[#This Row],[50D EMA]]</f>
        <v>4.1424700789994488E-2</v>
      </c>
      <c r="U602" s="1">
        <f>(Table2[[#This Row],[Close Price]]-Table2[[#This Row],[200D EMA]])/Table2[[#This Row],[200D EMA]]</f>
        <v>2.0457663181058426E-2</v>
      </c>
      <c r="V602">
        <v>3.1929155791950801</v>
      </c>
      <c r="W602">
        <v>352.8</v>
      </c>
      <c r="X602">
        <v>365.25</v>
      </c>
      <c r="Y602">
        <v>351.25</v>
      </c>
      <c r="Z602">
        <v>378.85</v>
      </c>
      <c r="AA602">
        <v>342.5</v>
      </c>
      <c r="AB602">
        <v>403.95</v>
      </c>
      <c r="AC602" s="1">
        <f>(Table2[[#This Row],[Close Price]]/Table2[[#This Row],[Day Low]])-1</f>
        <v>2.9761904761904656E-2</v>
      </c>
      <c r="AD602" s="1">
        <f>(Table2[[#This Row],[Day High]]/Table2[[#This Row],[Close Price]])-1</f>
        <v>5.3674649050370338E-3</v>
      </c>
      <c r="AE602" s="1">
        <f>(Table2[[#This Row],[Close Price]]/Table2[[#This Row],[Current Week Low]])-1</f>
        <v>3.43060498220642E-2</v>
      </c>
      <c r="AF602" s="1">
        <f>(Table2[[#This Row],[Current Week High]]/Table2[[#This Row],[Close Price]])-1</f>
        <v>4.2802091935040032E-2</v>
      </c>
      <c r="AG602" s="1">
        <f>(Table2[[#This Row],[Close Price]]/Table2[[#This Row],[Current Month Low]])-1</f>
        <v>6.07299270072994E-2</v>
      </c>
      <c r="AH602" s="1">
        <f>(Table2[[#This Row],[Current Month High]]/Table2[[#This Row],[Close Price]])-1</f>
        <v>0.11189099917423606</v>
      </c>
      <c r="AI602">
        <v>12.992017616295</v>
      </c>
      <c r="AJ602">
        <v>27.1168649405178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-0.05</v>
      </c>
      <c r="AM602" t="s">
        <v>3108</v>
      </c>
      <c r="AN602">
        <v>3.12</v>
      </c>
      <c r="AO602" t="s">
        <v>3109</v>
      </c>
      <c r="AP602">
        <v>-3.4341357924319998E-3</v>
      </c>
      <c r="AQ602">
        <f>(Table2[[#This Row],[Sharpe Ratio]]-AVERAGE(Table2[Sharpe Ratio]))/_xlfn.STDEV.P(Table2[Sharpe Ratio])</f>
        <v>-0.75718418143638833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639</v>
      </c>
      <c r="AT602">
        <f>_xlfn.RANK.AVG(Table2[[#This Row],[6M Return vs Nifty Z-Score]],Table2[6M Return vs Nifty Z-Score])</f>
        <v>446</v>
      </c>
      <c r="AU602">
        <f>_xlfn.RANK.AVG(Table2[[#This Row],[Sharpe Ratio Z-Score]],Table2[Sharpe Ratio Z-Score])</f>
        <v>573</v>
      </c>
      <c r="AV602">
        <f>(Table2[[#This Row],[Rank 1Y]]+Table2[[#This Row],[Rank 6M]]+Table2[[#This Row],[Rank Sharpe]])/3</f>
        <v>552.66666666666663</v>
      </c>
    </row>
    <row r="603" spans="1:48" x14ac:dyDescent="0.3">
      <c r="A603" t="s">
        <v>2175</v>
      </c>
      <c r="B603" t="s">
        <v>2176</v>
      </c>
      <c r="C603" t="s">
        <v>3063</v>
      </c>
      <c r="D603" t="s">
        <v>298</v>
      </c>
      <c r="E603">
        <v>2574.5561285849999</v>
      </c>
      <c r="F603">
        <v>1724.85</v>
      </c>
      <c r="G603">
        <v>-7.3524371584714903</v>
      </c>
      <c r="H603">
        <f>(Table2[[#This Row],[1Y Return vs Nifty]]-AVERAGE(Table2[1Y Return vs Nifty]))/_xlfn.STDEV.P(Table2[1Y Return vs Nifty])</f>
        <v>-0.60584458541917541</v>
      </c>
      <c r="I603">
        <v>-11.343251699030599</v>
      </c>
      <c r="J603">
        <f>(Table2[[#This Row],[1M Return vs Nifty]]-AVERAGE(Table2[1M Return vs Nifty]))/_xlfn.STDEV.P(Table2[1M Return vs Nifty])</f>
        <v>-0.83815932037060448</v>
      </c>
      <c r="K603">
        <v>-24.640494269756498</v>
      </c>
      <c r="L603">
        <f>(Table2[[#This Row],[6M Return vs Nifty]]-AVERAGE(Table2[6M Return vs Nifty]))/_xlfn.STDEV.P(Table2[6M Return vs Nifty])</f>
        <v>-1.0248524852270553</v>
      </c>
      <c r="M603">
        <v>-5.5704829153796398</v>
      </c>
      <c r="N603">
        <f>(Table2[[#This Row],[1W Return vs Nifty]]-AVERAGE(Table2[1W Return vs Nifty]))/_xlfn.STDEV.P(Table2[1W Return vs Nifty])</f>
        <v>-0.65960913051527659</v>
      </c>
      <c r="O603">
        <v>1772.74</v>
      </c>
      <c r="P603">
        <v>1769.05036897485</v>
      </c>
      <c r="Q603">
        <v>1681.2478643095401</v>
      </c>
      <c r="R603">
        <v>40.614162358132297</v>
      </c>
      <c r="S603" s="1">
        <f>(Table2[[#This Row],[Close Price]]-Table2[[#This Row],[20D EMA]])/Table2[[#This Row],[20D EMA]]</f>
        <v>-2.7014677843338619E-2</v>
      </c>
      <c r="T603" s="1">
        <f>(Table2[[#This Row],[Close Price]]-Table2[[#This Row],[50D EMA]])/Table2[[#This Row],[50D EMA]]</f>
        <v>-2.4985364888430991E-2</v>
      </c>
      <c r="U603" s="1">
        <f>(Table2[[#This Row],[Close Price]]-Table2[[#This Row],[200D EMA]])/Table2[[#This Row],[200D EMA]]</f>
        <v>2.5934388745449188E-2</v>
      </c>
      <c r="V603">
        <v>1.1902139045003399</v>
      </c>
      <c r="W603">
        <v>1691.45</v>
      </c>
      <c r="X603">
        <v>1769.3</v>
      </c>
      <c r="Y603">
        <v>1652.4</v>
      </c>
      <c r="Z603">
        <v>1784.8</v>
      </c>
      <c r="AA603">
        <v>1652.4</v>
      </c>
      <c r="AB603">
        <v>1851.4</v>
      </c>
      <c r="AC603" s="1">
        <f>(Table2[[#This Row],[Close Price]]/Table2[[#This Row],[Day Low]])-1</f>
        <v>1.9746371456442535E-2</v>
      </c>
      <c r="AD603" s="1">
        <f>(Table2[[#This Row],[Day High]]/Table2[[#This Row],[Close Price]])-1</f>
        <v>2.5770356842623965E-2</v>
      </c>
      <c r="AE603" s="1">
        <f>(Table2[[#This Row],[Close Price]]/Table2[[#This Row],[Current Week Low]])-1</f>
        <v>4.3845315904139426E-2</v>
      </c>
      <c r="AF603" s="1">
        <f>(Table2[[#This Row],[Current Week High]]/Table2[[#This Row],[Close Price]])-1</f>
        <v>3.4756645505406247E-2</v>
      </c>
      <c r="AG603" s="1">
        <f>(Table2[[#This Row],[Close Price]]/Table2[[#This Row],[Current Month Low]])-1</f>
        <v>4.3845315904139426E-2</v>
      </c>
      <c r="AH603" s="1">
        <f>(Table2[[#This Row],[Current Month High]]/Table2[[#This Row],[Close Price]])-1</f>
        <v>7.3368698727425574E-2</v>
      </c>
      <c r="AI603">
        <v>23.3382612980838</v>
      </c>
      <c r="AJ603">
        <v>31.667938931297702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-0.12</v>
      </c>
      <c r="AM603" t="s">
        <v>3108</v>
      </c>
      <c r="AN603">
        <v>-5.61</v>
      </c>
      <c r="AO603" t="s">
        <v>3108</v>
      </c>
      <c r="AP603">
        <v>1.6518908529904001E-2</v>
      </c>
      <c r="AQ603">
        <f>(Table2[[#This Row],[Sharpe Ratio]]-AVERAGE(Table2[Sharpe Ratio]))/_xlfn.STDEV.P(Table2[Sharpe Ratio])</f>
        <v>-0.53042789517534483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-3.658893416707456</v>
      </c>
      <c r="AS603">
        <f>_xlfn.RANK.AVG(Table2[[#This Row],[1Y Return vs Nifty Z-Score]],Table2[1Y Return vs Nifty Z-Score])</f>
        <v>531</v>
      </c>
      <c r="AT603">
        <f>_xlfn.RANK.AVG(Table2[[#This Row],[6M Return vs Nifty Z-Score]],Table2[6M Return vs Nifty Z-Score])</f>
        <v>654</v>
      </c>
      <c r="AU603">
        <f>_xlfn.RANK.AVG(Table2[[#This Row],[Sharpe Ratio Z-Score]],Table2[Sharpe Ratio Z-Score])</f>
        <v>478</v>
      </c>
      <c r="AV603">
        <f>(Table2[[#This Row],[Rank 1Y]]+Table2[[#This Row],[Rank 6M]]+Table2[[#This Row],[Rank Sharpe]])/3</f>
        <v>554.33333333333337</v>
      </c>
    </row>
    <row r="604" spans="1:48" x14ac:dyDescent="0.3">
      <c r="A604" t="s">
        <v>1323</v>
      </c>
      <c r="B604" t="s">
        <v>1324</v>
      </c>
      <c r="C604" t="s">
        <v>3074</v>
      </c>
      <c r="D604" t="s">
        <v>393</v>
      </c>
      <c r="E604">
        <v>8340.7092747899896</v>
      </c>
      <c r="F604">
        <v>189.39</v>
      </c>
      <c r="G604">
        <v>-32.645509927884298</v>
      </c>
      <c r="H604">
        <f>(Table2[[#This Row],[1Y Return vs Nifty]]-AVERAGE(Table2[1Y Return vs Nifty]))/_xlfn.STDEV.P(Table2[1Y Return vs Nifty])</f>
        <v>-0.99610477500907302</v>
      </c>
      <c r="I604">
        <v>-2.1496395369145498</v>
      </c>
      <c r="J604">
        <f>(Table2[[#This Row],[1M Return vs Nifty]]-AVERAGE(Table2[1M Return vs Nifty]))/_xlfn.STDEV.P(Table2[1M Return vs Nifty])</f>
        <v>4.0788168775400681E-2</v>
      </c>
      <c r="K604">
        <v>-7.4555004971715499</v>
      </c>
      <c r="L604">
        <f>(Table2[[#This Row],[6M Return vs Nifty]]-AVERAGE(Table2[6M Return vs Nifty]))/_xlfn.STDEV.P(Table2[6M Return vs Nifty])</f>
        <v>-0.44718914324240927</v>
      </c>
      <c r="M604">
        <v>-2.0988929170780599</v>
      </c>
      <c r="N604">
        <f>(Table2[[#This Row],[1W Return vs Nifty]]-AVERAGE(Table2[1W Return vs Nifty]))/_xlfn.STDEV.P(Table2[1W Return vs Nifty])</f>
        <v>0.11092223238712653</v>
      </c>
      <c r="O604">
        <v>187.98</v>
      </c>
      <c r="P604">
        <v>184.97792330762101</v>
      </c>
      <c r="Q604">
        <v>190.719793610132</v>
      </c>
      <c r="R604">
        <v>53.398107509055201</v>
      </c>
      <c r="S604" s="1">
        <f>(Table2[[#This Row],[Close Price]]-Table2[[#This Row],[20D EMA]])/Table2[[#This Row],[20D EMA]]</f>
        <v>7.5007979572294745E-3</v>
      </c>
      <c r="T604" s="1">
        <f>(Table2[[#This Row],[Close Price]]-Table2[[#This Row],[50D EMA]])/Table2[[#This Row],[50D EMA]]</f>
        <v>2.3851909533234548E-2</v>
      </c>
      <c r="U604" s="1">
        <f>(Table2[[#This Row],[Close Price]]-Table2[[#This Row],[200D EMA]])/Table2[[#This Row],[200D EMA]]</f>
        <v>-6.9724992092345117E-3</v>
      </c>
      <c r="V604">
        <v>0.67403290829445694</v>
      </c>
      <c r="W604">
        <v>186.11</v>
      </c>
      <c r="X604">
        <v>193.3</v>
      </c>
      <c r="Y604">
        <v>184.2</v>
      </c>
      <c r="Z604">
        <v>194</v>
      </c>
      <c r="AA604">
        <v>176.35</v>
      </c>
      <c r="AB604">
        <v>196.7</v>
      </c>
      <c r="AC604" s="1">
        <f>(Table2[[#This Row],[Close Price]]/Table2[[#This Row],[Day Low]])-1</f>
        <v>1.7623985814840593E-2</v>
      </c>
      <c r="AD604" s="1">
        <f>(Table2[[#This Row],[Day High]]/Table2[[#This Row],[Close Price]])-1</f>
        <v>2.0645229420772182E-2</v>
      </c>
      <c r="AE604" s="1">
        <f>(Table2[[#This Row],[Close Price]]/Table2[[#This Row],[Current Week Low]])-1</f>
        <v>2.8175895765472303E-2</v>
      </c>
      <c r="AF604" s="1">
        <f>(Table2[[#This Row],[Current Week High]]/Table2[[#This Row],[Close Price]])-1</f>
        <v>2.4341306299171084E-2</v>
      </c>
      <c r="AG604" s="1">
        <f>(Table2[[#This Row],[Close Price]]/Table2[[#This Row],[Current Month Low]])-1</f>
        <v>7.3943861638786412E-2</v>
      </c>
      <c r="AH604" s="1">
        <f>(Table2[[#This Row],[Current Month High]]/Table2[[#This Row],[Close Price]])-1</f>
        <v>3.8597602830138911E-2</v>
      </c>
      <c r="AI604">
        <v>36.226833518137099</v>
      </c>
      <c r="AJ604">
        <v>30.613793103448199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0.03</v>
      </c>
      <c r="AM604" t="s">
        <v>3109</v>
      </c>
      <c r="AN604">
        <v>-3.82</v>
      </c>
      <c r="AO604" t="s">
        <v>3108</v>
      </c>
      <c r="AQ604">
        <f>(Table2[[#This Row],[Sharpe Ratio]]-AVERAGE(Table2[Sharpe Ratio]))/_xlfn.STDEV.P(Table2[Sharpe Ratio])</f>
        <v>-0.71815696001452767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661</v>
      </c>
      <c r="AT604">
        <f>_xlfn.RANK.AVG(Table2[[#This Row],[6M Return vs Nifty Z-Score]],Table2[6M Return vs Nifty Z-Score])</f>
        <v>460</v>
      </c>
      <c r="AU604">
        <f>_xlfn.RANK.AVG(Table2[[#This Row],[Sharpe Ratio Z-Score]],Table2[Sharpe Ratio Z-Score])</f>
        <v>544.5</v>
      </c>
      <c r="AV604">
        <f>(Table2[[#This Row],[Rank 1Y]]+Table2[[#This Row],[Rank 6M]]+Table2[[#This Row],[Rank Sharpe]])/3</f>
        <v>555.16666666666663</v>
      </c>
    </row>
    <row r="605" spans="1:48" x14ac:dyDescent="0.3">
      <c r="A605" t="s">
        <v>1828</v>
      </c>
      <c r="B605" t="s">
        <v>1829</v>
      </c>
      <c r="C605" t="s">
        <v>3068</v>
      </c>
      <c r="D605" t="s">
        <v>51</v>
      </c>
      <c r="E605">
        <v>3943.1579849999998</v>
      </c>
      <c r="F605">
        <v>319.8</v>
      </c>
      <c r="G605">
        <v>-14.9208900657767</v>
      </c>
      <c r="H605">
        <f>(Table2[[#This Row],[1Y Return vs Nifty]]-AVERAGE(Table2[1Y Return vs Nifty]))/_xlfn.STDEV.P(Table2[1Y Return vs Nifty])</f>
        <v>-0.72262224598397018</v>
      </c>
      <c r="I605">
        <v>-11.998040823171699</v>
      </c>
      <c r="J605">
        <f>(Table2[[#This Row],[1M Return vs Nifty]]-AVERAGE(Table2[1M Return vs Nifty]))/_xlfn.STDEV.P(Table2[1M Return vs Nifty])</f>
        <v>-0.90075987893620157</v>
      </c>
      <c r="K605">
        <v>-0.22586161144872899</v>
      </c>
      <c r="L605">
        <f>(Table2[[#This Row],[6M Return vs Nifty]]-AVERAGE(Table2[6M Return vs Nifty]))/_xlfn.STDEV.P(Table2[6M Return vs Nifty])</f>
        <v>-0.20416913314899846</v>
      </c>
      <c r="M605">
        <v>-3.07775551250311</v>
      </c>
      <c r="N605">
        <f>(Table2[[#This Row],[1W Return vs Nifty]]-AVERAGE(Table2[1W Return vs Nifty]))/_xlfn.STDEV.P(Table2[1W Return vs Nifty])</f>
        <v>-0.10633969373780454</v>
      </c>
      <c r="O605">
        <v>329.95</v>
      </c>
      <c r="P605">
        <v>327.94945476015403</v>
      </c>
      <c r="Q605">
        <v>308.75810476113901</v>
      </c>
      <c r="R605">
        <v>41.305634398704001</v>
      </c>
      <c r="S605" s="1">
        <f>(Table2[[#This Row],[Close Price]]-Table2[[#This Row],[20D EMA]])/Table2[[#This Row],[20D EMA]]</f>
        <v>-3.0762236702530619E-2</v>
      </c>
      <c r="T605" s="1">
        <f>(Table2[[#This Row],[Close Price]]-Table2[[#This Row],[50D EMA]])/Table2[[#This Row],[50D EMA]]</f>
        <v>-2.4849728035419731E-2</v>
      </c>
      <c r="U605" s="1">
        <f>(Table2[[#This Row],[Close Price]]-Table2[[#This Row],[200D EMA]])/Table2[[#This Row],[200D EMA]]</f>
        <v>3.5762284677201321E-2</v>
      </c>
      <c r="V605">
        <v>0.53866093404955795</v>
      </c>
      <c r="W605">
        <v>315.2</v>
      </c>
      <c r="X605">
        <v>321.95</v>
      </c>
      <c r="Y605">
        <v>311.2</v>
      </c>
      <c r="Z605">
        <v>328.55</v>
      </c>
      <c r="AA605">
        <v>309.14999999999998</v>
      </c>
      <c r="AB605">
        <v>365</v>
      </c>
      <c r="AC605" s="1">
        <f>(Table2[[#This Row],[Close Price]]/Table2[[#This Row],[Day Low]])-1</f>
        <v>1.4593908629441765E-2</v>
      </c>
      <c r="AD605" s="1">
        <f>(Table2[[#This Row],[Day High]]/Table2[[#This Row],[Close Price]])-1</f>
        <v>6.7229518449030135E-3</v>
      </c>
      <c r="AE605" s="1">
        <f>(Table2[[#This Row],[Close Price]]/Table2[[#This Row],[Current Week Low]])-1</f>
        <v>2.7634961439588768E-2</v>
      </c>
      <c r="AF605" s="1">
        <f>(Table2[[#This Row],[Current Week High]]/Table2[[#This Row],[Close Price]])-1</f>
        <v>2.7360850531582326E-2</v>
      </c>
      <c r="AG605" s="1">
        <f>(Table2[[#This Row],[Close Price]]/Table2[[#This Row],[Current Month Low]])-1</f>
        <v>3.4449296458030298E-2</v>
      </c>
      <c r="AH605" s="1">
        <f>(Table2[[#This Row],[Current Month High]]/Table2[[#This Row],[Close Price]])-1</f>
        <v>0.14133833646028759</v>
      </c>
      <c r="AI605">
        <v>18.183239524702898</v>
      </c>
      <c r="AJ605">
        <v>27.868852459016399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-0.05</v>
      </c>
      <c r="AM605" t="s">
        <v>3108</v>
      </c>
      <c r="AN605">
        <v>-9.57</v>
      </c>
      <c r="AO605" t="s">
        <v>3108</v>
      </c>
      <c r="AP605">
        <v>-9.0584237038507001E-2</v>
      </c>
      <c r="AQ605">
        <f>(Table2[[#This Row],[Sharpe Ratio]]-AVERAGE(Table2[Sharpe Ratio]))/_xlfn.STDEV.P(Table2[Sharpe Ratio])</f>
        <v>-1.747601131681517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-3.6814920834884917</v>
      </c>
      <c r="AS605">
        <f>_xlfn.RANK.AVG(Table2[[#This Row],[1Y Return vs Nifty Z-Score]],Table2[1Y Return vs Nifty Z-Score])</f>
        <v>583</v>
      </c>
      <c r="AT605">
        <f>_xlfn.RANK.AVG(Table2[[#This Row],[6M Return vs Nifty Z-Score]],Table2[6M Return vs Nifty Z-Score])</f>
        <v>374</v>
      </c>
      <c r="AU605">
        <f>_xlfn.RANK.AVG(Table2[[#This Row],[Sharpe Ratio Z-Score]],Table2[Sharpe Ratio Z-Score])</f>
        <v>709</v>
      </c>
      <c r="AV605">
        <f>(Table2[[#This Row],[Rank 1Y]]+Table2[[#This Row],[Rank 6M]]+Table2[[#This Row],[Rank Sharpe]])/3</f>
        <v>555.33333333333337</v>
      </c>
    </row>
    <row r="606" spans="1:48" x14ac:dyDescent="0.3">
      <c r="A606" t="s">
        <v>1182</v>
      </c>
      <c r="B606" t="s">
        <v>1183</v>
      </c>
      <c r="C606" t="s">
        <v>3078</v>
      </c>
      <c r="D606" t="s">
        <v>537</v>
      </c>
      <c r="E606">
        <v>9916.5168606400002</v>
      </c>
      <c r="F606">
        <v>2796.95</v>
      </c>
      <c r="G606">
        <v>-16.929077456096898</v>
      </c>
      <c r="H606">
        <f>(Table2[[#This Row],[1Y Return vs Nifty]]-AVERAGE(Table2[1Y Return vs Nifty]))/_xlfn.STDEV.P(Table2[1Y Return vs Nifty])</f>
        <v>-0.75360763075011683</v>
      </c>
      <c r="I606">
        <v>-4.6978610640948402</v>
      </c>
      <c r="J606">
        <f>(Table2[[#This Row],[1M Return vs Nifty]]-AVERAGE(Table2[1M Return vs Nifty]))/_xlfn.STDEV.P(Table2[1M Return vs Nifty])</f>
        <v>-0.20283238793377006</v>
      </c>
      <c r="K606">
        <v>-1.1482912421638001</v>
      </c>
      <c r="L606">
        <f>(Table2[[#This Row],[6M Return vs Nifty]]-AVERAGE(Table2[6M Return vs Nifty]))/_xlfn.STDEV.P(Table2[6M Return vs Nifty])</f>
        <v>-0.23517605641449224</v>
      </c>
      <c r="M606">
        <v>-5.67139241363191</v>
      </c>
      <c r="N606">
        <f>(Table2[[#This Row],[1W Return vs Nifty]]-AVERAGE(Table2[1W Return vs Nifty]))/_xlfn.STDEV.P(Table2[1W Return vs Nifty])</f>
        <v>-0.68200634137720417</v>
      </c>
      <c r="O606">
        <v>2853.99</v>
      </c>
      <c r="P606">
        <v>2799.2270760440701</v>
      </c>
      <c r="Q606">
        <v>2681.0940053105001</v>
      </c>
      <c r="R606">
        <v>42.757301818064498</v>
      </c>
      <c r="S606" s="1">
        <f>(Table2[[#This Row],[Close Price]]-Table2[[#This Row],[20D EMA]])/Table2[[#This Row],[20D EMA]]</f>
        <v>-1.9986054611263519E-2</v>
      </c>
      <c r="T606" s="1">
        <f>(Table2[[#This Row],[Close Price]]-Table2[[#This Row],[50D EMA]])/Table2[[#This Row],[50D EMA]]</f>
        <v>-8.1346599693810529E-4</v>
      </c>
      <c r="U606" s="1">
        <f>(Table2[[#This Row],[Close Price]]-Table2[[#This Row],[200D EMA]])/Table2[[#This Row],[200D EMA]]</f>
        <v>4.3212209068395707E-2</v>
      </c>
      <c r="V606">
        <v>0.87213938429219495</v>
      </c>
      <c r="W606">
        <v>2770</v>
      </c>
      <c r="X606">
        <v>2843.5</v>
      </c>
      <c r="Y606">
        <v>2744</v>
      </c>
      <c r="Z606">
        <v>2990.7</v>
      </c>
      <c r="AA606">
        <v>2744</v>
      </c>
      <c r="AB606">
        <v>3040</v>
      </c>
      <c r="AC606" s="1">
        <f>(Table2[[#This Row],[Close Price]]/Table2[[#This Row],[Day Low]])-1</f>
        <v>9.7292418772563227E-3</v>
      </c>
      <c r="AD606" s="1">
        <f>(Table2[[#This Row],[Day High]]/Table2[[#This Row],[Close Price]])-1</f>
        <v>1.6643129122794642E-2</v>
      </c>
      <c r="AE606" s="1">
        <f>(Table2[[#This Row],[Close Price]]/Table2[[#This Row],[Current Week Low]])-1</f>
        <v>1.9296647230320652E-2</v>
      </c>
      <c r="AF606" s="1">
        <f>(Table2[[#This Row],[Current Week High]]/Table2[[#This Row],[Close Price]])-1</f>
        <v>6.9271885446647197E-2</v>
      </c>
      <c r="AG606" s="1">
        <f>(Table2[[#This Row],[Close Price]]/Table2[[#This Row],[Current Month Low]])-1</f>
        <v>1.9296647230320652E-2</v>
      </c>
      <c r="AH606" s="1">
        <f>(Table2[[#This Row],[Current Month High]]/Table2[[#This Row],[Close Price]])-1</f>
        <v>8.6898228427394253E-2</v>
      </c>
      <c r="AI606">
        <v>14.698153345608601</v>
      </c>
      <c r="AJ606">
        <v>24.474855362705799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</v>
      </c>
      <c r="AM606" t="s">
        <v>3110</v>
      </c>
      <c r="AN606">
        <v>-6.04</v>
      </c>
      <c r="AO606" t="s">
        <v>3108</v>
      </c>
      <c r="AP606">
        <v>-6.9758356787909995E-2</v>
      </c>
      <c r="AQ606">
        <f>(Table2[[#This Row],[Sharpe Ratio]]-AVERAGE(Table2[Sharpe Ratio]))/_xlfn.STDEV.P(Table2[Sharpe Ratio])</f>
        <v>-1.5109255052731598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-3.3845479217487431</v>
      </c>
      <c r="AS606">
        <f>_xlfn.RANK.AVG(Table2[[#This Row],[1Y Return vs Nifty Z-Score]],Table2[1Y Return vs Nifty Z-Score])</f>
        <v>595</v>
      </c>
      <c r="AT606">
        <f>_xlfn.RANK.AVG(Table2[[#This Row],[6M Return vs Nifty Z-Score]],Table2[6M Return vs Nifty Z-Score])</f>
        <v>386</v>
      </c>
      <c r="AU606">
        <f>_xlfn.RANK.AVG(Table2[[#This Row],[Sharpe Ratio Z-Score]],Table2[Sharpe Ratio Z-Score])</f>
        <v>686</v>
      </c>
      <c r="AV606">
        <f>(Table2[[#This Row],[Rank 1Y]]+Table2[[#This Row],[Rank 6M]]+Table2[[#This Row],[Rank Sharpe]])/3</f>
        <v>555.66666666666663</v>
      </c>
    </row>
    <row r="607" spans="1:48" x14ac:dyDescent="0.3">
      <c r="A607" t="s">
        <v>22</v>
      </c>
      <c r="B607" t="s">
        <v>23</v>
      </c>
      <c r="C607" t="s">
        <v>3064</v>
      </c>
      <c r="D607" t="s">
        <v>24</v>
      </c>
      <c r="E607">
        <v>1243556.8164208101</v>
      </c>
      <c r="F607">
        <v>1632.1</v>
      </c>
      <c r="G607">
        <v>-24.465844192311099</v>
      </c>
      <c r="H607">
        <f>(Table2[[#This Row],[1Y Return vs Nifty]]-AVERAGE(Table2[1Y Return vs Nifty]))/_xlfn.STDEV.P(Table2[1Y Return vs Nifty])</f>
        <v>-0.86989638863194829</v>
      </c>
      <c r="I607">
        <v>-0.64156641529820402</v>
      </c>
      <c r="J607">
        <f>(Table2[[#This Row],[1M Return vs Nifty]]-AVERAGE(Table2[1M Return vs Nifty]))/_xlfn.STDEV.P(Table2[1M Return vs Nifty])</f>
        <v>0.18496621983081712</v>
      </c>
      <c r="K607">
        <v>3.6000202824743299</v>
      </c>
      <c r="L607">
        <f>(Table2[[#This Row],[6M Return vs Nifty]]-AVERAGE(Table2[6M Return vs Nifty]))/_xlfn.STDEV.P(Table2[6M Return vs Nifty])</f>
        <v>-7.55643893749363E-2</v>
      </c>
      <c r="M607">
        <v>-3.2170258644301102</v>
      </c>
      <c r="N607">
        <f>(Table2[[#This Row],[1W Return vs Nifty]]-AVERAGE(Table2[1W Return vs Nifty]))/_xlfn.STDEV.P(Table2[1W Return vs Nifty])</f>
        <v>-0.13725122826080685</v>
      </c>
      <c r="O607">
        <v>1627.82</v>
      </c>
      <c r="P607">
        <v>1613.8230026080701</v>
      </c>
      <c r="Q607">
        <v>1565.9935365936899</v>
      </c>
      <c r="R607">
        <v>51.844778884971802</v>
      </c>
      <c r="S607" s="1">
        <f>(Table2[[#This Row],[Close Price]]-Table2[[#This Row],[20D EMA]])/Table2[[#This Row],[20D EMA]]</f>
        <v>2.6292833359953635E-3</v>
      </c>
      <c r="T607" s="1">
        <f>(Table2[[#This Row],[Close Price]]-Table2[[#This Row],[50D EMA]])/Table2[[#This Row],[50D EMA]]</f>
        <v>1.1325280010504701E-2</v>
      </c>
      <c r="U607" s="1">
        <f>(Table2[[#This Row],[Close Price]]-Table2[[#This Row],[200D EMA]])/Table2[[#This Row],[200D EMA]]</f>
        <v>4.2213752395238578E-2</v>
      </c>
      <c r="V607">
        <v>0.88631387755639501</v>
      </c>
      <c r="W607">
        <v>1611</v>
      </c>
      <c r="X607">
        <v>1634.15</v>
      </c>
      <c r="Y607">
        <v>1601.15</v>
      </c>
      <c r="Z607">
        <v>1675.95</v>
      </c>
      <c r="AA607">
        <v>1593.3</v>
      </c>
      <c r="AB607">
        <v>1675.95</v>
      </c>
      <c r="AC607" s="1">
        <f>(Table2[[#This Row],[Close Price]]/Table2[[#This Row],[Day Low]])-1</f>
        <v>1.3097454996896296E-2</v>
      </c>
      <c r="AD607" s="1">
        <f>(Table2[[#This Row],[Day High]]/Table2[[#This Row],[Close Price]])-1</f>
        <v>1.2560504871026446E-3</v>
      </c>
      <c r="AE607" s="1">
        <f>(Table2[[#This Row],[Close Price]]/Table2[[#This Row],[Current Week Low]])-1</f>
        <v>1.9329856665521561E-2</v>
      </c>
      <c r="AF607" s="1">
        <f>(Table2[[#This Row],[Current Week High]]/Table2[[#This Row],[Close Price]])-1</f>
        <v>2.6867226272899947E-2</v>
      </c>
      <c r="AG607" s="1">
        <f>(Table2[[#This Row],[Close Price]]/Table2[[#This Row],[Current Month Low]])-1</f>
        <v>2.4351973890667233E-2</v>
      </c>
      <c r="AH607" s="1">
        <f>(Table2[[#This Row],[Current Month High]]/Table2[[#This Row],[Close Price]])-1</f>
        <v>2.6867226272899947E-2</v>
      </c>
      <c r="AI607">
        <v>9.9197353103363799</v>
      </c>
      <c r="AJ607">
        <v>19.6949140112207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0.04</v>
      </c>
      <c r="AM607" t="s">
        <v>3109</v>
      </c>
      <c r="AN607">
        <v>1.02</v>
      </c>
      <c r="AO607" t="s">
        <v>3109</v>
      </c>
      <c r="AP607">
        <v>-8.5345282456466998E-2</v>
      </c>
      <c r="AQ607">
        <f>(Table2[[#This Row],[Sharpe Ratio]]-AVERAGE(Table2[Sharpe Ratio]))/_xlfn.STDEV.P(Table2[Sharpe Ratio])</f>
        <v>-1.6880630548987261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-2.5858088413356</v>
      </c>
      <c r="AS607">
        <f>_xlfn.RANK.AVG(Table2[[#This Row],[1Y Return vs Nifty Z-Score]],Table2[1Y Return vs Nifty Z-Score])</f>
        <v>629</v>
      </c>
      <c r="AT607">
        <f>_xlfn.RANK.AVG(Table2[[#This Row],[6M Return vs Nifty Z-Score]],Table2[6M Return vs Nifty Z-Score])</f>
        <v>336</v>
      </c>
      <c r="AU607">
        <f>_xlfn.RANK.AVG(Table2[[#This Row],[Sharpe Ratio Z-Score]],Table2[Sharpe Ratio Z-Score])</f>
        <v>704</v>
      </c>
      <c r="AV607">
        <f>(Table2[[#This Row],[Rank 1Y]]+Table2[[#This Row],[Rank 6M]]+Table2[[#This Row],[Rank Sharpe]])/3</f>
        <v>556.33333333333337</v>
      </c>
    </row>
    <row r="608" spans="1:48" x14ac:dyDescent="0.3">
      <c r="A608" t="s">
        <v>114</v>
      </c>
      <c r="B608" t="s">
        <v>115</v>
      </c>
      <c r="C608" t="s">
        <v>3066</v>
      </c>
      <c r="D608" t="s">
        <v>116</v>
      </c>
      <c r="E608">
        <v>243493.0699722</v>
      </c>
      <c r="F608">
        <v>2525.4499999999998</v>
      </c>
      <c r="G608">
        <v>-11.012667483433299</v>
      </c>
      <c r="H608">
        <f>(Table2[[#This Row],[1Y Return vs Nifty]]-AVERAGE(Table2[1Y Return vs Nifty]))/_xlfn.STDEV.P(Table2[1Y Return vs Nifty])</f>
        <v>-0.66232021388807849</v>
      </c>
      <c r="I608">
        <v>-4.4212116305890801</v>
      </c>
      <c r="J608">
        <f>(Table2[[#This Row],[1M Return vs Nifty]]-AVERAGE(Table2[1M Return vs Nifty]))/_xlfn.STDEV.P(Table2[1M Return vs Nifty])</f>
        <v>-0.17638355360556784</v>
      </c>
      <c r="K608">
        <v>-9.8251877726084196</v>
      </c>
      <c r="L608">
        <f>(Table2[[#This Row],[6M Return vs Nifty]]-AVERAGE(Table2[6M Return vs Nifty]))/_xlfn.STDEV.P(Table2[6M Return vs Nifty])</f>
        <v>-0.5268447712340304</v>
      </c>
      <c r="M608">
        <v>-1.5322523802834001</v>
      </c>
      <c r="N608">
        <f>(Table2[[#This Row],[1W Return vs Nifty]]-AVERAGE(Table2[1W Return vs Nifty]))/_xlfn.STDEV.P(Table2[1W Return vs Nifty])</f>
        <v>0.23669005211979807</v>
      </c>
      <c r="O608">
        <v>2509.09</v>
      </c>
      <c r="P608">
        <v>2520.3542208164499</v>
      </c>
      <c r="Q608">
        <v>2471.1314900817201</v>
      </c>
      <c r="R608">
        <v>58.1945440928164</v>
      </c>
      <c r="S608" s="1">
        <f>(Table2[[#This Row],[Close Price]]-Table2[[#This Row],[20D EMA]])/Table2[[#This Row],[20D EMA]]</f>
        <v>6.5202922174970495E-3</v>
      </c>
      <c r="T608" s="1">
        <f>(Table2[[#This Row],[Close Price]]-Table2[[#This Row],[50D EMA]])/Table2[[#This Row],[50D EMA]]</f>
        <v>2.0218503976394057E-3</v>
      </c>
      <c r="U608" s="1">
        <f>(Table2[[#This Row],[Close Price]]-Table2[[#This Row],[200D EMA]])/Table2[[#This Row],[200D EMA]]</f>
        <v>2.1981230111103225E-2</v>
      </c>
      <c r="V608">
        <v>0.88729557034852602</v>
      </c>
      <c r="W608">
        <v>2471.35</v>
      </c>
      <c r="X608">
        <v>2533.4499999999998</v>
      </c>
      <c r="Y608">
        <v>2460.6</v>
      </c>
      <c r="Z608">
        <v>2533.4499999999998</v>
      </c>
      <c r="AA608">
        <v>2456.35</v>
      </c>
      <c r="AB608">
        <v>2533.4499999999998</v>
      </c>
      <c r="AC608" s="1">
        <f>(Table2[[#This Row],[Close Price]]/Table2[[#This Row],[Day Low]])-1</f>
        <v>2.1890869362898746E-2</v>
      </c>
      <c r="AD608" s="1">
        <f>(Table2[[#This Row],[Day High]]/Table2[[#This Row],[Close Price]])-1</f>
        <v>3.1677522817714632E-3</v>
      </c>
      <c r="AE608" s="1">
        <f>(Table2[[#This Row],[Close Price]]/Table2[[#This Row],[Current Week Low]])-1</f>
        <v>2.6355360481183476E-2</v>
      </c>
      <c r="AF608" s="1">
        <f>(Table2[[#This Row],[Current Week High]]/Table2[[#This Row],[Close Price]])-1</f>
        <v>3.1677522817714632E-3</v>
      </c>
      <c r="AG608" s="1">
        <f>(Table2[[#This Row],[Close Price]]/Table2[[#This Row],[Current Month Low]])-1</f>
        <v>2.8131170232255087E-2</v>
      </c>
      <c r="AH608" s="1">
        <f>(Table2[[#This Row],[Current Month High]]/Table2[[#This Row],[Close Price]])-1</f>
        <v>3.1677522817714632E-3</v>
      </c>
      <c r="AI608">
        <v>9.6557049238749695</v>
      </c>
      <c r="AJ608">
        <v>17.736596736596699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-0.08</v>
      </c>
      <c r="AM608" t="s">
        <v>3108</v>
      </c>
      <c r="AN608">
        <v>2.76</v>
      </c>
      <c r="AO608" t="s">
        <v>3109</v>
      </c>
      <c r="AP608">
        <v>-2.6734287010751999E-2</v>
      </c>
      <c r="AQ608">
        <f>(Table2[[#This Row],[Sharpe Ratio]]-AVERAGE(Table2[Sharpe Ratio]))/_xlfn.STDEV.P(Table2[Sharpe Ratio])</f>
        <v>-1.0219786496004528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557</v>
      </c>
      <c r="AT608">
        <f>_xlfn.RANK.AVG(Table2[[#This Row],[6M Return vs Nifty Z-Score]],Table2[6M Return vs Nifty Z-Score])</f>
        <v>493</v>
      </c>
      <c r="AU608">
        <f>_xlfn.RANK.AVG(Table2[[#This Row],[Sharpe Ratio Z-Score]],Table2[Sharpe Ratio Z-Score])</f>
        <v>621</v>
      </c>
      <c r="AV608">
        <f>(Table2[[#This Row],[Rank 1Y]]+Table2[[#This Row],[Rank 6M]]+Table2[[#This Row],[Rank Sharpe]])/3</f>
        <v>557</v>
      </c>
    </row>
    <row r="609" spans="1:48" x14ac:dyDescent="0.3">
      <c r="A609" t="s">
        <v>422</v>
      </c>
      <c r="B609" t="s">
        <v>423</v>
      </c>
      <c r="C609" t="s">
        <v>3066</v>
      </c>
      <c r="D609" t="s">
        <v>183</v>
      </c>
      <c r="E609">
        <v>55131.800933439998</v>
      </c>
      <c r="F609">
        <v>16984.150000000001</v>
      </c>
      <c r="G609">
        <v>-18.892393901252099</v>
      </c>
      <c r="H609">
        <f>(Table2[[#This Row],[1Y Return vs Nifty]]-AVERAGE(Table2[1Y Return vs Nifty]))/_xlfn.STDEV.P(Table2[1Y Return vs Nifty])</f>
        <v>-0.78390067798468666</v>
      </c>
      <c r="I609">
        <v>-0.116129289557382</v>
      </c>
      <c r="J609">
        <f>(Table2[[#This Row],[1M Return vs Nifty]]-AVERAGE(Table2[1M Return vs Nifty]))/_xlfn.STDEV.P(Table2[1M Return vs Nifty])</f>
        <v>0.23520019035624895</v>
      </c>
      <c r="K609">
        <v>-8.1881963463762002</v>
      </c>
      <c r="L609">
        <f>(Table2[[#This Row],[6M Return vs Nifty]]-AVERAGE(Table2[6M Return vs Nifty]))/_xlfn.STDEV.P(Table2[6M Return vs Nifty])</f>
        <v>-0.47181827831867834</v>
      </c>
      <c r="M609">
        <v>-2.9507572252843701</v>
      </c>
      <c r="N609">
        <f>(Table2[[#This Row],[1W Return vs Nifty]]-AVERAGE(Table2[1W Return vs Nifty]))/_xlfn.STDEV.P(Table2[1W Return vs Nifty])</f>
        <v>-7.8151986265205239E-2</v>
      </c>
      <c r="O609">
        <v>16946.47</v>
      </c>
      <c r="P609">
        <v>16759.211118417399</v>
      </c>
      <c r="Q609">
        <v>16438.398442933099</v>
      </c>
      <c r="R609">
        <v>50.654134597922102</v>
      </c>
      <c r="S609" s="1">
        <f>(Table2[[#This Row],[Close Price]]-Table2[[#This Row],[20D EMA]])/Table2[[#This Row],[20D EMA]]</f>
        <v>2.2234719088990384E-3</v>
      </c>
      <c r="T609" s="1">
        <f>(Table2[[#This Row],[Close Price]]-Table2[[#This Row],[50D EMA]])/Table2[[#This Row],[50D EMA]]</f>
        <v>1.342180607387943E-2</v>
      </c>
      <c r="U609" s="1">
        <f>(Table2[[#This Row],[Close Price]]-Table2[[#This Row],[200D EMA]])/Table2[[#This Row],[200D EMA]]</f>
        <v>3.3199801000171142E-2</v>
      </c>
      <c r="V609">
        <v>0.96885741385802004</v>
      </c>
      <c r="W609">
        <v>16653.55</v>
      </c>
      <c r="X609">
        <v>17052.400000000001</v>
      </c>
      <c r="Y609">
        <v>16653.55</v>
      </c>
      <c r="Z609">
        <v>17498</v>
      </c>
      <c r="AA609">
        <v>16405.099999999999</v>
      </c>
      <c r="AB609">
        <v>17498</v>
      </c>
      <c r="AC609" s="1">
        <f>(Table2[[#This Row],[Close Price]]/Table2[[#This Row],[Day Low]])-1</f>
        <v>1.9851623227480131E-2</v>
      </c>
      <c r="AD609" s="1">
        <f>(Table2[[#This Row],[Day High]]/Table2[[#This Row],[Close Price]])-1</f>
        <v>4.0184524983588599E-3</v>
      </c>
      <c r="AE609" s="1">
        <f>(Table2[[#This Row],[Close Price]]/Table2[[#This Row],[Current Week Low]])-1</f>
        <v>1.9851623227480131E-2</v>
      </c>
      <c r="AF609" s="1">
        <f>(Table2[[#This Row],[Current Week High]]/Table2[[#This Row],[Close Price]])-1</f>
        <v>3.0254678626837395E-2</v>
      </c>
      <c r="AG609" s="1">
        <f>(Table2[[#This Row],[Close Price]]/Table2[[#This Row],[Current Month Low]])-1</f>
        <v>3.5296950338614463E-2</v>
      </c>
      <c r="AH609" s="1">
        <f>(Table2[[#This Row],[Current Month High]]/Table2[[#This Row],[Close Price]])-1</f>
        <v>3.0254678626837395E-2</v>
      </c>
      <c r="AI609">
        <v>13.3409679024266</v>
      </c>
      <c r="AJ609">
        <v>11.737828947368399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-0.04</v>
      </c>
      <c r="AM609" t="s">
        <v>3108</v>
      </c>
      <c r="AN609">
        <v>-0.33</v>
      </c>
      <c r="AO609" t="s">
        <v>3108</v>
      </c>
      <c r="AP609">
        <v>-1.6635078905897001E-2</v>
      </c>
      <c r="AQ609">
        <f>(Table2[[#This Row],[Sharpe Ratio]]-AVERAGE(Table2[Sharpe Ratio]))/_xlfn.STDEV.P(Table2[Sharpe Ratio])</f>
        <v>-0.90720624259132332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-2.005876994803645</v>
      </c>
      <c r="AS609">
        <f>_xlfn.RANK.AVG(Table2[[#This Row],[1Y Return vs Nifty Z-Score]],Table2[1Y Return vs Nifty Z-Score])</f>
        <v>601</v>
      </c>
      <c r="AT609">
        <f>_xlfn.RANK.AVG(Table2[[#This Row],[6M Return vs Nifty Z-Score]],Table2[6M Return vs Nifty Z-Score])</f>
        <v>471</v>
      </c>
      <c r="AU609">
        <f>_xlfn.RANK.AVG(Table2[[#This Row],[Sharpe Ratio Z-Score]],Table2[Sharpe Ratio Z-Score])</f>
        <v>601</v>
      </c>
      <c r="AV609">
        <f>(Table2[[#This Row],[Rank 1Y]]+Table2[[#This Row],[Rank 6M]]+Table2[[#This Row],[Rank Sharpe]])/3</f>
        <v>557.66666666666663</v>
      </c>
    </row>
    <row r="610" spans="1:48" x14ac:dyDescent="0.3">
      <c r="A610" t="s">
        <v>1304</v>
      </c>
      <c r="B610" t="s">
        <v>1305</v>
      </c>
      <c r="C610" t="s">
        <v>3076</v>
      </c>
      <c r="D610" t="s">
        <v>465</v>
      </c>
      <c r="E610">
        <v>8504.2699114949992</v>
      </c>
      <c r="F610">
        <v>278.55</v>
      </c>
      <c r="G610">
        <v>-31.9577172642385</v>
      </c>
      <c r="H610">
        <f>(Table2[[#This Row],[1Y Return vs Nifty]]-AVERAGE(Table2[1Y Return vs Nifty]))/_xlfn.STDEV.P(Table2[1Y Return vs Nifty])</f>
        <v>-0.98549245843686328</v>
      </c>
      <c r="I610">
        <v>-5.2709950026408903</v>
      </c>
      <c r="J610">
        <f>(Table2[[#This Row],[1M Return vs Nifty]]-AVERAGE(Table2[1M Return vs Nifty]))/_xlfn.STDEV.P(Table2[1M Return vs Nifty])</f>
        <v>-0.25762637177237752</v>
      </c>
      <c r="K610">
        <v>4.6453121120623297</v>
      </c>
      <c r="L610">
        <f>(Table2[[#This Row],[6M Return vs Nifty]]-AVERAGE(Table2[6M Return vs Nifty]))/_xlfn.STDEV.P(Table2[6M Return vs Nifty])</f>
        <v>-4.0427526387396093E-2</v>
      </c>
      <c r="M610">
        <v>-5.3280141424185796</v>
      </c>
      <c r="N610">
        <f>(Table2[[#This Row],[1W Return vs Nifty]]-AVERAGE(Table2[1W Return vs Nifty]))/_xlfn.STDEV.P(Table2[1W Return vs Nifty])</f>
        <v>-0.60579235083151139</v>
      </c>
      <c r="O610">
        <v>294.95</v>
      </c>
      <c r="P610">
        <v>289.80393963933199</v>
      </c>
      <c r="Q610">
        <v>281.30552332055402</v>
      </c>
      <c r="R610">
        <v>25.351033820034601</v>
      </c>
      <c r="S610" s="1">
        <f>(Table2[[#This Row],[Close Price]]-Table2[[#This Row],[20D EMA]])/Table2[[#This Row],[20D EMA]]</f>
        <v>-5.5602644516019588E-2</v>
      </c>
      <c r="T610" s="1">
        <f>(Table2[[#This Row],[Close Price]]-Table2[[#This Row],[50D EMA]])/Table2[[#This Row],[50D EMA]]</f>
        <v>-3.8832942206851205E-2</v>
      </c>
      <c r="U610" s="1">
        <f>(Table2[[#This Row],[Close Price]]-Table2[[#This Row],[200D EMA]])/Table2[[#This Row],[200D EMA]]</f>
        <v>-9.7954824634354006E-3</v>
      </c>
      <c r="V610">
        <v>0.35070619750225401</v>
      </c>
      <c r="W610">
        <v>274.95</v>
      </c>
      <c r="X610">
        <v>287.35000000000002</v>
      </c>
      <c r="Y610">
        <v>274.95</v>
      </c>
      <c r="Z610">
        <v>297.85000000000002</v>
      </c>
      <c r="AA610">
        <v>274.95</v>
      </c>
      <c r="AB610">
        <v>317.7</v>
      </c>
      <c r="AC610" s="1">
        <f>(Table2[[#This Row],[Close Price]]/Table2[[#This Row],[Day Low]])-1</f>
        <v>1.309328968903456E-2</v>
      </c>
      <c r="AD610" s="1">
        <f>(Table2[[#This Row],[Day High]]/Table2[[#This Row],[Close Price]])-1</f>
        <v>3.1592173756955777E-2</v>
      </c>
      <c r="AE610" s="1">
        <f>(Table2[[#This Row],[Close Price]]/Table2[[#This Row],[Current Week Low]])-1</f>
        <v>1.309328968903456E-2</v>
      </c>
      <c r="AF610" s="1">
        <f>(Table2[[#This Row],[Current Week High]]/Table2[[#This Row],[Close Price]])-1</f>
        <v>6.9287381080596067E-2</v>
      </c>
      <c r="AG610" s="1">
        <f>(Table2[[#This Row],[Close Price]]/Table2[[#This Row],[Current Month Low]])-1</f>
        <v>1.309328968903456E-2</v>
      </c>
      <c r="AH610" s="1">
        <f>(Table2[[#This Row],[Current Month High]]/Table2[[#This Row],[Close Price]])-1</f>
        <v>0.14054927302100162</v>
      </c>
      <c r="AI610">
        <v>16.137138754263098</v>
      </c>
      <c r="AJ610">
        <v>30.774647887323901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</v>
      </c>
      <c r="AM610" t="s">
        <v>3110</v>
      </c>
      <c r="AN610">
        <v>-12.61</v>
      </c>
      <c r="AO610" t="s">
        <v>3108</v>
      </c>
      <c r="AP610">
        <v>-7.8715191892724995E-2</v>
      </c>
      <c r="AQ610">
        <f>(Table2[[#This Row],[Sharpe Ratio]]-AVERAGE(Table2[Sharpe Ratio]))/_xlfn.STDEV.P(Table2[Sharpe Ratio])</f>
        <v>-1.6127154192436721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-3.5020541266718204</v>
      </c>
      <c r="AS610">
        <f>_xlfn.RANK.AVG(Table2[[#This Row],[1Y Return vs Nifty Z-Score]],Table2[1Y Return vs Nifty Z-Score])</f>
        <v>659</v>
      </c>
      <c r="AT610">
        <f>_xlfn.RANK.AVG(Table2[[#This Row],[6M Return vs Nifty Z-Score]],Table2[6M Return vs Nifty Z-Score])</f>
        <v>324</v>
      </c>
      <c r="AU610">
        <f>_xlfn.RANK.AVG(Table2[[#This Row],[Sharpe Ratio Z-Score]],Table2[Sharpe Ratio Z-Score])</f>
        <v>696</v>
      </c>
      <c r="AV610">
        <f>(Table2[[#This Row],[Rank 1Y]]+Table2[[#This Row],[Rank 6M]]+Table2[[#This Row],[Rank Sharpe]])/3</f>
        <v>559.66666666666663</v>
      </c>
    </row>
    <row r="611" spans="1:48" x14ac:dyDescent="0.3">
      <c r="A611" t="s">
        <v>1308</v>
      </c>
      <c r="B611" t="s">
        <v>1309</v>
      </c>
      <c r="C611" t="s">
        <v>3063</v>
      </c>
      <c r="D611" t="s">
        <v>21</v>
      </c>
      <c r="E611">
        <v>8484.4855384799994</v>
      </c>
      <c r="F611">
        <v>2749.6</v>
      </c>
      <c r="G611">
        <v>1.2739619791560099</v>
      </c>
      <c r="H611">
        <f>(Table2[[#This Row],[1Y Return vs Nifty]]-AVERAGE(Table2[1Y Return vs Nifty]))/_xlfn.STDEV.P(Table2[1Y Return vs Nifty])</f>
        <v>-0.47274331324002633</v>
      </c>
      <c r="I611">
        <v>-6.75148387313389</v>
      </c>
      <c r="J611">
        <f>(Table2[[#This Row],[1M Return vs Nifty]]-AVERAGE(Table2[1M Return vs Nifty]))/_xlfn.STDEV.P(Table2[1M Return vs Nifty])</f>
        <v>-0.39916725390688335</v>
      </c>
      <c r="K611">
        <v>-22.411242205514402</v>
      </c>
      <c r="L611">
        <f>(Table2[[#This Row],[6M Return vs Nifty]]-AVERAGE(Table2[6M Return vs Nifty]))/_xlfn.STDEV.P(Table2[6M Return vs Nifty])</f>
        <v>-0.94991750331215885</v>
      </c>
      <c r="M611">
        <v>-6.3154926641436804</v>
      </c>
      <c r="N611">
        <f>(Table2[[#This Row],[1W Return vs Nifty]]-AVERAGE(Table2[1W Return vs Nifty]))/_xlfn.STDEV.P(Table2[1W Return vs Nifty])</f>
        <v>-0.82496661148842709</v>
      </c>
      <c r="O611">
        <v>2780.09</v>
      </c>
      <c r="P611">
        <v>2746.6289000288698</v>
      </c>
      <c r="Q611">
        <v>2609.2142096263801</v>
      </c>
      <c r="R611">
        <v>46.014276750254801</v>
      </c>
      <c r="S611" s="1">
        <f>(Table2[[#This Row],[Close Price]]-Table2[[#This Row],[20D EMA]])/Table2[[#This Row],[20D EMA]]</f>
        <v>-1.0967270843749747E-2</v>
      </c>
      <c r="T611" s="1">
        <f>(Table2[[#This Row],[Close Price]]-Table2[[#This Row],[50D EMA]])/Table2[[#This Row],[50D EMA]]</f>
        <v>1.0817260282591822E-3</v>
      </c>
      <c r="U611" s="1">
        <f>(Table2[[#This Row],[Close Price]]-Table2[[#This Row],[200D EMA]])/Table2[[#This Row],[200D EMA]]</f>
        <v>5.3803857826499407E-2</v>
      </c>
      <c r="V611">
        <v>0.69026249072003198</v>
      </c>
      <c r="W611">
        <v>2704.05</v>
      </c>
      <c r="X611">
        <v>2814.4</v>
      </c>
      <c r="Y611">
        <v>2655.05</v>
      </c>
      <c r="Z611">
        <v>2886.95</v>
      </c>
      <c r="AA611">
        <v>2655.05</v>
      </c>
      <c r="AB611">
        <v>2917.9</v>
      </c>
      <c r="AC611" s="1">
        <f>(Table2[[#This Row],[Close Price]]/Table2[[#This Row],[Day Low]])-1</f>
        <v>1.6845102716295912E-2</v>
      </c>
      <c r="AD611" s="1">
        <f>(Table2[[#This Row],[Day High]]/Table2[[#This Row],[Close Price]])-1</f>
        <v>2.3567064300261897E-2</v>
      </c>
      <c r="AE611" s="1">
        <f>(Table2[[#This Row],[Close Price]]/Table2[[#This Row],[Current Week Low]])-1</f>
        <v>3.5611382083199805E-2</v>
      </c>
      <c r="AF611" s="1">
        <f>(Table2[[#This Row],[Current Week High]]/Table2[[#This Row],[Close Price]])-1</f>
        <v>4.9952720395693984E-2</v>
      </c>
      <c r="AG611" s="1">
        <f>(Table2[[#This Row],[Close Price]]/Table2[[#This Row],[Current Month Low]])-1</f>
        <v>3.5611382083199805E-2</v>
      </c>
      <c r="AH611" s="1">
        <f>(Table2[[#This Row],[Current Month High]]/Table2[[#This Row],[Close Price]])-1</f>
        <v>6.1208903113180169E-2</v>
      </c>
      <c r="AI611">
        <v>14.380273494326399</v>
      </c>
      <c r="AJ611">
        <v>34.061433447098899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-0.09</v>
      </c>
      <c r="AM611" t="s">
        <v>3108</v>
      </c>
      <c r="AN611">
        <v>-2.04</v>
      </c>
      <c r="AO611" t="s">
        <v>3108</v>
      </c>
      <c r="AP611">
        <v>-1.5497632125474999E-2</v>
      </c>
      <c r="AQ611">
        <f>(Table2[[#This Row],[Sharpe Ratio]]-AVERAGE(Table2[Sharpe Ratio]))/_xlfn.STDEV.P(Table2[Sharpe Ratio])</f>
        <v>-0.89427973355433654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-3.5410744155018321</v>
      </c>
      <c r="AS611">
        <f>_xlfn.RANK.AVG(Table2[[#This Row],[1Y Return vs Nifty Z-Score]],Table2[1Y Return vs Nifty Z-Score])</f>
        <v>465</v>
      </c>
      <c r="AT611">
        <f>_xlfn.RANK.AVG(Table2[[#This Row],[6M Return vs Nifty Z-Score]],Table2[6M Return vs Nifty Z-Score])</f>
        <v>629</v>
      </c>
      <c r="AU611">
        <f>_xlfn.RANK.AVG(Table2[[#This Row],[Sharpe Ratio Z-Score]],Table2[Sharpe Ratio Z-Score])</f>
        <v>600</v>
      </c>
      <c r="AV611">
        <f>(Table2[[#This Row],[Rank 1Y]]+Table2[[#This Row],[Rank 6M]]+Table2[[#This Row],[Rank Sharpe]])/3</f>
        <v>564.66666666666663</v>
      </c>
    </row>
    <row r="612" spans="1:48" x14ac:dyDescent="0.3">
      <c r="A612" t="s">
        <v>501</v>
      </c>
      <c r="B612" t="s">
        <v>502</v>
      </c>
      <c r="C612" t="s">
        <v>3063</v>
      </c>
      <c r="D612" t="s">
        <v>21</v>
      </c>
      <c r="E612">
        <v>40529.808890599998</v>
      </c>
      <c r="F612">
        <v>6077</v>
      </c>
      <c r="G612">
        <v>-6.3569142925992397</v>
      </c>
      <c r="H612">
        <f>(Table2[[#This Row],[1Y Return vs Nifty]]-AVERAGE(Table2[1Y Return vs Nifty]))/_xlfn.STDEV.P(Table2[1Y Return vs Nifty])</f>
        <v>-0.59048413689169499</v>
      </c>
      <c r="I612">
        <v>-0.93552399276073395</v>
      </c>
      <c r="J612">
        <f>(Table2[[#This Row],[1M Return vs Nifty]]-AVERAGE(Table2[1M Return vs Nifty]))/_xlfn.STDEV.P(Table2[1M Return vs Nifty])</f>
        <v>0.1568626550871566</v>
      </c>
      <c r="K612">
        <v>-20.172371392713</v>
      </c>
      <c r="L612">
        <f>(Table2[[#This Row],[6M Return vs Nifty]]-AVERAGE(Table2[6M Return vs Nifty]))/_xlfn.STDEV.P(Table2[6M Return vs Nifty])</f>
        <v>-0.87465919288681848</v>
      </c>
      <c r="M612">
        <v>-2.2754701407675002</v>
      </c>
      <c r="N612">
        <f>(Table2[[#This Row],[1W Return vs Nifty]]-AVERAGE(Table2[1W Return vs Nifty]))/_xlfn.STDEV.P(Table2[1W Return vs Nifty])</f>
        <v>7.1730309120406885E-2</v>
      </c>
      <c r="O612">
        <v>5971.15</v>
      </c>
      <c r="P612">
        <v>5793.6424445529801</v>
      </c>
      <c r="Q612">
        <v>5551.6281747811699</v>
      </c>
      <c r="R612">
        <v>59.137158326616202</v>
      </c>
      <c r="S612" s="1">
        <f>(Table2[[#This Row],[Close Price]]-Table2[[#This Row],[20D EMA]])/Table2[[#This Row],[20D EMA]]</f>
        <v>1.7726903527796215E-2</v>
      </c>
      <c r="T612" s="1">
        <f>(Table2[[#This Row],[Close Price]]-Table2[[#This Row],[50D EMA]])/Table2[[#This Row],[50D EMA]]</f>
        <v>4.8908360872946983E-2</v>
      </c>
      <c r="U612" s="1">
        <f>(Table2[[#This Row],[Close Price]]-Table2[[#This Row],[200D EMA]])/Table2[[#This Row],[200D EMA]]</f>
        <v>9.4633827893118722E-2</v>
      </c>
      <c r="V612">
        <v>0.519057680959919</v>
      </c>
      <c r="W612">
        <v>5926</v>
      </c>
      <c r="X612">
        <v>6089</v>
      </c>
      <c r="Y612">
        <v>5766</v>
      </c>
      <c r="Z612">
        <v>6089</v>
      </c>
      <c r="AA612">
        <v>5749</v>
      </c>
      <c r="AB612">
        <v>6357</v>
      </c>
      <c r="AC612" s="1">
        <f>(Table2[[#This Row],[Close Price]]/Table2[[#This Row],[Day Low]])-1</f>
        <v>2.5480931488356395E-2</v>
      </c>
      <c r="AD612" s="1">
        <f>(Table2[[#This Row],[Day High]]/Table2[[#This Row],[Close Price]])-1</f>
        <v>1.974658548625996E-3</v>
      </c>
      <c r="AE612" s="1">
        <f>(Table2[[#This Row],[Close Price]]/Table2[[#This Row],[Current Week Low]])-1</f>
        <v>5.3936871314602897E-2</v>
      </c>
      <c r="AF612" s="1">
        <f>(Table2[[#This Row],[Current Week High]]/Table2[[#This Row],[Close Price]])-1</f>
        <v>1.974658548625996E-3</v>
      </c>
      <c r="AG612" s="1">
        <f>(Table2[[#This Row],[Close Price]]/Table2[[#This Row],[Current Month Low]])-1</f>
        <v>5.7053400591407177E-2</v>
      </c>
      <c r="AH612" s="1">
        <f>(Table2[[#This Row],[Current Month High]]/Table2[[#This Row],[Close Price]])-1</f>
        <v>4.6075366134605833E-2</v>
      </c>
      <c r="AI612">
        <v>12.6781306565739</v>
      </c>
      <c r="AJ612">
        <v>41.7458743950084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-0.02</v>
      </c>
      <c r="AM612" t="s">
        <v>3108</v>
      </c>
      <c r="AN612">
        <v>-3.74</v>
      </c>
      <c r="AO612" t="s">
        <v>3108</v>
      </c>
      <c r="AP612">
        <v>-1.165689193369E-3</v>
      </c>
      <c r="AQ612">
        <f>(Table2[[#This Row],[Sharpe Ratio]]-AVERAGE(Table2[Sharpe Ratio]))/_xlfn.STDEV.P(Table2[Sharpe Ratio])</f>
        <v>-0.73140442983180709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-1.967954795402757</v>
      </c>
      <c r="AS612">
        <f>_xlfn.RANK.AVG(Table2[[#This Row],[1Y Return vs Nifty Z-Score]],Table2[1Y Return vs Nifty Z-Score])</f>
        <v>521</v>
      </c>
      <c r="AT612">
        <f>_xlfn.RANK.AVG(Table2[[#This Row],[6M Return vs Nifty Z-Score]],Table2[6M Return vs Nifty Z-Score])</f>
        <v>608</v>
      </c>
      <c r="AU612">
        <f>_xlfn.RANK.AVG(Table2[[#This Row],[Sharpe Ratio Z-Score]],Table2[Sharpe Ratio Z-Score])</f>
        <v>568</v>
      </c>
      <c r="AV612">
        <f>(Table2[[#This Row],[Rank 1Y]]+Table2[[#This Row],[Rank 6M]]+Table2[[#This Row],[Rank Sharpe]])/3</f>
        <v>565.66666666666663</v>
      </c>
    </row>
    <row r="613" spans="1:48" x14ac:dyDescent="0.3">
      <c r="A613" t="s">
        <v>1990</v>
      </c>
      <c r="B613" t="s">
        <v>1991</v>
      </c>
      <c r="C613" t="s">
        <v>3075</v>
      </c>
      <c r="D613" t="s">
        <v>130</v>
      </c>
      <c r="E613">
        <v>3218.4108746400002</v>
      </c>
      <c r="F613">
        <v>488.8</v>
      </c>
      <c r="G613">
        <v>-17.888881384016699</v>
      </c>
      <c r="H613">
        <f>(Table2[[#This Row],[1Y Return vs Nifty]]-AVERAGE(Table2[1Y Return vs Nifty]))/_xlfn.STDEV.P(Table2[1Y Return vs Nifty])</f>
        <v>-0.76841695290302214</v>
      </c>
      <c r="I613">
        <v>-12.9830764407294</v>
      </c>
      <c r="J613">
        <f>(Table2[[#This Row],[1M Return vs Nifty]]-AVERAGE(Table2[1M Return vs Nifty]))/_xlfn.STDEV.P(Table2[1M Return vs Nifty])</f>
        <v>-0.99493337326081421</v>
      </c>
      <c r="K613">
        <v>-15.114750241918401</v>
      </c>
      <c r="L613">
        <f>(Table2[[#This Row],[6M Return vs Nifty]]-AVERAGE(Table2[6M Return vs Nifty]))/_xlfn.STDEV.P(Table2[6M Return vs Nifty])</f>
        <v>-0.70465026677821307</v>
      </c>
      <c r="M613">
        <v>-0.894778889511189</v>
      </c>
      <c r="N613">
        <f>(Table2[[#This Row],[1W Return vs Nifty]]-AVERAGE(Table2[1W Return vs Nifty]))/_xlfn.STDEV.P(Table2[1W Return vs Nifty])</f>
        <v>0.3781794900716221</v>
      </c>
      <c r="O613">
        <v>497.37</v>
      </c>
      <c r="P613">
        <v>508.80734623434302</v>
      </c>
      <c r="Q613">
        <v>511.28082147290201</v>
      </c>
      <c r="R613">
        <v>48.505146864946802</v>
      </c>
      <c r="S613" s="1">
        <f>(Table2[[#This Row],[Close Price]]-Table2[[#This Row],[20D EMA]])/Table2[[#This Row],[20D EMA]]</f>
        <v>-1.7230633130265183E-2</v>
      </c>
      <c r="T613" s="1">
        <f>(Table2[[#This Row],[Close Price]]-Table2[[#This Row],[50D EMA]])/Table2[[#This Row],[50D EMA]]</f>
        <v>-3.9322046708673418E-2</v>
      </c>
      <c r="U613" s="1">
        <f>(Table2[[#This Row],[Close Price]]-Table2[[#This Row],[200D EMA]])/Table2[[#This Row],[200D EMA]]</f>
        <v>-4.3969616165415823E-2</v>
      </c>
      <c r="V613">
        <v>1.25801228340112</v>
      </c>
      <c r="W613">
        <v>467</v>
      </c>
      <c r="X613">
        <v>495.3</v>
      </c>
      <c r="Y613">
        <v>450.65</v>
      </c>
      <c r="Z613">
        <v>495.3</v>
      </c>
      <c r="AA613">
        <v>425</v>
      </c>
      <c r="AB613">
        <v>527.15</v>
      </c>
      <c r="AC613" s="1">
        <f>(Table2[[#This Row],[Close Price]]/Table2[[#This Row],[Day Low]])-1</f>
        <v>4.6680942184154306E-2</v>
      </c>
      <c r="AD613" s="1">
        <f>(Table2[[#This Row],[Day High]]/Table2[[#This Row],[Close Price]])-1</f>
        <v>1.3297872340425565E-2</v>
      </c>
      <c r="AE613" s="1">
        <f>(Table2[[#This Row],[Close Price]]/Table2[[#This Row],[Current Week Low]])-1</f>
        <v>8.4655497614556818E-2</v>
      </c>
      <c r="AF613" s="1">
        <f>(Table2[[#This Row],[Current Week High]]/Table2[[#This Row],[Close Price]])-1</f>
        <v>1.3297872340425565E-2</v>
      </c>
      <c r="AG613" s="1">
        <f>(Table2[[#This Row],[Close Price]]/Table2[[#This Row],[Current Month Low]])-1</f>
        <v>0.15011764705882347</v>
      </c>
      <c r="AH613" s="1">
        <f>(Table2[[#This Row],[Current Month High]]/Table2[[#This Row],[Close Price]])-1</f>
        <v>7.8457446808510634E-2</v>
      </c>
      <c r="AI613">
        <v>26.8412438625204</v>
      </c>
      <c r="AJ613">
        <v>15.0117647058823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-0.09</v>
      </c>
      <c r="AM613" t="s">
        <v>3108</v>
      </c>
      <c r="AN613">
        <v>-7.49</v>
      </c>
      <c r="AO613" t="s">
        <v>3108</v>
      </c>
      <c r="AQ613">
        <f>(Table2[[#This Row],[Sharpe Ratio]]-AVERAGE(Table2[Sharpe Ratio]))/_xlfn.STDEV.P(Table2[Sharpe Ratio])</f>
        <v>-0.71815696001452767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597</v>
      </c>
      <c r="AT613">
        <f>_xlfn.RANK.AVG(Table2[[#This Row],[6M Return vs Nifty Z-Score]],Table2[6M Return vs Nifty Z-Score])</f>
        <v>558</v>
      </c>
      <c r="AU613">
        <f>_xlfn.RANK.AVG(Table2[[#This Row],[Sharpe Ratio Z-Score]],Table2[Sharpe Ratio Z-Score])</f>
        <v>544.5</v>
      </c>
      <c r="AV613">
        <f>(Table2[[#This Row],[Rank 1Y]]+Table2[[#This Row],[Rank 6M]]+Table2[[#This Row],[Rank Sharpe]])/3</f>
        <v>566.5</v>
      </c>
    </row>
    <row r="614" spans="1:48" x14ac:dyDescent="0.3">
      <c r="A614" t="s">
        <v>974</v>
      </c>
      <c r="B614" t="s">
        <v>975</v>
      </c>
      <c r="C614" t="s">
        <v>3080</v>
      </c>
      <c r="D614" t="s">
        <v>976</v>
      </c>
      <c r="E614">
        <v>14720.845078479901</v>
      </c>
      <c r="F614">
        <v>1500.05</v>
      </c>
      <c r="G614">
        <v>-38.461161671211997</v>
      </c>
      <c r="H614">
        <f>(Table2[[#This Row],[1Y Return vs Nifty]]-AVERAGE(Table2[1Y Return vs Nifty]))/_xlfn.STDEV.P(Table2[1Y Return vs Nifty])</f>
        <v>-1.0858375398902367</v>
      </c>
      <c r="I614">
        <v>-1.7219628610072799</v>
      </c>
      <c r="J614">
        <f>(Table2[[#This Row],[1M Return vs Nifty]]-AVERAGE(Table2[1M Return vs Nifty]))/_xlfn.STDEV.P(Table2[1M Return vs Nifty])</f>
        <v>8.167583445309709E-2</v>
      </c>
      <c r="K614">
        <v>-2.83805736597715</v>
      </c>
      <c r="L614">
        <f>(Table2[[#This Row],[6M Return vs Nifty]]-AVERAGE(Table2[6M Return vs Nifty]))/_xlfn.STDEV.P(Table2[6M Return vs Nifty])</f>
        <v>-0.29197653939235918</v>
      </c>
      <c r="M614">
        <v>-3.4547730144431701</v>
      </c>
      <c r="N614">
        <f>(Table2[[#This Row],[1W Return vs Nifty]]-AVERAGE(Table2[1W Return vs Nifty]))/_xlfn.STDEV.P(Table2[1W Return vs Nifty])</f>
        <v>-0.19002002746098565</v>
      </c>
      <c r="O614">
        <v>1463.79</v>
      </c>
      <c r="P614">
        <v>1441.63585133427</v>
      </c>
      <c r="Q614">
        <v>1462.81200232374</v>
      </c>
      <c r="R614">
        <v>58.542008191885301</v>
      </c>
      <c r="S614" s="1">
        <f>(Table2[[#This Row],[Close Price]]-Table2[[#This Row],[20D EMA]])/Table2[[#This Row],[20D EMA]]</f>
        <v>2.4771312824927068E-2</v>
      </c>
      <c r="T614" s="1">
        <f>(Table2[[#This Row],[Close Price]]-Table2[[#This Row],[50D EMA]])/Table2[[#This Row],[50D EMA]]</f>
        <v>4.0519350716525397E-2</v>
      </c>
      <c r="U614" s="1">
        <f>(Table2[[#This Row],[Close Price]]-Table2[[#This Row],[200D EMA]])/Table2[[#This Row],[200D EMA]]</f>
        <v>2.5456448003643529E-2</v>
      </c>
      <c r="V614">
        <v>0.68696084615155895</v>
      </c>
      <c r="W614">
        <v>1457</v>
      </c>
      <c r="X614">
        <v>1503.2</v>
      </c>
      <c r="Y614">
        <v>1423</v>
      </c>
      <c r="Z614">
        <v>1510</v>
      </c>
      <c r="AA614">
        <v>1401.1</v>
      </c>
      <c r="AB614">
        <v>1512</v>
      </c>
      <c r="AC614" s="1">
        <f>(Table2[[#This Row],[Close Price]]/Table2[[#This Row],[Day Low]])-1</f>
        <v>2.9547014413177752E-2</v>
      </c>
      <c r="AD614" s="1">
        <f>(Table2[[#This Row],[Day High]]/Table2[[#This Row],[Close Price]])-1</f>
        <v>2.0999300023332168E-3</v>
      </c>
      <c r="AE614" s="1">
        <f>(Table2[[#This Row],[Close Price]]/Table2[[#This Row],[Current Week Low]])-1</f>
        <v>5.4146170063246624E-2</v>
      </c>
      <c r="AF614" s="1">
        <f>(Table2[[#This Row],[Current Week High]]/Table2[[#This Row],[Close Price]])-1</f>
        <v>6.6331122295923972E-3</v>
      </c>
      <c r="AG614" s="1">
        <f>(Table2[[#This Row],[Close Price]]/Table2[[#This Row],[Current Month Low]])-1</f>
        <v>7.0623081864249482E-2</v>
      </c>
      <c r="AH614" s="1">
        <f>(Table2[[#This Row],[Current Month High]]/Table2[[#This Row],[Close Price]])-1</f>
        <v>7.9664011199627183E-3</v>
      </c>
      <c r="AI614">
        <v>25.025832472250901</v>
      </c>
      <c r="AJ614">
        <v>24.568178043514301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0.03</v>
      </c>
      <c r="AM614" t="s">
        <v>3109</v>
      </c>
      <c r="AN614">
        <v>-1.23</v>
      </c>
      <c r="AO614" t="s">
        <v>3108</v>
      </c>
      <c r="AP614">
        <v>-2.1085740223987001E-2</v>
      </c>
      <c r="AQ614">
        <f>(Table2[[#This Row],[Sharpe Ratio]]-AVERAGE(Table2[Sharpe Ratio]))/_xlfn.STDEV.P(Table2[Sharpe Ratio])</f>
        <v>-0.95778576397122739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683</v>
      </c>
      <c r="AT614">
        <f>_xlfn.RANK.AVG(Table2[[#This Row],[6M Return vs Nifty Z-Score]],Table2[6M Return vs Nifty Z-Score])</f>
        <v>409</v>
      </c>
      <c r="AU614">
        <f>_xlfn.RANK.AVG(Table2[[#This Row],[Sharpe Ratio Z-Score]],Table2[Sharpe Ratio Z-Score])</f>
        <v>611</v>
      </c>
      <c r="AV614">
        <f>(Table2[[#This Row],[Rank 1Y]]+Table2[[#This Row],[Rank 6M]]+Table2[[#This Row],[Rank Sharpe]])/3</f>
        <v>567.66666666666663</v>
      </c>
    </row>
    <row r="615" spans="1:48" x14ac:dyDescent="0.3">
      <c r="A615" t="s">
        <v>1048</v>
      </c>
      <c r="B615" t="s">
        <v>1049</v>
      </c>
      <c r="C615" t="s">
        <v>3072</v>
      </c>
      <c r="D615" t="s">
        <v>486</v>
      </c>
      <c r="E615">
        <v>12521.98362422</v>
      </c>
      <c r="F615">
        <v>805.7</v>
      </c>
      <c r="G615">
        <v>-39.532040892615797</v>
      </c>
      <c r="H615">
        <f>(Table2[[#This Row],[1Y Return vs Nifty]]-AVERAGE(Table2[1Y Return vs Nifty]))/_xlfn.STDEV.P(Table2[1Y Return vs Nifty])</f>
        <v>-1.1023607014603218</v>
      </c>
      <c r="I615">
        <v>-6.8551055994401304</v>
      </c>
      <c r="J615">
        <f>(Table2[[#This Row],[1M Return vs Nifty]]-AVERAGE(Table2[1M Return vs Nifty]))/_xlfn.STDEV.P(Table2[1M Return vs Nifty])</f>
        <v>-0.40907392111796587</v>
      </c>
      <c r="K615">
        <v>-13.6663283705617</v>
      </c>
      <c r="L615">
        <f>(Table2[[#This Row],[6M Return vs Nifty]]-AVERAGE(Table2[6M Return vs Nifty]))/_xlfn.STDEV.P(Table2[6M Return vs Nifty])</f>
        <v>-0.65596242726637422</v>
      </c>
      <c r="M615">
        <v>-1.13808156982943</v>
      </c>
      <c r="N615">
        <f>(Table2[[#This Row],[1W Return vs Nifty]]-AVERAGE(Table2[1W Return vs Nifty]))/_xlfn.STDEV.P(Table2[1W Return vs Nifty])</f>
        <v>0.32417762177636267</v>
      </c>
      <c r="O615">
        <v>811.52</v>
      </c>
      <c r="P615">
        <v>822.46502043869998</v>
      </c>
      <c r="Q615">
        <v>824.51050303643603</v>
      </c>
      <c r="R615">
        <v>49.564877867904897</v>
      </c>
      <c r="S615" s="1">
        <f>(Table2[[#This Row],[Close Price]]-Table2[[#This Row],[20D EMA]])/Table2[[#This Row],[20D EMA]]</f>
        <v>-7.171727129337461E-3</v>
      </c>
      <c r="T615" s="1">
        <f>(Table2[[#This Row],[Close Price]]-Table2[[#This Row],[50D EMA]])/Table2[[#This Row],[50D EMA]]</f>
        <v>-2.0383870465102007E-2</v>
      </c>
      <c r="U615" s="1">
        <f>(Table2[[#This Row],[Close Price]]-Table2[[#This Row],[200D EMA]])/Table2[[#This Row],[200D EMA]]</f>
        <v>-2.2814146050489707E-2</v>
      </c>
      <c r="V615">
        <v>0.487352328189813</v>
      </c>
      <c r="W615">
        <v>790.4</v>
      </c>
      <c r="X615">
        <v>807.75</v>
      </c>
      <c r="Y615">
        <v>770.1</v>
      </c>
      <c r="Z615">
        <v>810</v>
      </c>
      <c r="AA615">
        <v>770.1</v>
      </c>
      <c r="AB615">
        <v>844</v>
      </c>
      <c r="AC615" s="1">
        <f>(Table2[[#This Row],[Close Price]]/Table2[[#This Row],[Day Low]])-1</f>
        <v>1.9357287449392802E-2</v>
      </c>
      <c r="AD615" s="1">
        <f>(Table2[[#This Row],[Day High]]/Table2[[#This Row],[Close Price]])-1</f>
        <v>2.5443713541020152E-3</v>
      </c>
      <c r="AE615" s="1">
        <f>(Table2[[#This Row],[Close Price]]/Table2[[#This Row],[Current Week Low]])-1</f>
        <v>4.622776262823014E-2</v>
      </c>
      <c r="AF615" s="1">
        <f>(Table2[[#This Row],[Current Week High]]/Table2[[#This Row],[Close Price]])-1</f>
        <v>5.3369740598236959E-3</v>
      </c>
      <c r="AG615" s="1">
        <f>(Table2[[#This Row],[Close Price]]/Table2[[#This Row],[Current Month Low]])-1</f>
        <v>4.622776262823014E-2</v>
      </c>
      <c r="AH615" s="1">
        <f>(Table2[[#This Row],[Current Month High]]/Table2[[#This Row],[Close Price]])-1</f>
        <v>4.7536303835174376E-2</v>
      </c>
      <c r="AI615">
        <v>27.212361921310599</v>
      </c>
      <c r="AJ615">
        <v>13.646942661682701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-0.13</v>
      </c>
      <c r="AM615" t="s">
        <v>3108</v>
      </c>
      <c r="AN615">
        <v>-2.97</v>
      </c>
      <c r="AO615" t="s">
        <v>3108</v>
      </c>
      <c r="AP615">
        <v>1.9044688845787E-2</v>
      </c>
      <c r="AQ615">
        <f>(Table2[[#This Row],[Sharpe Ratio]]-AVERAGE(Table2[Sharpe Ratio]))/_xlfn.STDEV.P(Table2[Sharpe Ratio])</f>
        <v>-0.50172367565432985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688</v>
      </c>
      <c r="AT615">
        <f>_xlfn.RANK.AVG(Table2[[#This Row],[6M Return vs Nifty Z-Score]],Table2[6M Return vs Nifty Z-Score])</f>
        <v>546</v>
      </c>
      <c r="AU615">
        <f>_xlfn.RANK.AVG(Table2[[#This Row],[Sharpe Ratio Z-Score]],Table2[Sharpe Ratio Z-Score])</f>
        <v>472</v>
      </c>
      <c r="AV615">
        <f>(Table2[[#This Row],[Rank 1Y]]+Table2[[#This Row],[Rank 6M]]+Table2[[#This Row],[Rank Sharpe]])/3</f>
        <v>568.66666666666663</v>
      </c>
    </row>
    <row r="616" spans="1:48" x14ac:dyDescent="0.3">
      <c r="A616" t="s">
        <v>1662</v>
      </c>
      <c r="B616" t="s">
        <v>1663</v>
      </c>
      <c r="C616" t="s">
        <v>3073</v>
      </c>
      <c r="D616" t="s">
        <v>80</v>
      </c>
      <c r="E616">
        <v>4983.9022601879997</v>
      </c>
      <c r="F616">
        <v>219.93</v>
      </c>
      <c r="G616">
        <v>-7.3576979755005096</v>
      </c>
      <c r="H616">
        <f>(Table2[[#This Row],[1Y Return vs Nifty]]-AVERAGE(Table2[1Y Return vs Nifty]))/_xlfn.STDEV.P(Table2[1Y Return vs Nifty])</f>
        <v>-0.60592575734596577</v>
      </c>
      <c r="I616">
        <v>-3.4525744874265998</v>
      </c>
      <c r="J616">
        <f>(Table2[[#This Row],[1M Return vs Nifty]]-AVERAGE(Table2[1M Return vs Nifty]))/_xlfn.STDEV.P(Table2[1M Return vs Nifty])</f>
        <v>-8.3777821509918582E-2</v>
      </c>
      <c r="K616">
        <v>-7.604128096298</v>
      </c>
      <c r="L616">
        <f>(Table2[[#This Row],[6M Return vs Nifty]]-AVERAGE(Table2[6M Return vs Nifty]))/_xlfn.STDEV.P(Table2[6M Return vs Nifty])</f>
        <v>-0.45218517156564941</v>
      </c>
      <c r="M616">
        <v>-3.0633624551712502</v>
      </c>
      <c r="N616">
        <f>(Table2[[#This Row],[1W Return vs Nifty]]-AVERAGE(Table2[1W Return vs Nifty]))/_xlfn.STDEV.P(Table2[1W Return vs Nifty])</f>
        <v>-0.10314510506584842</v>
      </c>
      <c r="O616">
        <v>224.22</v>
      </c>
      <c r="P616">
        <v>221.824079510383</v>
      </c>
      <c r="Q616">
        <v>210.007919309329</v>
      </c>
      <c r="R616">
        <v>37.323757006393798</v>
      </c>
      <c r="S616" s="1">
        <f>(Table2[[#This Row],[Close Price]]-Table2[[#This Row],[20D EMA]])/Table2[[#This Row],[20D EMA]]</f>
        <v>-1.9132994380519099E-2</v>
      </c>
      <c r="T616" s="1">
        <f>(Table2[[#This Row],[Close Price]]-Table2[[#This Row],[50D EMA]])/Table2[[#This Row],[50D EMA]]</f>
        <v>-8.5386560131959759E-3</v>
      </c>
      <c r="U616" s="1">
        <f>(Table2[[#This Row],[Close Price]]-Table2[[#This Row],[200D EMA]])/Table2[[#This Row],[200D EMA]]</f>
        <v>4.7246221586798275E-2</v>
      </c>
      <c r="V616">
        <v>0.49784622869864198</v>
      </c>
      <c r="W616">
        <v>216.46</v>
      </c>
      <c r="X616">
        <v>221.03</v>
      </c>
      <c r="Y616">
        <v>216.46</v>
      </c>
      <c r="Z616">
        <v>227.7</v>
      </c>
      <c r="AA616">
        <v>216.46</v>
      </c>
      <c r="AB616">
        <v>233.51</v>
      </c>
      <c r="AC616" s="1">
        <f>(Table2[[#This Row],[Close Price]]/Table2[[#This Row],[Day Low]])-1</f>
        <v>1.6030675413471362E-2</v>
      </c>
      <c r="AD616" s="1">
        <f>(Table2[[#This Row],[Day High]]/Table2[[#This Row],[Close Price]])-1</f>
        <v>5.0015914154504237E-3</v>
      </c>
      <c r="AE616" s="1">
        <f>(Table2[[#This Row],[Close Price]]/Table2[[#This Row],[Current Week Low]])-1</f>
        <v>1.6030675413471362E-2</v>
      </c>
      <c r="AF616" s="1">
        <f>(Table2[[#This Row],[Current Week High]]/Table2[[#This Row],[Close Price]])-1</f>
        <v>3.5329422998226612E-2</v>
      </c>
      <c r="AG616" s="1">
        <f>(Table2[[#This Row],[Close Price]]/Table2[[#This Row],[Current Month Low]])-1</f>
        <v>1.6030675413471362E-2</v>
      </c>
      <c r="AH616" s="1">
        <f>(Table2[[#This Row],[Current Month High]]/Table2[[#This Row],[Close Price]])-1</f>
        <v>6.1746919474378048E-2</v>
      </c>
      <c r="AI616">
        <v>12.3084617832946</v>
      </c>
      <c r="AJ616">
        <v>24.8538177689469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0.05</v>
      </c>
      <c r="AM616" t="s">
        <v>3109</v>
      </c>
      <c r="AN616">
        <v>-7.53</v>
      </c>
      <c r="AO616" t="s">
        <v>3108</v>
      </c>
      <c r="AP616">
        <v>-9.3702330941524997E-2</v>
      </c>
      <c r="AQ616">
        <f>(Table2[[#This Row],[Sharpe Ratio]]-AVERAGE(Table2[Sharpe Ratio]))/_xlfn.STDEV.P(Table2[Sharpe Ratio])</f>
        <v>-1.7830366964123625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-3.0280705518997446</v>
      </c>
      <c r="AS616">
        <f>_xlfn.RANK.AVG(Table2[[#This Row],[1Y Return vs Nifty Z-Score]],Table2[1Y Return vs Nifty Z-Score])</f>
        <v>532</v>
      </c>
      <c r="AT616">
        <f>_xlfn.RANK.AVG(Table2[[#This Row],[6M Return vs Nifty Z-Score]],Table2[6M Return vs Nifty Z-Score])</f>
        <v>462</v>
      </c>
      <c r="AU616">
        <f>_xlfn.RANK.AVG(Table2[[#This Row],[Sharpe Ratio Z-Score]],Table2[Sharpe Ratio Z-Score])</f>
        <v>713</v>
      </c>
      <c r="AV616">
        <f>(Table2[[#This Row],[Rank 1Y]]+Table2[[#This Row],[Rank 6M]]+Table2[[#This Row],[Rank Sharpe]])/3</f>
        <v>569</v>
      </c>
    </row>
    <row r="617" spans="1:48" x14ac:dyDescent="0.3">
      <c r="A617" t="s">
        <v>890</v>
      </c>
      <c r="B617" t="s">
        <v>891</v>
      </c>
      <c r="C617" t="s">
        <v>3064</v>
      </c>
      <c r="D617" t="s">
        <v>57</v>
      </c>
      <c r="E617">
        <v>16761.955291067999</v>
      </c>
      <c r="F617">
        <v>203.19</v>
      </c>
      <c r="G617">
        <v>-22.686919721556801</v>
      </c>
      <c r="H617">
        <f>(Table2[[#This Row],[1Y Return vs Nifty]]-AVERAGE(Table2[1Y Return vs Nifty]))/_xlfn.STDEV.P(Table2[1Y Return vs Nifty])</f>
        <v>-0.8424484226393687</v>
      </c>
      <c r="I617">
        <v>-8.7573001291374499</v>
      </c>
      <c r="J617">
        <f>(Table2[[#This Row],[1M Return vs Nifty]]-AVERAGE(Table2[1M Return vs Nifty]))/_xlfn.STDEV.P(Table2[1M Return vs Nifty])</f>
        <v>-0.59093161494523139</v>
      </c>
      <c r="K617">
        <v>-26.0066008958986</v>
      </c>
      <c r="L617">
        <f>(Table2[[#This Row],[6M Return vs Nifty]]-AVERAGE(Table2[6M Return vs Nifty]))/_xlfn.STDEV.P(Table2[6M Return vs Nifty])</f>
        <v>-1.0707733467419158</v>
      </c>
      <c r="M617">
        <v>-3.7336898029961998</v>
      </c>
      <c r="N617">
        <f>(Table2[[#This Row],[1W Return vs Nifty]]-AVERAGE(Table2[1W Return vs Nifty]))/_xlfn.STDEV.P(Table2[1W Return vs Nifty])</f>
        <v>-0.25192656980189304</v>
      </c>
      <c r="O617">
        <v>208.49</v>
      </c>
      <c r="P617">
        <v>212.80394735013701</v>
      </c>
      <c r="Q617">
        <v>212.08247903858901</v>
      </c>
      <c r="R617">
        <v>40.8382397618971</v>
      </c>
      <c r="S617" s="1">
        <f>(Table2[[#This Row],[Close Price]]-Table2[[#This Row],[20D EMA]])/Table2[[#This Row],[20D EMA]]</f>
        <v>-2.5420883495611352E-2</v>
      </c>
      <c r="T617" s="1">
        <f>(Table2[[#This Row],[Close Price]]-Table2[[#This Row],[50D EMA]])/Table2[[#This Row],[50D EMA]]</f>
        <v>-4.5177485990514549E-2</v>
      </c>
      <c r="U617" s="1">
        <f>(Table2[[#This Row],[Close Price]]-Table2[[#This Row],[200D EMA]])/Table2[[#This Row],[200D EMA]]</f>
        <v>-4.192934314470647E-2</v>
      </c>
      <c r="V617">
        <v>0.51759611203890998</v>
      </c>
      <c r="W617">
        <v>200.49</v>
      </c>
      <c r="X617">
        <v>204.68</v>
      </c>
      <c r="Y617">
        <v>199.23</v>
      </c>
      <c r="Z617">
        <v>208.26</v>
      </c>
      <c r="AA617">
        <v>199.23</v>
      </c>
      <c r="AB617">
        <v>228.5</v>
      </c>
      <c r="AC617" s="1">
        <f>(Table2[[#This Row],[Close Price]]/Table2[[#This Row],[Day Low]])-1</f>
        <v>1.3467005835702484E-2</v>
      </c>
      <c r="AD617" s="1">
        <f>(Table2[[#This Row],[Day High]]/Table2[[#This Row],[Close Price]])-1</f>
        <v>7.3330380432108377E-3</v>
      </c>
      <c r="AE617" s="1">
        <f>(Table2[[#This Row],[Close Price]]/Table2[[#This Row],[Current Week Low]])-1</f>
        <v>1.9876524619786284E-2</v>
      </c>
      <c r="AF617" s="1">
        <f>(Table2[[#This Row],[Current Week High]]/Table2[[#This Row],[Close Price]])-1</f>
        <v>2.4952015355086399E-2</v>
      </c>
      <c r="AG617" s="1">
        <f>(Table2[[#This Row],[Close Price]]/Table2[[#This Row],[Current Month Low]])-1</f>
        <v>1.9876524619786284E-2</v>
      </c>
      <c r="AH617" s="1">
        <f>(Table2[[#This Row],[Current Month High]]/Table2[[#This Row],[Close Price]])-1</f>
        <v>0.12456321669373493</v>
      </c>
      <c r="AI617">
        <v>42.354446577095302</v>
      </c>
      <c r="AJ617">
        <v>11.017620543641501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-0.08</v>
      </c>
      <c r="AM617" t="s">
        <v>3108</v>
      </c>
      <c r="AN617">
        <v>-3.05</v>
      </c>
      <c r="AO617" t="s">
        <v>3108</v>
      </c>
      <c r="AP617">
        <v>3.4795710627062E-2</v>
      </c>
      <c r="AQ617">
        <f>(Table2[[#This Row],[Sharpe Ratio]]-AVERAGE(Table2[Sharpe Ratio]))/_xlfn.STDEV.P(Table2[Sharpe Ratio])</f>
        <v>-0.32272125646256139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620</v>
      </c>
      <c r="AT617">
        <f>_xlfn.RANK.AVG(Table2[[#This Row],[6M Return vs Nifty Z-Score]],Table2[6M Return vs Nifty Z-Score])</f>
        <v>662</v>
      </c>
      <c r="AU617">
        <f>_xlfn.RANK.AVG(Table2[[#This Row],[Sharpe Ratio Z-Score]],Table2[Sharpe Ratio Z-Score])</f>
        <v>428</v>
      </c>
      <c r="AV617">
        <f>(Table2[[#This Row],[Rank 1Y]]+Table2[[#This Row],[Rank 6M]]+Table2[[#This Row],[Rank Sharpe]])/3</f>
        <v>570</v>
      </c>
    </row>
    <row r="618" spans="1:48" x14ac:dyDescent="0.3">
      <c r="A618" t="s">
        <v>1859</v>
      </c>
      <c r="B618" t="s">
        <v>1860</v>
      </c>
      <c r="C618" t="s">
        <v>3064</v>
      </c>
      <c r="D618" t="s">
        <v>24</v>
      </c>
      <c r="E618">
        <v>3784.2531044550001</v>
      </c>
      <c r="F618">
        <v>120.81</v>
      </c>
      <c r="G618">
        <v>-21.208554082113199</v>
      </c>
      <c r="H618">
        <f>(Table2[[#This Row],[1Y Return vs Nifty]]-AVERAGE(Table2[1Y Return vs Nifty]))/_xlfn.STDEV.P(Table2[1Y Return vs Nifty])</f>
        <v>-0.81963793772943894</v>
      </c>
      <c r="I618">
        <v>-15.044966999436699</v>
      </c>
      <c r="J618">
        <f>(Table2[[#This Row],[1M Return vs Nifty]]-AVERAGE(Table2[1M Return vs Nifty]))/_xlfn.STDEV.P(Table2[1M Return vs Nifty])</f>
        <v>-1.1920586704250256</v>
      </c>
      <c r="K618">
        <v>-22.579080614562798</v>
      </c>
      <c r="L618">
        <f>(Table2[[#This Row],[6M Return vs Nifty]]-AVERAGE(Table2[6M Return vs Nifty]))/_xlfn.STDEV.P(Table2[6M Return vs Nifty])</f>
        <v>-0.95555929158204767</v>
      </c>
      <c r="M618">
        <v>-2.9711833783739201</v>
      </c>
      <c r="N618">
        <f>(Table2[[#This Row],[1W Return vs Nifty]]-AVERAGE(Table2[1W Return vs Nifty]))/_xlfn.STDEV.P(Table2[1W Return vs Nifty])</f>
        <v>-8.2685641330072959E-2</v>
      </c>
      <c r="O618">
        <v>123.17</v>
      </c>
      <c r="P618">
        <v>127.910606968666</v>
      </c>
      <c r="Q618">
        <v>128.08275194113901</v>
      </c>
      <c r="R618">
        <v>48.100842392087699</v>
      </c>
      <c r="S618" s="1">
        <f>(Table2[[#This Row],[Close Price]]-Table2[[#This Row],[20D EMA]])/Table2[[#This Row],[20D EMA]]</f>
        <v>-1.9160509864415032E-2</v>
      </c>
      <c r="T618" s="1">
        <f>(Table2[[#This Row],[Close Price]]-Table2[[#This Row],[50D EMA]])/Table2[[#This Row],[50D EMA]]</f>
        <v>-5.5512260765093711E-2</v>
      </c>
      <c r="U618" s="1">
        <f>(Table2[[#This Row],[Close Price]]-Table2[[#This Row],[200D EMA]])/Table2[[#This Row],[200D EMA]]</f>
        <v>-5.6781665219695091E-2</v>
      </c>
      <c r="V618">
        <v>0.76371532964801903</v>
      </c>
      <c r="W618">
        <v>117.77</v>
      </c>
      <c r="X618">
        <v>121.2</v>
      </c>
      <c r="Y618">
        <v>115.31</v>
      </c>
      <c r="Z618">
        <v>121.2</v>
      </c>
      <c r="AA618">
        <v>115.31</v>
      </c>
      <c r="AB618">
        <v>127.1</v>
      </c>
      <c r="AC618" s="1">
        <f>(Table2[[#This Row],[Close Price]]/Table2[[#This Row],[Day Low]])-1</f>
        <v>2.5813025388469191E-2</v>
      </c>
      <c r="AD618" s="1">
        <f>(Table2[[#This Row],[Day High]]/Table2[[#This Row],[Close Price]])-1</f>
        <v>3.2282095852991244E-3</v>
      </c>
      <c r="AE618" s="1">
        <f>(Table2[[#This Row],[Close Price]]/Table2[[#This Row],[Current Week Low]])-1</f>
        <v>4.7697511057150255E-2</v>
      </c>
      <c r="AF618" s="1">
        <f>(Table2[[#This Row],[Current Week High]]/Table2[[#This Row],[Close Price]])-1</f>
        <v>3.2282095852991244E-3</v>
      </c>
      <c r="AG618" s="1">
        <f>(Table2[[#This Row],[Close Price]]/Table2[[#This Row],[Current Month Low]])-1</f>
        <v>4.7697511057150255E-2</v>
      </c>
      <c r="AH618" s="1">
        <f>(Table2[[#This Row],[Current Month High]]/Table2[[#This Row],[Close Price]])-1</f>
        <v>5.2065226388543939E-2</v>
      </c>
      <c r="AI618">
        <v>35.295091465938199</v>
      </c>
      <c r="AJ618">
        <v>9.9272065514103698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3108</v>
      </c>
      <c r="AN618">
        <v>-4.8099999999999996</v>
      </c>
      <c r="AO618" t="s">
        <v>3108</v>
      </c>
      <c r="AP618">
        <v>2.1139152968453999E-2</v>
      </c>
      <c r="AQ618">
        <f>(Table2[[#This Row],[Sharpe Ratio]]-AVERAGE(Table2[Sharpe Ratio]))/_xlfn.STDEV.P(Table2[Sharpe Ratio])</f>
        <v>-0.47792114715338774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614</v>
      </c>
      <c r="AT618">
        <f>_xlfn.RANK.AVG(Table2[[#This Row],[6M Return vs Nifty Z-Score]],Table2[6M Return vs Nifty Z-Score])</f>
        <v>632</v>
      </c>
      <c r="AU618">
        <f>_xlfn.RANK.AVG(Table2[[#This Row],[Sharpe Ratio Z-Score]],Table2[Sharpe Ratio Z-Score])</f>
        <v>467</v>
      </c>
      <c r="AV618">
        <f>(Table2[[#This Row],[Rank 1Y]]+Table2[[#This Row],[Rank 6M]]+Table2[[#This Row],[Rank Sharpe]])/3</f>
        <v>571</v>
      </c>
    </row>
    <row r="619" spans="1:48" x14ac:dyDescent="0.3">
      <c r="A619" t="s">
        <v>1358</v>
      </c>
      <c r="B619" t="s">
        <v>1359</v>
      </c>
      <c r="C619" t="s">
        <v>3064</v>
      </c>
      <c r="D619" t="s">
        <v>24</v>
      </c>
      <c r="E619">
        <v>8113.0849960399901</v>
      </c>
      <c r="F619">
        <v>41.95</v>
      </c>
      <c r="G619">
        <v>-39.734370465566599</v>
      </c>
      <c r="H619">
        <f>(Table2[[#This Row],[1Y Return vs Nifty]]-AVERAGE(Table2[1Y Return vs Nifty]))/_xlfn.STDEV.P(Table2[1Y Return vs Nifty])</f>
        <v>-1.1054825513920914</v>
      </c>
      <c r="I619">
        <v>-4.84498989825269</v>
      </c>
      <c r="J619">
        <f>(Table2[[#This Row],[1M Return vs Nifty]]-AVERAGE(Table2[1M Return vs Nifty]))/_xlfn.STDEV.P(Table2[1M Return vs Nifty])</f>
        <v>-0.21689851527128182</v>
      </c>
      <c r="K619">
        <v>-36.567510533320799</v>
      </c>
      <c r="L619">
        <f>(Table2[[#This Row],[6M Return vs Nifty]]-AVERAGE(Table2[6M Return vs Nifty]))/_xlfn.STDEV.P(Table2[6M Return vs Nifty])</f>
        <v>-1.4257720413171489</v>
      </c>
      <c r="M619">
        <v>-2.4472755654774598</v>
      </c>
      <c r="N619">
        <f>(Table2[[#This Row],[1W Return vs Nifty]]-AVERAGE(Table2[1W Return vs Nifty]))/_xlfn.STDEV.P(Table2[1W Return vs Nifty])</f>
        <v>3.3597503080362717E-2</v>
      </c>
      <c r="O619">
        <v>43.26</v>
      </c>
      <c r="P619">
        <v>45.290213658956802</v>
      </c>
      <c r="Q619">
        <v>48.408086046809899</v>
      </c>
      <c r="R619">
        <v>30.033782738839399</v>
      </c>
      <c r="S619" s="1">
        <f>(Table2[[#This Row],[Close Price]]-Table2[[#This Row],[20D EMA]])/Table2[[#This Row],[20D EMA]]</f>
        <v>-3.0282015718908813E-2</v>
      </c>
      <c r="T619" s="1">
        <f>(Table2[[#This Row],[Close Price]]-Table2[[#This Row],[50D EMA]])/Table2[[#This Row],[50D EMA]]</f>
        <v>-7.3751333656961515E-2</v>
      </c>
      <c r="U619" s="1">
        <f>(Table2[[#This Row],[Close Price]]-Table2[[#This Row],[200D EMA]])/Table2[[#This Row],[200D EMA]]</f>
        <v>-0.13340924159994724</v>
      </c>
      <c r="V619">
        <v>0.64695287027423198</v>
      </c>
      <c r="W619">
        <v>41.79</v>
      </c>
      <c r="X619">
        <v>42.3</v>
      </c>
      <c r="Y619">
        <v>41.46</v>
      </c>
      <c r="Z619">
        <v>42.36</v>
      </c>
      <c r="AA619">
        <v>41.46</v>
      </c>
      <c r="AB619">
        <v>45.7</v>
      </c>
      <c r="AC619" s="1">
        <f>(Table2[[#This Row],[Close Price]]/Table2[[#This Row],[Day Low]])-1</f>
        <v>3.8286671452500975E-3</v>
      </c>
      <c r="AD619" s="1">
        <f>(Table2[[#This Row],[Day High]]/Table2[[#This Row],[Close Price]])-1</f>
        <v>8.3432657926101328E-3</v>
      </c>
      <c r="AE619" s="1">
        <f>(Table2[[#This Row],[Close Price]]/Table2[[#This Row],[Current Week Low]])-1</f>
        <v>1.1818620356970566E-2</v>
      </c>
      <c r="AF619" s="1">
        <f>(Table2[[#This Row],[Current Week High]]/Table2[[#This Row],[Close Price]])-1</f>
        <v>9.7735399284861746E-3</v>
      </c>
      <c r="AG619" s="1">
        <f>(Table2[[#This Row],[Close Price]]/Table2[[#This Row],[Current Month Low]])-1</f>
        <v>1.1818620356970566E-2</v>
      </c>
      <c r="AH619" s="1">
        <f>(Table2[[#This Row],[Current Month High]]/Table2[[#This Row],[Close Price]])-1</f>
        <v>8.9392133492252723E-2</v>
      </c>
      <c r="AI619">
        <v>50.178784266984501</v>
      </c>
      <c r="AJ619">
        <v>4.875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-0.23</v>
      </c>
      <c r="AM619" t="s">
        <v>3108</v>
      </c>
      <c r="AN619">
        <v>-7.11</v>
      </c>
      <c r="AO619" t="s">
        <v>3108</v>
      </c>
      <c r="AP619">
        <v>7.3046161440815993E-2</v>
      </c>
      <c r="AQ619">
        <f>(Table2[[#This Row],[Sharpe Ratio]]-AVERAGE(Table2[Sharpe Ratio]))/_xlfn.STDEV.P(Table2[Sharpe Ratio])</f>
        <v>0.11197582706108765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689</v>
      </c>
      <c r="AT619">
        <f>_xlfn.RANK.AVG(Table2[[#This Row],[6M Return vs Nifty Z-Score]],Table2[6M Return vs Nifty Z-Score])</f>
        <v>714</v>
      </c>
      <c r="AU619">
        <f>_xlfn.RANK.AVG(Table2[[#This Row],[Sharpe Ratio Z-Score]],Table2[Sharpe Ratio Z-Score])</f>
        <v>314</v>
      </c>
      <c r="AV619">
        <f>(Table2[[#This Row],[Rank 1Y]]+Table2[[#This Row],[Rank 6M]]+Table2[[#This Row],[Rank Sharpe]])/3</f>
        <v>572.33333333333337</v>
      </c>
    </row>
    <row r="620" spans="1:48" x14ac:dyDescent="0.3">
      <c r="A620" t="s">
        <v>2220</v>
      </c>
      <c r="B620" t="s">
        <v>2221</v>
      </c>
      <c r="C620" t="s">
        <v>3066</v>
      </c>
      <c r="D620" t="s">
        <v>265</v>
      </c>
      <c r="E620">
        <v>2468.831268375</v>
      </c>
      <c r="F620">
        <v>854.55</v>
      </c>
      <c r="G620">
        <v>-40.318899715361198</v>
      </c>
      <c r="H620">
        <f>(Table2[[#This Row],[1Y Return vs Nifty]]-AVERAGE(Table2[1Y Return vs Nifty]))/_xlfn.STDEV.P(Table2[1Y Return vs Nifty])</f>
        <v>-1.1145015621673082</v>
      </c>
      <c r="I620">
        <v>1.8939375655206001</v>
      </c>
      <c r="J620">
        <f>(Table2[[#This Row],[1M Return vs Nifty]]-AVERAGE(Table2[1M Return vs Nifty]))/_xlfn.STDEV.P(Table2[1M Return vs Nifty])</f>
        <v>0.42737092631208862</v>
      </c>
      <c r="K620">
        <v>-5.6620327439769698</v>
      </c>
      <c r="L620">
        <f>(Table2[[#This Row],[6M Return vs Nifty]]-AVERAGE(Table2[6M Return vs Nifty]))/_xlfn.STDEV.P(Table2[6M Return vs Nifty])</f>
        <v>-0.38690279168697089</v>
      </c>
      <c r="M620">
        <v>-7.6216031277651801</v>
      </c>
      <c r="N620">
        <f>(Table2[[#This Row],[1W Return vs Nifty]]-AVERAGE(Table2[1W Return vs Nifty]))/_xlfn.STDEV.P(Table2[1W Return vs Nifty])</f>
        <v>-1.1148623296255715</v>
      </c>
      <c r="O620">
        <v>897.62</v>
      </c>
      <c r="P620">
        <v>859.72209704096997</v>
      </c>
      <c r="Q620">
        <v>835.58952640708196</v>
      </c>
      <c r="R620">
        <v>35.886360109381201</v>
      </c>
      <c r="S620" s="1">
        <f>(Table2[[#This Row],[Close Price]]-Table2[[#This Row],[20D EMA]])/Table2[[#This Row],[20D EMA]]</f>
        <v>-4.7982442458947047E-2</v>
      </c>
      <c r="T620" s="1">
        <f>(Table2[[#This Row],[Close Price]]-Table2[[#This Row],[50D EMA]])/Table2[[#This Row],[50D EMA]]</f>
        <v>-6.0160103581978069E-3</v>
      </c>
      <c r="U620" s="1">
        <f>(Table2[[#This Row],[Close Price]]-Table2[[#This Row],[200D EMA]])/Table2[[#This Row],[200D EMA]]</f>
        <v>2.2691133617298166E-2</v>
      </c>
      <c r="V620">
        <v>1.21213341299546</v>
      </c>
      <c r="W620">
        <v>850</v>
      </c>
      <c r="X620">
        <v>879.85</v>
      </c>
      <c r="Y620">
        <v>841.95</v>
      </c>
      <c r="Z620">
        <v>955</v>
      </c>
      <c r="AA620">
        <v>841.95</v>
      </c>
      <c r="AB620">
        <v>999</v>
      </c>
      <c r="AC620" s="1">
        <f>(Table2[[#This Row],[Close Price]]/Table2[[#This Row],[Day Low]])-1</f>
        <v>5.3529411764705603E-3</v>
      </c>
      <c r="AD620" s="1">
        <f>(Table2[[#This Row],[Day High]]/Table2[[#This Row],[Close Price]])-1</f>
        <v>2.9606225498800542E-2</v>
      </c>
      <c r="AE620" s="1">
        <f>(Table2[[#This Row],[Close Price]]/Table2[[#This Row],[Current Week Low]])-1</f>
        <v>1.4965259219668514E-2</v>
      </c>
      <c r="AF620" s="1">
        <f>(Table2[[#This Row],[Current Week High]]/Table2[[#This Row],[Close Price]])-1</f>
        <v>0.11754724708911124</v>
      </c>
      <c r="AG620" s="1">
        <f>(Table2[[#This Row],[Close Price]]/Table2[[#This Row],[Current Month Low]])-1</f>
        <v>1.4965259219668514E-2</v>
      </c>
      <c r="AH620" s="1">
        <f>(Table2[[#This Row],[Current Month High]]/Table2[[#This Row],[Close Price]])-1</f>
        <v>0.16903633491311232</v>
      </c>
      <c r="AI620">
        <v>19.1153238546603</v>
      </c>
      <c r="AJ620">
        <v>29.222743081808499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0.01</v>
      </c>
      <c r="AM620" t="s">
        <v>3109</v>
      </c>
      <c r="AN620">
        <v>-10.01</v>
      </c>
      <c r="AO620" t="s">
        <v>3108</v>
      </c>
      <c r="AP620">
        <v>-1.4687538486949E-2</v>
      </c>
      <c r="AQ620">
        <f>(Table2[[#This Row],[Sharpe Ratio]]-AVERAGE(Table2[Sharpe Ratio]))/_xlfn.STDEV.P(Table2[Sharpe Ratio])</f>
        <v>-0.88507342788847776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-3.0739691850562396</v>
      </c>
      <c r="AS620">
        <f>_xlfn.RANK.AVG(Table2[[#This Row],[1Y Return vs Nifty Z-Score]],Table2[1Y Return vs Nifty Z-Score])</f>
        <v>692</v>
      </c>
      <c r="AT620">
        <f>_xlfn.RANK.AVG(Table2[[#This Row],[6M Return vs Nifty Z-Score]],Table2[6M Return vs Nifty Z-Score])</f>
        <v>436</v>
      </c>
      <c r="AU620">
        <f>_xlfn.RANK.AVG(Table2[[#This Row],[Sharpe Ratio Z-Score]],Table2[Sharpe Ratio Z-Score])</f>
        <v>597</v>
      </c>
      <c r="AV620">
        <f>(Table2[[#This Row],[Rank 1Y]]+Table2[[#This Row],[Rank 6M]]+Table2[[#This Row],[Rank Sharpe]])/3</f>
        <v>575</v>
      </c>
    </row>
    <row r="621" spans="1:48" x14ac:dyDescent="0.3">
      <c r="A621" t="s">
        <v>1383</v>
      </c>
      <c r="B621" t="s">
        <v>1384</v>
      </c>
      <c r="C621" t="s">
        <v>3073</v>
      </c>
      <c r="D621" t="s">
        <v>80</v>
      </c>
      <c r="E621">
        <v>7848.3357953599998</v>
      </c>
      <c r="F621">
        <v>155.91999999999999</v>
      </c>
      <c r="G621">
        <v>-7.1008562409584401</v>
      </c>
      <c r="H621">
        <f>(Table2[[#This Row],[1Y Return vs Nifty]]-AVERAGE(Table2[1Y Return vs Nifty]))/_xlfn.STDEV.P(Table2[1Y Return vs Nifty])</f>
        <v>-0.60196281045806532</v>
      </c>
      <c r="I621">
        <v>-8.3276571625277498</v>
      </c>
      <c r="J621">
        <f>(Table2[[#This Row],[1M Return vs Nifty]]-AVERAGE(Table2[1M Return vs Nifty]))/_xlfn.STDEV.P(Table2[1M Return vs Nifty])</f>
        <v>-0.54985596371350498</v>
      </c>
      <c r="K621">
        <v>-20.930081202749399</v>
      </c>
      <c r="L621">
        <f>(Table2[[#This Row],[6M Return vs Nifty]]-AVERAGE(Table2[6M Return vs Nifty]))/_xlfn.STDEV.P(Table2[6M Return vs Nifty])</f>
        <v>-0.90012915737516397</v>
      </c>
      <c r="M621">
        <v>-3.9278036563872001</v>
      </c>
      <c r="N621">
        <f>(Table2[[#This Row],[1W Return vs Nifty]]-AVERAGE(Table2[1W Return vs Nifty]))/_xlfn.STDEV.P(Table2[1W Return vs Nifty])</f>
        <v>-0.29501080846048461</v>
      </c>
      <c r="O621">
        <v>160.91999999999999</v>
      </c>
      <c r="P621">
        <v>162.35716251218</v>
      </c>
      <c r="Q621">
        <v>159.97270274342401</v>
      </c>
      <c r="R621">
        <v>38.604797286092499</v>
      </c>
      <c r="S621" s="1">
        <f>(Table2[[#This Row],[Close Price]]-Table2[[#This Row],[20D EMA]])/Table2[[#This Row],[20D EMA]]</f>
        <v>-3.1071339796172014E-2</v>
      </c>
      <c r="T621" s="1">
        <f>(Table2[[#This Row],[Close Price]]-Table2[[#This Row],[50D EMA]])/Table2[[#This Row],[50D EMA]]</f>
        <v>-3.9648158495607454E-2</v>
      </c>
      <c r="U621" s="1">
        <f>(Table2[[#This Row],[Close Price]]-Table2[[#This Row],[200D EMA]])/Table2[[#This Row],[200D EMA]]</f>
        <v>-2.5333714277016646E-2</v>
      </c>
      <c r="V621">
        <v>0.60081597994688196</v>
      </c>
      <c r="W621">
        <v>155</v>
      </c>
      <c r="X621">
        <v>159</v>
      </c>
      <c r="Y621">
        <v>155</v>
      </c>
      <c r="Z621">
        <v>165.92</v>
      </c>
      <c r="AA621">
        <v>154.15</v>
      </c>
      <c r="AB621">
        <v>170</v>
      </c>
      <c r="AC621" s="1">
        <f>(Table2[[#This Row],[Close Price]]/Table2[[#This Row],[Day Low]])-1</f>
        <v>5.9354838709677615E-3</v>
      </c>
      <c r="AD621" s="1">
        <f>(Table2[[#This Row],[Day High]]/Table2[[#This Row],[Close Price]])-1</f>
        <v>1.9753719856336671E-2</v>
      </c>
      <c r="AE621" s="1">
        <f>(Table2[[#This Row],[Close Price]]/Table2[[#This Row],[Current Week Low]])-1</f>
        <v>5.9354838709677615E-3</v>
      </c>
      <c r="AF621" s="1">
        <f>(Table2[[#This Row],[Current Week High]]/Table2[[#This Row],[Close Price]])-1</f>
        <v>6.4135454079014886E-2</v>
      </c>
      <c r="AG621" s="1">
        <f>(Table2[[#This Row],[Close Price]]/Table2[[#This Row],[Current Month Low]])-1</f>
        <v>1.1482322413233659E-2</v>
      </c>
      <c r="AH621" s="1">
        <f>(Table2[[#This Row],[Current Month High]]/Table2[[#This Row],[Close Price]])-1</f>
        <v>9.0302719343253068E-2</v>
      </c>
      <c r="AI621">
        <v>27.629553617239601</v>
      </c>
      <c r="AJ621">
        <v>29.933333333333302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-0.04</v>
      </c>
      <c r="AM621" t="s">
        <v>3108</v>
      </c>
      <c r="AN621">
        <v>-6.33</v>
      </c>
      <c r="AO621" t="s">
        <v>3108</v>
      </c>
      <c r="AP621">
        <v>-6.104878423193E-3</v>
      </c>
      <c r="AQ621">
        <f>(Table2[[#This Row],[Sharpe Ratio]]-AVERAGE(Table2[Sharpe Ratio]))/_xlfn.STDEV.P(Table2[Sharpe Ratio])</f>
        <v>-0.78753582456046434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528</v>
      </c>
      <c r="AT621">
        <f>_xlfn.RANK.AVG(Table2[[#This Row],[6M Return vs Nifty Z-Score]],Table2[6M Return vs Nifty Z-Score])</f>
        <v>618</v>
      </c>
      <c r="AU621">
        <f>_xlfn.RANK.AVG(Table2[[#This Row],[Sharpe Ratio Z-Score]],Table2[Sharpe Ratio Z-Score])</f>
        <v>580</v>
      </c>
      <c r="AV621">
        <f>(Table2[[#This Row],[Rank 1Y]]+Table2[[#This Row],[Rank 6M]]+Table2[[#This Row],[Rank Sharpe]])/3</f>
        <v>575.33333333333337</v>
      </c>
    </row>
    <row r="622" spans="1:48" x14ac:dyDescent="0.3">
      <c r="A622" t="s">
        <v>719</v>
      </c>
      <c r="B622" t="s">
        <v>720</v>
      </c>
      <c r="C622" t="s">
        <v>3068</v>
      </c>
      <c r="D622" t="s">
        <v>51</v>
      </c>
      <c r="E622">
        <v>23156.892536300002</v>
      </c>
      <c r="F622">
        <v>429.5</v>
      </c>
      <c r="G622">
        <v>-16.0206903996447</v>
      </c>
      <c r="H622">
        <f>(Table2[[#This Row],[1Y Return vs Nifty]]-AVERAGE(Table2[1Y Return vs Nifty]))/_xlfn.STDEV.P(Table2[1Y Return vs Nifty])</f>
        <v>-0.7395916466858653</v>
      </c>
      <c r="I622">
        <v>-7.5971610609622999</v>
      </c>
      <c r="J622">
        <f>(Table2[[#This Row],[1M Return vs Nifty]]-AVERAGE(Table2[1M Return vs Nifty]))/_xlfn.STDEV.P(Table2[1M Return vs Nifty])</f>
        <v>-0.4800175038154843</v>
      </c>
      <c r="K622">
        <v>-3.9294134037600101</v>
      </c>
      <c r="L622">
        <f>(Table2[[#This Row],[6M Return vs Nifty]]-AVERAGE(Table2[6M Return vs Nifty]))/_xlfn.STDEV.P(Table2[6M Return vs Nifty])</f>
        <v>-0.32866182333389299</v>
      </c>
      <c r="M622">
        <v>-2.5003902421382498</v>
      </c>
      <c r="N622">
        <f>(Table2[[#This Row],[1W Return vs Nifty]]-AVERAGE(Table2[1W Return vs Nifty]))/_xlfn.STDEV.P(Table2[1W Return vs Nifty])</f>
        <v>2.1808517567216985E-2</v>
      </c>
      <c r="O622">
        <v>436.46</v>
      </c>
      <c r="P622">
        <v>439.28801379288097</v>
      </c>
      <c r="Q622">
        <v>421.168208973552</v>
      </c>
      <c r="R622">
        <v>44.352528689288498</v>
      </c>
      <c r="S622" s="1">
        <f>(Table2[[#This Row],[Close Price]]-Table2[[#This Row],[20D EMA]])/Table2[[#This Row],[20D EMA]]</f>
        <v>-1.5946478486000962E-2</v>
      </c>
      <c r="T622" s="1">
        <f>(Table2[[#This Row],[Close Price]]-Table2[[#This Row],[50D EMA]])/Table2[[#This Row],[50D EMA]]</f>
        <v>-2.2281540778610696E-2</v>
      </c>
      <c r="U622" s="1">
        <f>(Table2[[#This Row],[Close Price]]-Table2[[#This Row],[200D EMA]])/Table2[[#This Row],[200D EMA]]</f>
        <v>1.9782573444357979E-2</v>
      </c>
      <c r="V622">
        <v>1.10923969807258</v>
      </c>
      <c r="W622">
        <v>426.95</v>
      </c>
      <c r="X622">
        <v>433.25</v>
      </c>
      <c r="Y622">
        <v>417.7</v>
      </c>
      <c r="Z622">
        <v>434</v>
      </c>
      <c r="AA622">
        <v>417.7</v>
      </c>
      <c r="AB622">
        <v>466.1</v>
      </c>
      <c r="AC622" s="1">
        <f>(Table2[[#This Row],[Close Price]]/Table2[[#This Row],[Day Low]])-1</f>
        <v>5.9725963227543755E-3</v>
      </c>
      <c r="AD622" s="1">
        <f>(Table2[[#This Row],[Day High]]/Table2[[#This Row],[Close Price]])-1</f>
        <v>8.7310826542490449E-3</v>
      </c>
      <c r="AE622" s="1">
        <f>(Table2[[#This Row],[Close Price]]/Table2[[#This Row],[Current Week Low]])-1</f>
        <v>2.8249940148431962E-2</v>
      </c>
      <c r="AF622" s="1">
        <f>(Table2[[#This Row],[Current Week High]]/Table2[[#This Row],[Close Price]])-1</f>
        <v>1.0477299185098987E-2</v>
      </c>
      <c r="AG622" s="1">
        <f>(Table2[[#This Row],[Close Price]]/Table2[[#This Row],[Current Month Low]])-1</f>
        <v>2.8249940148431962E-2</v>
      </c>
      <c r="AH622" s="1">
        <f>(Table2[[#This Row],[Current Month High]]/Table2[[#This Row],[Close Price]])-1</f>
        <v>8.5215366705471585E-2</v>
      </c>
      <c r="AI622">
        <v>12.759022118742701</v>
      </c>
      <c r="AJ622">
        <v>22.925014310246102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-0.16</v>
      </c>
      <c r="AM622" t="s">
        <v>3108</v>
      </c>
      <c r="AN622">
        <v>-6.38</v>
      </c>
      <c r="AO622" t="s">
        <v>3108</v>
      </c>
      <c r="AP622">
        <v>-0.106494189847299</v>
      </c>
      <c r="AQ622">
        <f>(Table2[[#This Row],[Sharpe Ratio]]-AVERAGE(Table2[Sharpe Ratio]))/_xlfn.STDEV.P(Table2[Sharpe Ratio])</f>
        <v>-1.9284097218509677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590</v>
      </c>
      <c r="AT622">
        <f>_xlfn.RANK.AVG(Table2[[#This Row],[6M Return vs Nifty Z-Score]],Table2[6M Return vs Nifty Z-Score])</f>
        <v>420</v>
      </c>
      <c r="AU622">
        <f>_xlfn.RANK.AVG(Table2[[#This Row],[Sharpe Ratio Z-Score]],Table2[Sharpe Ratio Z-Score])</f>
        <v>720</v>
      </c>
      <c r="AV622">
        <f>(Table2[[#This Row],[Rank 1Y]]+Table2[[#This Row],[Rank 6M]]+Table2[[#This Row],[Rank Sharpe]])/3</f>
        <v>576.66666666666663</v>
      </c>
    </row>
    <row r="623" spans="1:48" x14ac:dyDescent="0.3">
      <c r="A623" t="s">
        <v>162</v>
      </c>
      <c r="B623" t="s">
        <v>163</v>
      </c>
      <c r="C623" t="s">
        <v>3063</v>
      </c>
      <c r="D623" t="s">
        <v>21</v>
      </c>
      <c r="E623">
        <v>164733.040587625</v>
      </c>
      <c r="F623">
        <v>5563.75</v>
      </c>
      <c r="G623">
        <v>-19.039926387114502</v>
      </c>
      <c r="H623">
        <f>(Table2[[#This Row],[1Y Return vs Nifty]]-AVERAGE(Table2[1Y Return vs Nifty]))/_xlfn.STDEV.P(Table2[1Y Return vs Nifty])</f>
        <v>-0.7861770346942184</v>
      </c>
      <c r="I623">
        <v>-0.97149750430645099</v>
      </c>
      <c r="J623">
        <f>(Table2[[#This Row],[1M Return vs Nifty]]-AVERAGE(Table2[1M Return vs Nifty]))/_xlfn.STDEV.P(Table2[1M Return vs Nifty])</f>
        <v>0.15342343804261299</v>
      </c>
      <c r="K623">
        <v>-11.643059842585201</v>
      </c>
      <c r="L623">
        <f>(Table2[[#This Row],[6M Return vs Nifty]]-AVERAGE(Table2[6M Return vs Nifty]))/_xlfn.STDEV.P(Table2[6M Return vs Nifty])</f>
        <v>-0.58795145937950866</v>
      </c>
      <c r="M623">
        <v>-1.32333472214831</v>
      </c>
      <c r="N623">
        <f>(Table2[[#This Row],[1W Return vs Nifty]]-AVERAGE(Table2[1W Return vs Nifty]))/_xlfn.STDEV.P(Table2[1W Return vs Nifty])</f>
        <v>0.28306004625388792</v>
      </c>
      <c r="O623">
        <v>5493.49</v>
      </c>
      <c r="P623">
        <v>5378.4955992025098</v>
      </c>
      <c r="Q623">
        <v>5232.5228513698503</v>
      </c>
      <c r="R623">
        <v>57.1081454158995</v>
      </c>
      <c r="S623" s="1">
        <f>(Table2[[#This Row],[Close Price]]-Table2[[#This Row],[20D EMA]])/Table2[[#This Row],[20D EMA]]</f>
        <v>1.278968378935799E-2</v>
      </c>
      <c r="T623" s="1">
        <f>(Table2[[#This Row],[Close Price]]-Table2[[#This Row],[50D EMA]])/Table2[[#This Row],[50D EMA]]</f>
        <v>3.4443534884542548E-2</v>
      </c>
      <c r="U623" s="1">
        <f>(Table2[[#This Row],[Close Price]]-Table2[[#This Row],[200D EMA]])/Table2[[#This Row],[200D EMA]]</f>
        <v>6.3301615308461762E-2</v>
      </c>
      <c r="V623">
        <v>0.77146620913386599</v>
      </c>
      <c r="W623">
        <v>5486.95</v>
      </c>
      <c r="X623">
        <v>5600</v>
      </c>
      <c r="Y623">
        <v>5302.8</v>
      </c>
      <c r="Z623">
        <v>5600</v>
      </c>
      <c r="AA623">
        <v>5257.05</v>
      </c>
      <c r="AB623">
        <v>5767.35</v>
      </c>
      <c r="AC623" s="1">
        <f>(Table2[[#This Row],[Close Price]]/Table2[[#This Row],[Day Low]])-1</f>
        <v>1.3996847064398299E-2</v>
      </c>
      <c r="AD623" s="1">
        <f>(Table2[[#This Row],[Day High]]/Table2[[#This Row],[Close Price]])-1</f>
        <v>6.5153898000449573E-3</v>
      </c>
      <c r="AE623" s="1">
        <f>(Table2[[#This Row],[Close Price]]/Table2[[#This Row],[Current Week Low]])-1</f>
        <v>4.9209851399260707E-2</v>
      </c>
      <c r="AF623" s="1">
        <f>(Table2[[#This Row],[Current Week High]]/Table2[[#This Row],[Close Price]])-1</f>
        <v>6.5153898000449573E-3</v>
      </c>
      <c r="AG623" s="1">
        <f>(Table2[[#This Row],[Close Price]]/Table2[[#This Row],[Current Month Low]])-1</f>
        <v>5.8340704387441544E-2</v>
      </c>
      <c r="AH623" s="1">
        <f>(Table2[[#This Row],[Current Month High]]/Table2[[#This Row],[Close Price]])-1</f>
        <v>3.65940238148732E-2</v>
      </c>
      <c r="AI623">
        <v>15.785216805212301</v>
      </c>
      <c r="AJ623">
        <v>23.267716099300898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-0.06</v>
      </c>
      <c r="AM623" t="s">
        <v>3108</v>
      </c>
      <c r="AN623">
        <v>-1.92</v>
      </c>
      <c r="AO623" t="s">
        <v>3108</v>
      </c>
      <c r="AP623">
        <v>-2.3096049725528998E-2</v>
      </c>
      <c r="AQ623">
        <f>(Table2[[#This Row],[Sharpe Ratio]]-AVERAGE(Table2[Sharpe Ratio]))/_xlfn.STDEV.P(Table2[Sharpe Ratio])</f>
        <v>-0.9806319176428584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-1.9182769274200846</v>
      </c>
      <c r="AS623">
        <f>_xlfn.RANK.AVG(Table2[[#This Row],[1Y Return vs Nifty Z-Score]],Table2[1Y Return vs Nifty Z-Score])</f>
        <v>602</v>
      </c>
      <c r="AT623">
        <f>_xlfn.RANK.AVG(Table2[[#This Row],[6M Return vs Nifty Z-Score]],Table2[6M Return vs Nifty Z-Score])</f>
        <v>519</v>
      </c>
      <c r="AU623">
        <f>_xlfn.RANK.AVG(Table2[[#This Row],[Sharpe Ratio Z-Score]],Table2[Sharpe Ratio Z-Score])</f>
        <v>615</v>
      </c>
      <c r="AV623">
        <f>(Table2[[#This Row],[Rank 1Y]]+Table2[[#This Row],[Rank 6M]]+Table2[[#This Row],[Rank Sharpe]])/3</f>
        <v>578.66666666666663</v>
      </c>
    </row>
    <row r="624" spans="1:48" x14ac:dyDescent="0.3">
      <c r="A624" t="s">
        <v>252</v>
      </c>
      <c r="B624" t="s">
        <v>253</v>
      </c>
      <c r="C624" t="s">
        <v>3064</v>
      </c>
      <c r="D624" t="s">
        <v>24</v>
      </c>
      <c r="E624">
        <v>106239.370807795</v>
      </c>
      <c r="F624">
        <v>1364.15</v>
      </c>
      <c r="G624">
        <v>-27.277013091432099</v>
      </c>
      <c r="H624">
        <f>(Table2[[#This Row],[1Y Return vs Nifty]]-AVERAGE(Table2[1Y Return vs Nifty]))/_xlfn.STDEV.P(Table2[1Y Return vs Nifty])</f>
        <v>-0.91327139955062575</v>
      </c>
      <c r="I624">
        <v>-7.2723253617280399</v>
      </c>
      <c r="J624">
        <f>(Table2[[#This Row],[1M Return vs Nifty]]-AVERAGE(Table2[1M Return vs Nifty]))/_xlfn.STDEV.P(Table2[1M Return vs Nifty])</f>
        <v>-0.44896186244272218</v>
      </c>
      <c r="K624">
        <v>-20.0147306218322</v>
      </c>
      <c r="L624">
        <f>(Table2[[#This Row],[6M Return vs Nifty]]-AVERAGE(Table2[6M Return vs Nifty]))/_xlfn.STDEV.P(Table2[6M Return vs Nifty])</f>
        <v>-0.86936019215716376</v>
      </c>
      <c r="M624">
        <v>-2.0399652692358599</v>
      </c>
      <c r="N624">
        <f>(Table2[[#This Row],[1W Return vs Nifty]]-AVERAGE(Table2[1W Return vs Nifty]))/_xlfn.STDEV.P(Table2[1W Return vs Nifty])</f>
        <v>0.1240014268849495</v>
      </c>
      <c r="O624">
        <v>1384.33</v>
      </c>
      <c r="P624">
        <v>1419.7036823626399</v>
      </c>
      <c r="Q624">
        <v>1446.07988642379</v>
      </c>
      <c r="R624">
        <v>44.314875553795801</v>
      </c>
      <c r="S624" s="1">
        <f>(Table2[[#This Row],[Close Price]]-Table2[[#This Row],[20D EMA]])/Table2[[#This Row],[20D EMA]]</f>
        <v>-1.4577449018658728E-2</v>
      </c>
      <c r="T624" s="1">
        <f>(Table2[[#This Row],[Close Price]]-Table2[[#This Row],[50D EMA]])/Table2[[#This Row],[50D EMA]]</f>
        <v>-3.9130477051513048E-2</v>
      </c>
      <c r="U624" s="1">
        <f>(Table2[[#This Row],[Close Price]]-Table2[[#This Row],[200D EMA]])/Table2[[#This Row],[200D EMA]]</f>
        <v>-5.6656542417172794E-2</v>
      </c>
      <c r="V624">
        <v>1.06885808899099</v>
      </c>
      <c r="W624">
        <v>1338.55</v>
      </c>
      <c r="X624">
        <v>1367.9</v>
      </c>
      <c r="Y624">
        <v>1335.95</v>
      </c>
      <c r="Z624">
        <v>1371.65</v>
      </c>
      <c r="AA624">
        <v>1329.2</v>
      </c>
      <c r="AB624">
        <v>1440</v>
      </c>
      <c r="AC624" s="1">
        <f>(Table2[[#This Row],[Close Price]]/Table2[[#This Row],[Day Low]])-1</f>
        <v>1.9125172761570441E-2</v>
      </c>
      <c r="AD624" s="1">
        <f>(Table2[[#This Row],[Day High]]/Table2[[#This Row],[Close Price]])-1</f>
        <v>2.7489645566836085E-3</v>
      </c>
      <c r="AE624" s="1">
        <f>(Table2[[#This Row],[Close Price]]/Table2[[#This Row],[Current Week Low]])-1</f>
        <v>2.1108574422695536E-2</v>
      </c>
      <c r="AF624" s="1">
        <f>(Table2[[#This Row],[Current Week High]]/Table2[[#This Row],[Close Price]])-1</f>
        <v>5.497929113367217E-3</v>
      </c>
      <c r="AG624" s="1">
        <f>(Table2[[#This Row],[Close Price]]/Table2[[#This Row],[Current Month Low]])-1</f>
        <v>2.629401143544996E-2</v>
      </c>
      <c r="AH624" s="1">
        <f>(Table2[[#This Row],[Current Month High]]/Table2[[#This Row],[Close Price]])-1</f>
        <v>5.560238976652121E-2</v>
      </c>
      <c r="AI624">
        <v>24.216545101345101</v>
      </c>
      <c r="AJ624">
        <v>2.6294011435449902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-0.09</v>
      </c>
      <c r="AM624" t="s">
        <v>3108</v>
      </c>
      <c r="AN624">
        <v>-4.58</v>
      </c>
      <c r="AO624" t="s">
        <v>3108</v>
      </c>
      <c r="AP624">
        <v>1.224519729119E-2</v>
      </c>
      <c r="AQ624">
        <f>(Table2[[#This Row],[Sharpe Ratio]]-AVERAGE(Table2[Sharpe Ratio]))/_xlfn.STDEV.P(Table2[Sharpe Ratio])</f>
        <v>-0.57899646814032557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638</v>
      </c>
      <c r="AT624">
        <f>_xlfn.RANK.AVG(Table2[[#This Row],[6M Return vs Nifty Z-Score]],Table2[6M Return vs Nifty Z-Score])</f>
        <v>607</v>
      </c>
      <c r="AU624">
        <f>_xlfn.RANK.AVG(Table2[[#This Row],[Sharpe Ratio Z-Score]],Table2[Sharpe Ratio Z-Score])</f>
        <v>492</v>
      </c>
      <c r="AV624">
        <f>(Table2[[#This Row],[Rank 1Y]]+Table2[[#This Row],[Rank 6M]]+Table2[[#This Row],[Rank Sharpe]])/3</f>
        <v>579</v>
      </c>
    </row>
    <row r="625" spans="1:48" x14ac:dyDescent="0.3">
      <c r="A625" t="s">
        <v>2133</v>
      </c>
      <c r="B625" t="s">
        <v>2134</v>
      </c>
      <c r="C625" t="s">
        <v>3067</v>
      </c>
      <c r="D625" t="s">
        <v>46</v>
      </c>
      <c r="E625">
        <v>2677.4065641399998</v>
      </c>
      <c r="F625">
        <v>675.4</v>
      </c>
      <c r="G625">
        <v>-41.611112131971403</v>
      </c>
      <c r="H625">
        <f>(Table2[[#This Row],[1Y Return vs Nifty]]-AVERAGE(Table2[1Y Return vs Nifty]))/_xlfn.STDEV.P(Table2[1Y Return vs Nifty])</f>
        <v>-1.134439790602193</v>
      </c>
      <c r="I625">
        <v>-1.38942617141697</v>
      </c>
      <c r="J625">
        <f>(Table2[[#This Row],[1M Return vs Nifty]]-AVERAGE(Table2[1M Return vs Nifty]))/_xlfn.STDEV.P(Table2[1M Return vs Nifty])</f>
        <v>0.11346772247386108</v>
      </c>
      <c r="K625">
        <v>-19.441033772079798</v>
      </c>
      <c r="L625">
        <f>(Table2[[#This Row],[6M Return vs Nifty]]-AVERAGE(Table2[6M Return vs Nifty]))/_xlfn.STDEV.P(Table2[6M Return vs Nifty])</f>
        <v>-0.85007571385594261</v>
      </c>
      <c r="M625">
        <v>-0.84570656385194098</v>
      </c>
      <c r="N625">
        <f>(Table2[[#This Row],[1W Return vs Nifty]]-AVERAGE(Table2[1W Return vs Nifty]))/_xlfn.STDEV.P(Table2[1W Return vs Nifty])</f>
        <v>0.38907126185040641</v>
      </c>
      <c r="O625">
        <v>684</v>
      </c>
      <c r="P625">
        <v>680.43489258761701</v>
      </c>
      <c r="Q625">
        <v>696.26283852949302</v>
      </c>
      <c r="R625">
        <v>44.959096368789801</v>
      </c>
      <c r="S625" s="1">
        <f>(Table2[[#This Row],[Close Price]]-Table2[[#This Row],[20D EMA]])/Table2[[#This Row],[20D EMA]]</f>
        <v>-1.2573099415204712E-2</v>
      </c>
      <c r="T625" s="1">
        <f>(Table2[[#This Row],[Close Price]]-Table2[[#This Row],[50D EMA]])/Table2[[#This Row],[50D EMA]]</f>
        <v>-7.3995214567405699E-3</v>
      </c>
      <c r="U625" s="1">
        <f>(Table2[[#This Row],[Close Price]]-Table2[[#This Row],[200D EMA]])/Table2[[#This Row],[200D EMA]]</f>
        <v>-2.9964027052708082E-2</v>
      </c>
      <c r="V625">
        <v>1.4144904434673999</v>
      </c>
      <c r="W625">
        <v>670.25</v>
      </c>
      <c r="X625">
        <v>685.8</v>
      </c>
      <c r="Y625">
        <v>656.95</v>
      </c>
      <c r="Z625">
        <v>718.8</v>
      </c>
      <c r="AA625">
        <v>655.1</v>
      </c>
      <c r="AB625">
        <v>745.75</v>
      </c>
      <c r="AC625" s="1">
        <f>(Table2[[#This Row],[Close Price]]/Table2[[#This Row],[Day Low]])-1</f>
        <v>7.6837001118985615E-3</v>
      </c>
      <c r="AD625" s="1">
        <f>(Table2[[#This Row],[Day High]]/Table2[[#This Row],[Close Price]])-1</f>
        <v>1.5398282499259563E-2</v>
      </c>
      <c r="AE625" s="1">
        <f>(Table2[[#This Row],[Close Price]]/Table2[[#This Row],[Current Week Low]])-1</f>
        <v>2.808432909658265E-2</v>
      </c>
      <c r="AF625" s="1">
        <f>(Table2[[#This Row],[Current Week High]]/Table2[[#This Row],[Close Price]])-1</f>
        <v>6.4258217352679781E-2</v>
      </c>
      <c r="AG625" s="1">
        <f>(Table2[[#This Row],[Close Price]]/Table2[[#This Row],[Current Month Low]])-1</f>
        <v>3.0987635475499875E-2</v>
      </c>
      <c r="AH625" s="1">
        <f>(Table2[[#This Row],[Current Month High]]/Table2[[#This Row],[Close Price]])-1</f>
        <v>0.10416049748297307</v>
      </c>
      <c r="AI625">
        <v>25.2591057151317</v>
      </c>
      <c r="AJ625">
        <v>12.585430905150799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0.01</v>
      </c>
      <c r="AM625" t="s">
        <v>3109</v>
      </c>
      <c r="AN625">
        <v>-1.96</v>
      </c>
      <c r="AO625" t="s">
        <v>3108</v>
      </c>
      <c r="AP625">
        <v>3.1092528187026999E-2</v>
      </c>
      <c r="AQ625">
        <f>(Table2[[#This Row],[Sharpe Ratio]]-AVERAGE(Table2[Sharpe Ratio]))/_xlfn.STDEV.P(Table2[Sharpe Ratio])</f>
        <v>-0.36480605735229027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701</v>
      </c>
      <c r="AT625">
        <f>_xlfn.RANK.AVG(Table2[[#This Row],[6M Return vs Nifty Z-Score]],Table2[6M Return vs Nifty Z-Score])</f>
        <v>600</v>
      </c>
      <c r="AU625">
        <f>_xlfn.RANK.AVG(Table2[[#This Row],[Sharpe Ratio Z-Score]],Table2[Sharpe Ratio Z-Score])</f>
        <v>439</v>
      </c>
      <c r="AV625">
        <f>(Table2[[#This Row],[Rank 1Y]]+Table2[[#This Row],[Rank 6M]]+Table2[[#This Row],[Rank Sharpe]])/3</f>
        <v>580</v>
      </c>
    </row>
    <row r="626" spans="1:48" x14ac:dyDescent="0.3">
      <c r="A626" t="s">
        <v>430</v>
      </c>
      <c r="B626" t="s">
        <v>431</v>
      </c>
      <c r="C626" t="s">
        <v>3064</v>
      </c>
      <c r="D626" t="s">
        <v>24</v>
      </c>
      <c r="E626">
        <v>53817.577062479999</v>
      </c>
      <c r="F626">
        <v>71.959999999999994</v>
      </c>
      <c r="G626">
        <v>-44.6295625003361</v>
      </c>
      <c r="H626">
        <f>(Table2[[#This Row],[1Y Return vs Nifty]]-AVERAGE(Table2[1Y Return vs Nifty]))/_xlfn.STDEV.P(Table2[1Y Return vs Nifty])</f>
        <v>-1.1810130568780979</v>
      </c>
      <c r="I626">
        <v>-9.9090477705024007</v>
      </c>
      <c r="J626">
        <f>(Table2[[#This Row],[1M Return vs Nifty]]-AVERAGE(Table2[1M Return vs Nifty]))/_xlfn.STDEV.P(Table2[1M Return vs Nifty])</f>
        <v>-0.70104347083567553</v>
      </c>
      <c r="K626">
        <v>-24.4889307061521</v>
      </c>
      <c r="L626">
        <f>(Table2[[#This Row],[6M Return vs Nifty]]-AVERAGE(Table2[6M Return vs Nifty]))/_xlfn.STDEV.P(Table2[6M Return vs Nifty])</f>
        <v>-1.0197577662045501</v>
      </c>
      <c r="M626">
        <v>-3.5878530791043999</v>
      </c>
      <c r="N626">
        <f>(Table2[[#This Row],[1W Return vs Nifty]]-AVERAGE(Table2[1W Return vs Nifty]))/_xlfn.STDEV.P(Table2[1W Return vs Nifty])</f>
        <v>-0.21955760639419047</v>
      </c>
      <c r="O626">
        <v>73.81</v>
      </c>
      <c r="P626">
        <v>76.226706029104506</v>
      </c>
      <c r="Q626">
        <v>79.032472142398802</v>
      </c>
      <c r="R626">
        <v>40.764226776675102</v>
      </c>
      <c r="S626" s="1">
        <f>(Table2[[#This Row],[Close Price]]-Table2[[#This Row],[20D EMA]])/Table2[[#This Row],[20D EMA]]</f>
        <v>-2.5064354423519963E-2</v>
      </c>
      <c r="T626" s="1">
        <f>(Table2[[#This Row],[Close Price]]-Table2[[#This Row],[50D EMA]])/Table2[[#This Row],[50D EMA]]</f>
        <v>-5.5973900111535961E-2</v>
      </c>
      <c r="U626" s="1">
        <f>(Table2[[#This Row],[Close Price]]-Table2[[#This Row],[200D EMA]])/Table2[[#This Row],[200D EMA]]</f>
        <v>-8.9488180626006469E-2</v>
      </c>
      <c r="V626">
        <v>0.74722671244861305</v>
      </c>
      <c r="W626">
        <v>70.900000000000006</v>
      </c>
      <c r="X626">
        <v>72.099999999999994</v>
      </c>
      <c r="Y626">
        <v>70.430000000000007</v>
      </c>
      <c r="Z626">
        <v>72.78</v>
      </c>
      <c r="AA626">
        <v>70.430000000000007</v>
      </c>
      <c r="AB626">
        <v>76.459999999999994</v>
      </c>
      <c r="AC626" s="1">
        <f>(Table2[[#This Row],[Close Price]]/Table2[[#This Row],[Day Low]])-1</f>
        <v>1.4950634696755838E-2</v>
      </c>
      <c r="AD626" s="1">
        <f>(Table2[[#This Row],[Day High]]/Table2[[#This Row],[Close Price]])-1</f>
        <v>1.9455252918287869E-3</v>
      </c>
      <c r="AE626" s="1">
        <f>(Table2[[#This Row],[Close Price]]/Table2[[#This Row],[Current Week Low]])-1</f>
        <v>2.1723697288087207E-2</v>
      </c>
      <c r="AF626" s="1">
        <f>(Table2[[#This Row],[Current Week High]]/Table2[[#This Row],[Close Price]])-1</f>
        <v>1.1395219566425974E-2</v>
      </c>
      <c r="AG626" s="1">
        <f>(Table2[[#This Row],[Close Price]]/Table2[[#This Row],[Current Month Low]])-1</f>
        <v>2.1723697288087207E-2</v>
      </c>
      <c r="AH626" s="1">
        <f>(Table2[[#This Row],[Current Month High]]/Table2[[#This Row],[Close Price]])-1</f>
        <v>6.2534741523068371E-2</v>
      </c>
      <c r="AI626">
        <v>39.938854919399603</v>
      </c>
      <c r="AJ626">
        <v>2.1723697288087198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-0.1</v>
      </c>
      <c r="AM626" t="s">
        <v>3108</v>
      </c>
      <c r="AN626">
        <v>-5.37</v>
      </c>
      <c r="AO626" t="s">
        <v>3108</v>
      </c>
      <c r="AP626">
        <v>5.0653026760054003E-2</v>
      </c>
      <c r="AQ626">
        <f>(Table2[[#This Row],[Sharpe Ratio]]-AVERAGE(Table2[Sharpe Ratio]))/_xlfn.STDEV.P(Table2[Sharpe Ratio])</f>
        <v>-0.14251085556852749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706</v>
      </c>
      <c r="AT626">
        <f>_xlfn.RANK.AVG(Table2[[#This Row],[6M Return vs Nifty Z-Score]],Table2[6M Return vs Nifty Z-Score])</f>
        <v>650</v>
      </c>
      <c r="AU626">
        <f>_xlfn.RANK.AVG(Table2[[#This Row],[Sharpe Ratio Z-Score]],Table2[Sharpe Ratio Z-Score])</f>
        <v>385</v>
      </c>
      <c r="AV626">
        <f>(Table2[[#This Row],[Rank 1Y]]+Table2[[#This Row],[Rank 6M]]+Table2[[#This Row],[Rank Sharpe]])/3</f>
        <v>580.33333333333337</v>
      </c>
    </row>
    <row r="627" spans="1:48" x14ac:dyDescent="0.3">
      <c r="A627" t="s">
        <v>487</v>
      </c>
      <c r="B627" t="s">
        <v>488</v>
      </c>
      <c r="C627" t="s">
        <v>3063</v>
      </c>
      <c r="D627" t="s">
        <v>298</v>
      </c>
      <c r="E627">
        <v>42345.799524599999</v>
      </c>
      <c r="F627">
        <v>6799.65</v>
      </c>
      <c r="G627">
        <v>-29.842357297692899</v>
      </c>
      <c r="H627">
        <f>(Table2[[#This Row],[1Y Return vs Nifty]]-AVERAGE(Table2[1Y Return vs Nifty]))/_xlfn.STDEV.P(Table2[1Y Return vs Nifty])</f>
        <v>-0.95285345134108235</v>
      </c>
      <c r="I627">
        <v>-2.5760560859313499</v>
      </c>
      <c r="J627">
        <f>(Table2[[#This Row],[1M Return vs Nifty]]-AVERAGE(Table2[1M Return vs Nifty]))/_xlfn.STDEV.P(Table2[1M Return vs Nifty])</f>
        <v>2.0976459735765269E-5</v>
      </c>
      <c r="K627">
        <v>-20.8449902696306</v>
      </c>
      <c r="L627">
        <f>(Table2[[#This Row],[6M Return vs Nifty]]-AVERAGE(Table2[6M Return vs Nifty]))/_xlfn.STDEV.P(Table2[6M Return vs Nifty])</f>
        <v>-0.89726887628059571</v>
      </c>
      <c r="M627">
        <v>-1.2552369560215799</v>
      </c>
      <c r="N627">
        <f>(Table2[[#This Row],[1W Return vs Nifty]]-AVERAGE(Table2[1W Return vs Nifty]))/_xlfn.STDEV.P(Table2[1W Return vs Nifty])</f>
        <v>0.29817458010434528</v>
      </c>
      <c r="O627">
        <v>6880.73</v>
      </c>
      <c r="P627">
        <v>6999.2888242544504</v>
      </c>
      <c r="Q627">
        <v>7351.9995478724804</v>
      </c>
      <c r="R627">
        <v>42.073351494894702</v>
      </c>
      <c r="S627" s="1">
        <f>(Table2[[#This Row],[Close Price]]-Table2[[#This Row],[20D EMA]])/Table2[[#This Row],[20D EMA]]</f>
        <v>-1.1783633422616485E-2</v>
      </c>
      <c r="T627" s="1">
        <f>(Table2[[#This Row],[Close Price]]-Table2[[#This Row],[50D EMA]])/Table2[[#This Row],[50D EMA]]</f>
        <v>-2.8522729846873537E-2</v>
      </c>
      <c r="U627" s="1">
        <f>(Table2[[#This Row],[Close Price]]-Table2[[#This Row],[200D EMA]])/Table2[[#This Row],[200D EMA]]</f>
        <v>-7.5129159662736866E-2</v>
      </c>
      <c r="V627">
        <v>0.54853594890496304</v>
      </c>
      <c r="W627">
        <v>6756</v>
      </c>
      <c r="X627">
        <v>6875</v>
      </c>
      <c r="Y627">
        <v>6724.65</v>
      </c>
      <c r="Z627">
        <v>6888</v>
      </c>
      <c r="AA627">
        <v>6666</v>
      </c>
      <c r="AB627">
        <v>7011.85</v>
      </c>
      <c r="AC627" s="1">
        <f>(Table2[[#This Row],[Close Price]]/Table2[[#This Row],[Day Low]])-1</f>
        <v>6.4609236234458578E-3</v>
      </c>
      <c r="AD627" s="1">
        <f>(Table2[[#This Row],[Day High]]/Table2[[#This Row],[Close Price]])-1</f>
        <v>1.1081452721831253E-2</v>
      </c>
      <c r="AE627" s="1">
        <f>(Table2[[#This Row],[Close Price]]/Table2[[#This Row],[Current Week Low]])-1</f>
        <v>1.1152996810242843E-2</v>
      </c>
      <c r="AF627" s="1">
        <f>(Table2[[#This Row],[Current Week High]]/Table2[[#This Row],[Close Price]])-1</f>
        <v>1.2993315832432684E-2</v>
      </c>
      <c r="AG627" s="1">
        <f>(Table2[[#This Row],[Close Price]]/Table2[[#This Row],[Current Month Low]])-1</f>
        <v>2.0049504950494956E-2</v>
      </c>
      <c r="AH627" s="1">
        <f>(Table2[[#This Row],[Current Month High]]/Table2[[#This Row],[Close Price]])-1</f>
        <v>3.1207488620737855E-2</v>
      </c>
      <c r="AI627">
        <v>35.301081673321399</v>
      </c>
      <c r="AJ627">
        <v>6.0589281257798797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-0.23</v>
      </c>
      <c r="AM627" t="s">
        <v>3108</v>
      </c>
      <c r="AN627">
        <v>-1.82</v>
      </c>
      <c r="AO627" t="s">
        <v>3108</v>
      </c>
      <c r="AP627">
        <v>1.6319288532921999E-2</v>
      </c>
      <c r="AQ627">
        <f>(Table2[[#This Row],[Sharpe Ratio]]-AVERAGE(Table2[Sharpe Ratio]))/_xlfn.STDEV.P(Table2[Sharpe Ratio])</f>
        <v>-0.53269647577125956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647</v>
      </c>
      <c r="AT627">
        <f>_xlfn.RANK.AVG(Table2[[#This Row],[6M Return vs Nifty Z-Score]],Table2[6M Return vs Nifty Z-Score])</f>
        <v>615</v>
      </c>
      <c r="AU627">
        <f>_xlfn.RANK.AVG(Table2[[#This Row],[Sharpe Ratio Z-Score]],Table2[Sharpe Ratio Z-Score])</f>
        <v>479</v>
      </c>
      <c r="AV627">
        <f>(Table2[[#This Row],[Rank 1Y]]+Table2[[#This Row],[Rank 6M]]+Table2[[#This Row],[Rank Sharpe]])/3</f>
        <v>580.33333333333337</v>
      </c>
    </row>
    <row r="628" spans="1:48" x14ac:dyDescent="0.3">
      <c r="A628" t="s">
        <v>1702</v>
      </c>
      <c r="B628" t="s">
        <v>1703</v>
      </c>
      <c r="C628" t="s">
        <v>3074</v>
      </c>
      <c r="D628" t="s">
        <v>393</v>
      </c>
      <c r="E628">
        <v>4683.9379072499996</v>
      </c>
      <c r="F628">
        <v>535.5</v>
      </c>
      <c r="G628">
        <v>-48.396471519433298</v>
      </c>
      <c r="H628">
        <f>(Table2[[#This Row],[1Y Return vs Nifty]]-AVERAGE(Table2[1Y Return vs Nifty]))/_xlfn.STDEV.P(Table2[1Y Return vs Nifty])</f>
        <v>-1.2391346873088041</v>
      </c>
      <c r="I628">
        <v>-9.6693380906208599</v>
      </c>
      <c r="J628">
        <f>(Table2[[#This Row],[1M Return vs Nifty]]-AVERAGE(Table2[1M Return vs Nifty]))/_xlfn.STDEV.P(Table2[1M Return vs Nifty])</f>
        <v>-0.67812623030598818</v>
      </c>
      <c r="K628">
        <v>-21.743757130771002</v>
      </c>
      <c r="L628">
        <f>(Table2[[#This Row],[6M Return vs Nifty]]-AVERAGE(Table2[6M Return vs Nifty]))/_xlfn.STDEV.P(Table2[6M Return vs Nifty])</f>
        <v>-0.92748038962427037</v>
      </c>
      <c r="M628">
        <v>-0.549809873744046</v>
      </c>
      <c r="N628">
        <f>(Table2[[#This Row],[1W Return vs Nifty]]-AVERAGE(Table2[1W Return vs Nifty]))/_xlfn.STDEV.P(Table2[1W Return vs Nifty])</f>
        <v>0.45474655185259283</v>
      </c>
      <c r="O628">
        <v>548.91</v>
      </c>
      <c r="P628">
        <v>561.16572696744402</v>
      </c>
      <c r="Q628">
        <v>599.98583858752602</v>
      </c>
      <c r="R628">
        <v>43.567096121435398</v>
      </c>
      <c r="S628" s="1">
        <f>(Table2[[#This Row],[Close Price]]-Table2[[#This Row],[20D EMA]])/Table2[[#This Row],[20D EMA]]</f>
        <v>-2.4430234464666283E-2</v>
      </c>
      <c r="T628" s="1">
        <f>(Table2[[#This Row],[Close Price]]-Table2[[#This Row],[50D EMA]])/Table2[[#This Row],[50D EMA]]</f>
        <v>-4.5736447780127906E-2</v>
      </c>
      <c r="U628" s="1">
        <f>(Table2[[#This Row],[Close Price]]-Table2[[#This Row],[200D EMA]])/Table2[[#This Row],[200D EMA]]</f>
        <v>-0.10747893440174724</v>
      </c>
      <c r="V628">
        <v>1.38878773385655</v>
      </c>
      <c r="W628">
        <v>520.65</v>
      </c>
      <c r="X628">
        <v>539.79999999999995</v>
      </c>
      <c r="Y628">
        <v>511.3</v>
      </c>
      <c r="Z628">
        <v>552.75</v>
      </c>
      <c r="AA628">
        <v>511.3</v>
      </c>
      <c r="AB628">
        <v>583.79999999999995</v>
      </c>
      <c r="AC628" s="1">
        <f>(Table2[[#This Row],[Close Price]]/Table2[[#This Row],[Day Low]])-1</f>
        <v>2.8522039757994833E-2</v>
      </c>
      <c r="AD628" s="1">
        <f>(Table2[[#This Row],[Day High]]/Table2[[#This Row],[Close Price]])-1</f>
        <v>8.0298786181138837E-3</v>
      </c>
      <c r="AE628" s="1">
        <f>(Table2[[#This Row],[Close Price]]/Table2[[#This Row],[Current Week Low]])-1</f>
        <v>4.7330334441619382E-2</v>
      </c>
      <c r="AF628" s="1">
        <f>(Table2[[#This Row],[Current Week High]]/Table2[[#This Row],[Close Price]])-1</f>
        <v>3.2212885154061732E-2</v>
      </c>
      <c r="AG628" s="1">
        <f>(Table2[[#This Row],[Close Price]]/Table2[[#This Row],[Current Month Low]])-1</f>
        <v>4.7330334441619382E-2</v>
      </c>
      <c r="AH628" s="1">
        <f>(Table2[[#This Row],[Current Month High]]/Table2[[#This Row],[Close Price]])-1</f>
        <v>9.0196078431372451E-2</v>
      </c>
      <c r="AI628">
        <v>49.206349206349202</v>
      </c>
      <c r="AJ628">
        <v>4.7432762836185898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3108</v>
      </c>
      <c r="AN628">
        <v>-7.7</v>
      </c>
      <c r="AO628" t="s">
        <v>3108</v>
      </c>
      <c r="AP628">
        <v>4.1406989266734001E-2</v>
      </c>
      <c r="AQ628">
        <f>(Table2[[#This Row],[Sharpe Ratio]]-AVERAGE(Table2[Sharpe Ratio]))/_xlfn.STDEV.P(Table2[Sharpe Ratio])</f>
        <v>-0.2475874088375753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712</v>
      </c>
      <c r="AT628">
        <f>_xlfn.RANK.AVG(Table2[[#This Row],[6M Return vs Nifty Z-Score]],Table2[6M Return vs Nifty Z-Score])</f>
        <v>622</v>
      </c>
      <c r="AU628">
        <f>_xlfn.RANK.AVG(Table2[[#This Row],[Sharpe Ratio Z-Score]],Table2[Sharpe Ratio Z-Score])</f>
        <v>409</v>
      </c>
      <c r="AV628">
        <f>(Table2[[#This Row],[Rank 1Y]]+Table2[[#This Row],[Rank 6M]]+Table2[[#This Row],[Rank Sharpe]])/3</f>
        <v>581</v>
      </c>
    </row>
    <row r="629" spans="1:48" x14ac:dyDescent="0.3">
      <c r="A629" t="s">
        <v>2297</v>
      </c>
      <c r="B629" t="s">
        <v>2298</v>
      </c>
      <c r="C629" t="s">
        <v>3067</v>
      </c>
      <c r="D629" t="s">
        <v>111</v>
      </c>
      <c r="E629">
        <v>2251.9666114000001</v>
      </c>
      <c r="F629">
        <v>9.1999999999999993</v>
      </c>
      <c r="G629">
        <v>-11.7926314630656</v>
      </c>
      <c r="H629">
        <f>(Table2[[#This Row],[1Y Return vs Nifty]]-AVERAGE(Table2[1Y Return vs Nifty]))/_xlfn.STDEV.P(Table2[1Y Return vs Nifty])</f>
        <v>-0.67435469041608231</v>
      </c>
      <c r="I629">
        <v>27.7157416193253</v>
      </c>
      <c r="J629">
        <f>(Table2[[#This Row],[1M Return vs Nifty]]-AVERAGE(Table2[1M Return vs Nifty]))/_xlfn.STDEV.P(Table2[1M Return vs Nifty])</f>
        <v>2.8960425907352203</v>
      </c>
      <c r="K629">
        <v>-74.247919940485403</v>
      </c>
      <c r="L629">
        <f>(Table2[[#This Row],[6M Return vs Nifty]]-AVERAGE(Table2[6M Return vs Nifty]))/_xlfn.STDEV.P(Table2[6M Return vs Nifty])</f>
        <v>-2.6923765867442424</v>
      </c>
      <c r="M629">
        <v>-0.71262952703396498</v>
      </c>
      <c r="N629">
        <f>(Table2[[#This Row],[1W Return vs Nifty]]-AVERAGE(Table2[1W Return vs Nifty]))/_xlfn.STDEV.P(Table2[1W Return vs Nifty])</f>
        <v>0.41860816874336737</v>
      </c>
      <c r="O629">
        <v>8.85</v>
      </c>
      <c r="P629">
        <v>10.2949904533923</v>
      </c>
      <c r="Q629">
        <v>14.224321215813401</v>
      </c>
      <c r="R629">
        <v>52.753609637976197</v>
      </c>
      <c r="S629" s="1">
        <f>(Table2[[#This Row],[Close Price]]-Table2[[#This Row],[20D EMA]])/Table2[[#This Row],[20D EMA]]</f>
        <v>3.9548022598870018E-2</v>
      </c>
      <c r="T629" s="1">
        <f>(Table2[[#This Row],[Close Price]]-Table2[[#This Row],[50D EMA]])/Table2[[#This Row],[50D EMA]]</f>
        <v>-0.1063614831261442</v>
      </c>
      <c r="U629" s="1">
        <f>(Table2[[#This Row],[Close Price]]-Table2[[#This Row],[200D EMA]])/Table2[[#This Row],[200D EMA]]</f>
        <v>-0.3532204552740123</v>
      </c>
      <c r="V629">
        <v>0.83695942285123504</v>
      </c>
      <c r="W629">
        <v>0</v>
      </c>
      <c r="X629">
        <v>0</v>
      </c>
      <c r="Y629">
        <v>9.1999999999999993</v>
      </c>
      <c r="Z629">
        <v>9.1999999999999993</v>
      </c>
      <c r="AA629">
        <v>8.86</v>
      </c>
      <c r="AB629">
        <v>10.25</v>
      </c>
      <c r="AC629" s="1" t="e">
        <f>(Table2[[#This Row],[Close Price]]/Table2[[#This Row],[Day Low]])-1</f>
        <v>#DIV/0!</v>
      </c>
      <c r="AD629" s="1">
        <f>(Table2[[#This Row],[Day High]]/Table2[[#This Row],[Close Price]])-1</f>
        <v>-1</v>
      </c>
      <c r="AE629" s="1">
        <f>(Table2[[#This Row],[Close Price]]/Table2[[#This Row],[Current Week Low]])-1</f>
        <v>0</v>
      </c>
      <c r="AF629" s="1">
        <f>(Table2[[#This Row],[Current Week High]]/Table2[[#This Row],[Close Price]])-1</f>
        <v>0</v>
      </c>
      <c r="AG629" s="1">
        <f>(Table2[[#This Row],[Close Price]]/Table2[[#This Row],[Current Month Low]])-1</f>
        <v>3.8374717832957206E-2</v>
      </c>
      <c r="AH629" s="1">
        <f>(Table2[[#This Row],[Current Month High]]/Table2[[#This Row],[Close Price]])-1</f>
        <v>0.11413043478260887</v>
      </c>
      <c r="AI629">
        <v>195.108695652173</v>
      </c>
      <c r="AJ629">
        <v>37.1087928464977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-0.45</v>
      </c>
      <c r="AM629" t="s">
        <v>3108</v>
      </c>
      <c r="AN629">
        <v>25</v>
      </c>
      <c r="AO629" t="s">
        <v>3109</v>
      </c>
      <c r="AP629">
        <v>2.6495701539574999E-2</v>
      </c>
      <c r="AQ629">
        <f>(Table2[[#This Row],[Sharpe Ratio]]-AVERAGE(Table2[Sharpe Ratio]))/_xlfn.STDEV.P(Table2[Sharpe Ratio])</f>
        <v>-0.41704667398817735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563</v>
      </c>
      <c r="AT629">
        <f>_xlfn.RANK.AVG(Table2[[#This Row],[6M Return vs Nifty Z-Score]],Table2[6M Return vs Nifty Z-Score])</f>
        <v>734</v>
      </c>
      <c r="AU629">
        <f>_xlfn.RANK.AVG(Table2[[#This Row],[Sharpe Ratio Z-Score]],Table2[Sharpe Ratio Z-Score])</f>
        <v>447</v>
      </c>
      <c r="AV629">
        <f>(Table2[[#This Row],[Rank 1Y]]+Table2[[#This Row],[Rank 6M]]+Table2[[#This Row],[Rank Sharpe]])/3</f>
        <v>581.33333333333337</v>
      </c>
    </row>
    <row r="630" spans="1:48" x14ac:dyDescent="0.3">
      <c r="A630" t="s">
        <v>492</v>
      </c>
      <c r="B630" t="s">
        <v>493</v>
      </c>
      <c r="C630" t="s">
        <v>3078</v>
      </c>
      <c r="D630" t="s">
        <v>390</v>
      </c>
      <c r="E630">
        <v>41534.873814734899</v>
      </c>
      <c r="F630">
        <v>553.35</v>
      </c>
      <c r="G630">
        <v>-32.258406786419698</v>
      </c>
      <c r="H630">
        <f>(Table2[[#This Row],[1Y Return vs Nifty]]-AVERAGE(Table2[1Y Return vs Nifty]))/_xlfn.STDEV.P(Table2[1Y Return vs Nifty])</f>
        <v>-0.99013195601803661</v>
      </c>
      <c r="I630">
        <v>-3.7981871024232499</v>
      </c>
      <c r="J630">
        <f>(Table2[[#This Row],[1M Return vs Nifty]]-AVERAGE(Table2[1M Return vs Nifty]))/_xlfn.STDEV.P(Table2[1M Return vs Nifty])</f>
        <v>-0.11681982228304801</v>
      </c>
      <c r="K630">
        <v>1.3768377461861501</v>
      </c>
      <c r="L630">
        <f>(Table2[[#This Row],[6M Return vs Nifty]]-AVERAGE(Table2[6M Return vs Nifty]))/_xlfn.STDEV.P(Table2[6M Return vs Nifty])</f>
        <v>-0.15029534771853978</v>
      </c>
      <c r="M630">
        <v>-2.5835622819146602</v>
      </c>
      <c r="N630">
        <f>(Table2[[#This Row],[1W Return vs Nifty]]-AVERAGE(Table2[1W Return vs Nifty]))/_xlfn.STDEV.P(Table2[1W Return vs Nifty])</f>
        <v>3.3481967356545671E-3</v>
      </c>
      <c r="O630">
        <v>550.58000000000004</v>
      </c>
      <c r="P630">
        <v>545.778474013807</v>
      </c>
      <c r="Q630">
        <v>548.65982686377902</v>
      </c>
      <c r="R630">
        <v>52.554232874623601</v>
      </c>
      <c r="S630" s="1">
        <f>(Table2[[#This Row],[Close Price]]-Table2[[#This Row],[20D EMA]])/Table2[[#This Row],[20D EMA]]</f>
        <v>5.0310581568527397E-3</v>
      </c>
      <c r="T630" s="1">
        <f>(Table2[[#This Row],[Close Price]]-Table2[[#This Row],[50D EMA]])/Table2[[#This Row],[50D EMA]]</f>
        <v>1.3872892293662502E-2</v>
      </c>
      <c r="U630" s="1">
        <f>(Table2[[#This Row],[Close Price]]-Table2[[#This Row],[200D EMA]])/Table2[[#This Row],[200D EMA]]</f>
        <v>8.5484172643561888E-3</v>
      </c>
      <c r="V630">
        <v>1.0994578510036399</v>
      </c>
      <c r="W630">
        <v>539.6</v>
      </c>
      <c r="X630">
        <v>554.4</v>
      </c>
      <c r="Y630">
        <v>539.6</v>
      </c>
      <c r="Z630">
        <v>568.95000000000005</v>
      </c>
      <c r="AA630">
        <v>520</v>
      </c>
      <c r="AB630">
        <v>577</v>
      </c>
      <c r="AC630" s="1">
        <f>(Table2[[#This Row],[Close Price]]/Table2[[#This Row],[Day Low]])-1</f>
        <v>2.5481838398814016E-2</v>
      </c>
      <c r="AD630" s="1">
        <f>(Table2[[#This Row],[Day High]]/Table2[[#This Row],[Close Price]])-1</f>
        <v>1.8975332068309481E-3</v>
      </c>
      <c r="AE630" s="1">
        <f>(Table2[[#This Row],[Close Price]]/Table2[[#This Row],[Current Week Low]])-1</f>
        <v>2.5481838398814016E-2</v>
      </c>
      <c r="AF630" s="1">
        <f>(Table2[[#This Row],[Current Week High]]/Table2[[#This Row],[Close Price]])-1</f>
        <v>2.8191921930062369E-2</v>
      </c>
      <c r="AG630" s="1">
        <f>(Table2[[#This Row],[Close Price]]/Table2[[#This Row],[Current Month Low]])-1</f>
        <v>6.4134615384615401E-2</v>
      </c>
      <c r="AH630" s="1">
        <f>(Table2[[#This Row],[Current Month High]]/Table2[[#This Row],[Close Price]])-1</f>
        <v>4.2739676515767488E-2</v>
      </c>
      <c r="AI630">
        <v>15.4874853167073</v>
      </c>
      <c r="AJ630">
        <v>23.570790531487201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0.05</v>
      </c>
      <c r="AM630" t="s">
        <v>3109</v>
      </c>
      <c r="AN630">
        <v>-2.04</v>
      </c>
      <c r="AO630" t="s">
        <v>3108</v>
      </c>
      <c r="AP630">
        <v>-0.11742005388368899</v>
      </c>
      <c r="AQ630">
        <f>(Table2[[#This Row],[Sharpe Ratio]]-AVERAGE(Table2[Sharpe Ratio]))/_xlfn.STDEV.P(Table2[Sharpe Ratio])</f>
        <v>-2.0525766566335206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660</v>
      </c>
      <c r="AT630">
        <f>_xlfn.RANK.AVG(Table2[[#This Row],[6M Return vs Nifty Z-Score]],Table2[6M Return vs Nifty Z-Score])</f>
        <v>359</v>
      </c>
      <c r="AU630">
        <f>_xlfn.RANK.AVG(Table2[[#This Row],[Sharpe Ratio Z-Score]],Table2[Sharpe Ratio Z-Score])</f>
        <v>727</v>
      </c>
      <c r="AV630">
        <f>(Table2[[#This Row],[Rank 1Y]]+Table2[[#This Row],[Rank 6M]]+Table2[[#This Row],[Rank Sharpe]])/3</f>
        <v>582</v>
      </c>
    </row>
    <row r="631" spans="1:48" x14ac:dyDescent="0.3">
      <c r="A631" t="s">
        <v>1580</v>
      </c>
      <c r="B631" t="s">
        <v>1581</v>
      </c>
      <c r="C631" t="s">
        <v>3066</v>
      </c>
      <c r="D631" t="s">
        <v>950</v>
      </c>
      <c r="E631">
        <v>5933.36365776</v>
      </c>
      <c r="F631">
        <v>129.36000000000001</v>
      </c>
      <c r="G631">
        <v>-17.849941649219002</v>
      </c>
      <c r="H631">
        <f>(Table2[[#This Row],[1Y Return vs Nifty]]-AVERAGE(Table2[1Y Return vs Nifty]))/_xlfn.STDEV.P(Table2[1Y Return vs Nifty])</f>
        <v>-0.76781613115141945</v>
      </c>
      <c r="I631">
        <v>-4.8307576752817596</v>
      </c>
      <c r="J631">
        <f>(Table2[[#This Row],[1M Return vs Nifty]]-AVERAGE(Table2[1M Return vs Nifty]))/_xlfn.STDEV.P(Table2[1M Return vs Nifty])</f>
        <v>-0.21553785567147701</v>
      </c>
      <c r="K631">
        <v>-40.435304231057302</v>
      </c>
      <c r="L631">
        <f>(Table2[[#This Row],[6M Return vs Nifty]]-AVERAGE(Table2[6M Return vs Nifty]))/_xlfn.STDEV.P(Table2[6M Return vs Nifty])</f>
        <v>-1.5557856254422677</v>
      </c>
      <c r="M631">
        <v>-3.0618796035567701</v>
      </c>
      <c r="N631">
        <f>(Table2[[#This Row],[1W Return vs Nifty]]-AVERAGE(Table2[1W Return vs Nifty]))/_xlfn.STDEV.P(Table2[1W Return vs Nifty])</f>
        <v>-0.1028159810402445</v>
      </c>
      <c r="O631">
        <v>132.88</v>
      </c>
      <c r="P631">
        <v>138.67579411747701</v>
      </c>
      <c r="Q631">
        <v>153.444616833011</v>
      </c>
      <c r="R631">
        <v>38.130879545603698</v>
      </c>
      <c r="S631" s="1">
        <f>(Table2[[#This Row],[Close Price]]-Table2[[#This Row],[20D EMA]])/Table2[[#This Row],[20D EMA]]</f>
        <v>-2.6490066225165428E-2</v>
      </c>
      <c r="T631" s="1">
        <f>(Table2[[#This Row],[Close Price]]-Table2[[#This Row],[50D EMA]])/Table2[[#This Row],[50D EMA]]</f>
        <v>-6.7176785802901332E-2</v>
      </c>
      <c r="U631" s="1">
        <f>(Table2[[#This Row],[Close Price]]-Table2[[#This Row],[200D EMA]])/Table2[[#This Row],[200D EMA]]</f>
        <v>-0.15695967268256483</v>
      </c>
      <c r="V631">
        <v>0.61759147362298805</v>
      </c>
      <c r="W631">
        <v>127.44</v>
      </c>
      <c r="X631">
        <v>129.74</v>
      </c>
      <c r="Y631">
        <v>126.32</v>
      </c>
      <c r="Z631">
        <v>133.1</v>
      </c>
      <c r="AA631">
        <v>126.32</v>
      </c>
      <c r="AB631">
        <v>140.69999999999999</v>
      </c>
      <c r="AC631" s="1">
        <f>(Table2[[#This Row],[Close Price]]/Table2[[#This Row],[Day Low]])-1</f>
        <v>1.5065913370998274E-2</v>
      </c>
      <c r="AD631" s="1">
        <f>(Table2[[#This Row],[Day High]]/Table2[[#This Row],[Close Price]])-1</f>
        <v>2.937538651824223E-3</v>
      </c>
      <c r="AE631" s="1">
        <f>(Table2[[#This Row],[Close Price]]/Table2[[#This Row],[Current Week Low]])-1</f>
        <v>2.4065864471184417E-2</v>
      </c>
      <c r="AF631" s="1">
        <f>(Table2[[#This Row],[Current Week High]]/Table2[[#This Row],[Close Price]])-1</f>
        <v>2.8911564625850206E-2</v>
      </c>
      <c r="AG631" s="1">
        <f>(Table2[[#This Row],[Close Price]]/Table2[[#This Row],[Current Month Low]])-1</f>
        <v>2.4065864471184417E-2</v>
      </c>
      <c r="AH631" s="1">
        <f>(Table2[[#This Row],[Current Month High]]/Table2[[#This Row],[Close Price]])-1</f>
        <v>8.7662337662337553E-2</v>
      </c>
      <c r="AI631">
        <v>62.8014842300556</v>
      </c>
      <c r="AJ631">
        <v>9.1645569620253298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-0.21</v>
      </c>
      <c r="AM631" t="s">
        <v>3108</v>
      </c>
      <c r="AN631">
        <v>-7.88</v>
      </c>
      <c r="AO631" t="s">
        <v>3108</v>
      </c>
      <c r="AP631">
        <v>3.4559394653575E-2</v>
      </c>
      <c r="AQ631">
        <f>(Table2[[#This Row],[Sharpe Ratio]]-AVERAGE(Table2[Sharpe Ratio]))/_xlfn.STDEV.P(Table2[Sharpe Ratio])</f>
        <v>-0.32540686832541327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596</v>
      </c>
      <c r="AT631">
        <f>_xlfn.RANK.AVG(Table2[[#This Row],[6M Return vs Nifty Z-Score]],Table2[6M Return vs Nifty Z-Score])</f>
        <v>721</v>
      </c>
      <c r="AU631">
        <f>_xlfn.RANK.AVG(Table2[[#This Row],[Sharpe Ratio Z-Score]],Table2[Sharpe Ratio Z-Score])</f>
        <v>429</v>
      </c>
      <c r="AV631">
        <f>(Table2[[#This Row],[Rank 1Y]]+Table2[[#This Row],[Rank 6M]]+Table2[[#This Row],[Rank Sharpe]])/3</f>
        <v>582</v>
      </c>
    </row>
    <row r="632" spans="1:48" x14ac:dyDescent="0.3">
      <c r="A632" t="s">
        <v>1276</v>
      </c>
      <c r="B632" t="s">
        <v>1277</v>
      </c>
      <c r="C632" t="s">
        <v>3064</v>
      </c>
      <c r="D632" t="s">
        <v>527</v>
      </c>
      <c r="E632">
        <v>8676.2008388759896</v>
      </c>
      <c r="F632">
        <v>90.78</v>
      </c>
      <c r="G632">
        <v>-0.86455264533159204</v>
      </c>
      <c r="H632">
        <f>(Table2[[#This Row],[1Y Return vs Nifty]]-AVERAGE(Table2[1Y Return vs Nifty]))/_xlfn.STDEV.P(Table2[1Y Return vs Nifty])</f>
        <v>-0.5057395857926662</v>
      </c>
      <c r="I632">
        <v>-5.0878937904653601</v>
      </c>
      <c r="J632">
        <f>(Table2[[#This Row],[1M Return vs Nifty]]-AVERAGE(Table2[1M Return vs Nifty]))/_xlfn.STDEV.P(Table2[1M Return vs Nifty])</f>
        <v>-0.24012113576030819</v>
      </c>
      <c r="K632">
        <v>-23.634549206497599</v>
      </c>
      <c r="L632">
        <f>(Table2[[#This Row],[6M Return vs Nifty]]-AVERAGE(Table2[6M Return vs Nifty]))/_xlfn.STDEV.P(Table2[6M Return vs Nifty])</f>
        <v>-0.99103824038152544</v>
      </c>
      <c r="M632">
        <v>-9.5821424554765304</v>
      </c>
      <c r="N632">
        <f>(Table2[[#This Row],[1W Return vs Nifty]]-AVERAGE(Table2[1W Return vs Nifty]))/_xlfn.STDEV.P(Table2[1W Return vs Nifty])</f>
        <v>-1.5500107892490445</v>
      </c>
      <c r="O632">
        <v>96.38</v>
      </c>
      <c r="P632">
        <v>93.232502003214094</v>
      </c>
      <c r="Q632">
        <v>88.116441392146498</v>
      </c>
      <c r="R632">
        <v>21.5716135474092</v>
      </c>
      <c r="S632" s="1">
        <f>(Table2[[#This Row],[Close Price]]-Table2[[#This Row],[20D EMA]])/Table2[[#This Row],[20D EMA]]</f>
        <v>-5.8103340942104113E-2</v>
      </c>
      <c r="T632" s="1">
        <f>(Table2[[#This Row],[Close Price]]-Table2[[#This Row],[50D EMA]])/Table2[[#This Row],[50D EMA]]</f>
        <v>-2.6305225651131248E-2</v>
      </c>
      <c r="U632" s="1">
        <f>(Table2[[#This Row],[Close Price]]-Table2[[#This Row],[200D EMA]])/Table2[[#This Row],[200D EMA]]</f>
        <v>3.0227714212831297E-2</v>
      </c>
      <c r="V632">
        <v>0.65853906322726496</v>
      </c>
      <c r="W632">
        <v>89.87</v>
      </c>
      <c r="X632">
        <v>92.34</v>
      </c>
      <c r="Y632">
        <v>89.87</v>
      </c>
      <c r="Z632">
        <v>97.74</v>
      </c>
      <c r="AA632">
        <v>89.87</v>
      </c>
      <c r="AB632">
        <v>105.9</v>
      </c>
      <c r="AC632" s="1">
        <f>(Table2[[#This Row],[Close Price]]/Table2[[#This Row],[Day Low]])-1</f>
        <v>1.012573717592069E-2</v>
      </c>
      <c r="AD632" s="1">
        <f>(Table2[[#This Row],[Day High]]/Table2[[#This Row],[Close Price]])-1</f>
        <v>1.7184401850627973E-2</v>
      </c>
      <c r="AE632" s="1">
        <f>(Table2[[#This Row],[Close Price]]/Table2[[#This Row],[Current Week Low]])-1</f>
        <v>1.012573717592069E-2</v>
      </c>
      <c r="AF632" s="1">
        <f>(Table2[[#This Row],[Current Week High]]/Table2[[#This Row],[Close Price]])-1</f>
        <v>7.6668869795109007E-2</v>
      </c>
      <c r="AG632" s="1">
        <f>(Table2[[#This Row],[Close Price]]/Table2[[#This Row],[Current Month Low]])-1</f>
        <v>1.012573717592069E-2</v>
      </c>
      <c r="AH632" s="1">
        <f>(Table2[[#This Row],[Current Month High]]/Table2[[#This Row],[Close Price]])-1</f>
        <v>0.16655651024454721</v>
      </c>
      <c r="AI632">
        <v>26.514650804141802</v>
      </c>
      <c r="AJ632">
        <v>31.565217391304301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0.06</v>
      </c>
      <c r="AM632" t="s">
        <v>3109</v>
      </c>
      <c r="AN632">
        <v>-12.38</v>
      </c>
      <c r="AO632" t="s">
        <v>3108</v>
      </c>
      <c r="AP632">
        <v>-2.8832990859906999E-2</v>
      </c>
      <c r="AQ632">
        <f>(Table2[[#This Row],[Sharpe Ratio]]-AVERAGE(Table2[Sharpe Ratio]))/_xlfn.STDEV.P(Table2[Sharpe Ratio])</f>
        <v>-1.0458293604548068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-4.3327391116383511</v>
      </c>
      <c r="AS632">
        <f>_xlfn.RANK.AVG(Table2[[#This Row],[1Y Return vs Nifty Z-Score]],Table2[1Y Return vs Nifty Z-Score])</f>
        <v>487</v>
      </c>
      <c r="AT632">
        <f>_xlfn.RANK.AVG(Table2[[#This Row],[6M Return vs Nifty Z-Score]],Table2[6M Return vs Nifty Z-Score])</f>
        <v>640</v>
      </c>
      <c r="AU632">
        <f>_xlfn.RANK.AVG(Table2[[#This Row],[Sharpe Ratio Z-Score]],Table2[Sharpe Ratio Z-Score])</f>
        <v>625</v>
      </c>
      <c r="AV632">
        <f>(Table2[[#This Row],[Rank 1Y]]+Table2[[#This Row],[Rank 6M]]+Table2[[#This Row],[Rank Sharpe]])/3</f>
        <v>584</v>
      </c>
    </row>
    <row r="633" spans="1:48" x14ac:dyDescent="0.3">
      <c r="A633" t="s">
        <v>597</v>
      </c>
      <c r="B633" t="s">
        <v>598</v>
      </c>
      <c r="C633" t="s">
        <v>3068</v>
      </c>
      <c r="D633" t="s">
        <v>51</v>
      </c>
      <c r="E633">
        <v>32045.033882115</v>
      </c>
      <c r="F633">
        <v>1945.05</v>
      </c>
      <c r="G633">
        <v>-0.28691486761576301</v>
      </c>
      <c r="H633">
        <f>(Table2[[#This Row],[1Y Return vs Nifty]]-AVERAGE(Table2[1Y Return vs Nifty]))/_xlfn.STDEV.P(Table2[1Y Return vs Nifty])</f>
        <v>-0.49682690718296091</v>
      </c>
      <c r="I633">
        <v>-2.5244582665719899</v>
      </c>
      <c r="J633">
        <f>(Table2[[#This Row],[1M Return vs Nifty]]-AVERAGE(Table2[1M Return vs Nifty]))/_xlfn.STDEV.P(Table2[1M Return vs Nifty])</f>
        <v>4.9539421941615508E-3</v>
      </c>
      <c r="K633">
        <v>-14.148082185904</v>
      </c>
      <c r="L633">
        <f>(Table2[[#This Row],[6M Return vs Nifty]]-AVERAGE(Table2[6M Return vs Nifty]))/_xlfn.STDEV.P(Table2[6M Return vs Nifty])</f>
        <v>-0.67215629516456588</v>
      </c>
      <c r="M633">
        <v>-5.6519499153834696</v>
      </c>
      <c r="N633">
        <f>(Table2[[#This Row],[1W Return vs Nifty]]-AVERAGE(Table2[1W Return vs Nifty]))/_xlfn.STDEV.P(Table2[1W Return vs Nifty])</f>
        <v>-0.67769101189390479</v>
      </c>
      <c r="O633">
        <v>2012.81</v>
      </c>
      <c r="P633">
        <v>1959.16711550748</v>
      </c>
      <c r="Q633">
        <v>1828.6395430488799</v>
      </c>
      <c r="R633">
        <v>27.225150893784502</v>
      </c>
      <c r="S633" s="1">
        <f>(Table2[[#This Row],[Close Price]]-Table2[[#This Row],[20D EMA]])/Table2[[#This Row],[20D EMA]]</f>
        <v>-3.3664379648352297E-2</v>
      </c>
      <c r="T633" s="1">
        <f>(Table2[[#This Row],[Close Price]]-Table2[[#This Row],[50D EMA]])/Table2[[#This Row],[50D EMA]]</f>
        <v>-7.2056719387224698E-3</v>
      </c>
      <c r="U633" s="1">
        <f>(Table2[[#This Row],[Close Price]]-Table2[[#This Row],[200D EMA]])/Table2[[#This Row],[200D EMA]]</f>
        <v>6.3659597318468569E-2</v>
      </c>
      <c r="V633">
        <v>1.1670447837853499</v>
      </c>
      <c r="W633">
        <v>1909.45</v>
      </c>
      <c r="X633">
        <v>1973.75</v>
      </c>
      <c r="Y633">
        <v>1909.45</v>
      </c>
      <c r="Z633">
        <v>2085</v>
      </c>
      <c r="AA633">
        <v>1909.45</v>
      </c>
      <c r="AB633">
        <v>2220.9499999999998</v>
      </c>
      <c r="AC633" s="1">
        <f>(Table2[[#This Row],[Close Price]]/Table2[[#This Row],[Day Low]])-1</f>
        <v>1.8644112178899608E-2</v>
      </c>
      <c r="AD633" s="1">
        <f>(Table2[[#This Row],[Day High]]/Table2[[#This Row],[Close Price]])-1</f>
        <v>1.4755404745379286E-2</v>
      </c>
      <c r="AE633" s="1">
        <f>(Table2[[#This Row],[Close Price]]/Table2[[#This Row],[Current Week Low]])-1</f>
        <v>1.8644112178899608E-2</v>
      </c>
      <c r="AF633" s="1">
        <f>(Table2[[#This Row],[Current Week High]]/Table2[[#This Row],[Close Price]])-1</f>
        <v>7.1951877843757339E-2</v>
      </c>
      <c r="AG633" s="1">
        <f>(Table2[[#This Row],[Close Price]]/Table2[[#This Row],[Current Month Low]])-1</f>
        <v>1.8644112178899608E-2</v>
      </c>
      <c r="AH633" s="1">
        <f>(Table2[[#This Row],[Current Month High]]/Table2[[#This Row],[Close Price]])-1</f>
        <v>0.14184725328397718</v>
      </c>
      <c r="AI633">
        <v>14.1847253283977</v>
      </c>
      <c r="AJ633">
        <v>31.863326666892601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-7.0000000000000007E-2</v>
      </c>
      <c r="AM633" t="s">
        <v>3108</v>
      </c>
      <c r="AN633">
        <v>-5.52</v>
      </c>
      <c r="AO633" t="s">
        <v>3108</v>
      </c>
      <c r="AP633">
        <v>-0.113168032445532</v>
      </c>
      <c r="AQ633">
        <f>(Table2[[#This Row],[Sharpe Ratio]]-AVERAGE(Table2[Sharpe Ratio]))/_xlfn.STDEV.P(Table2[Sharpe Ratio])</f>
        <v>-2.0042545773135498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-3.8459748493608199</v>
      </c>
      <c r="AS633">
        <f>_xlfn.RANK.AVG(Table2[[#This Row],[1Y Return vs Nifty Z-Score]],Table2[1Y Return vs Nifty Z-Score])</f>
        <v>482</v>
      </c>
      <c r="AT633">
        <f>_xlfn.RANK.AVG(Table2[[#This Row],[6M Return vs Nifty Z-Score]],Table2[6M Return vs Nifty Z-Score])</f>
        <v>550</v>
      </c>
      <c r="AU633">
        <f>_xlfn.RANK.AVG(Table2[[#This Row],[Sharpe Ratio Z-Score]],Table2[Sharpe Ratio Z-Score])</f>
        <v>724</v>
      </c>
      <c r="AV633">
        <f>(Table2[[#This Row],[Rank 1Y]]+Table2[[#This Row],[Rank 6M]]+Table2[[#This Row],[Rank Sharpe]])/3</f>
        <v>585.33333333333337</v>
      </c>
    </row>
    <row r="634" spans="1:48" x14ac:dyDescent="0.3">
      <c r="A634" t="s">
        <v>1169</v>
      </c>
      <c r="B634" t="s">
        <v>1170</v>
      </c>
      <c r="C634" t="s">
        <v>3063</v>
      </c>
      <c r="D634" t="s">
        <v>21</v>
      </c>
      <c r="E634">
        <v>10196.891694</v>
      </c>
      <c r="F634">
        <v>495</v>
      </c>
      <c r="G634">
        <v>-3.5535932735323401</v>
      </c>
      <c r="H634">
        <f>(Table2[[#This Row],[1Y Return vs Nifty]]-AVERAGE(Table2[1Y Return vs Nifty]))/_xlfn.STDEV.P(Table2[1Y Return vs Nifty])</f>
        <v>-0.54723021506273439</v>
      </c>
      <c r="I634">
        <v>-12.055203397514299</v>
      </c>
      <c r="J634">
        <f>(Table2[[#This Row],[1M Return vs Nifty]]-AVERAGE(Table2[1M Return vs Nifty]))/_xlfn.STDEV.P(Table2[1M Return vs Nifty])</f>
        <v>-0.90622485834860111</v>
      </c>
      <c r="K634">
        <v>-14.825244002416399</v>
      </c>
      <c r="L634">
        <f>(Table2[[#This Row],[6M Return vs Nifty]]-AVERAGE(Table2[6M Return vs Nifty]))/_xlfn.STDEV.P(Table2[6M Return vs Nifty])</f>
        <v>-0.6949186867701409</v>
      </c>
      <c r="M634">
        <v>-2.15853448153345</v>
      </c>
      <c r="N634">
        <f>(Table2[[#This Row],[1W Return vs Nifty]]-AVERAGE(Table2[1W Return vs Nifty]))/_xlfn.STDEV.P(Table2[1W Return vs Nifty])</f>
        <v>9.7684581636915166E-2</v>
      </c>
      <c r="O634">
        <v>501.87</v>
      </c>
      <c r="P634">
        <v>505.84484598884802</v>
      </c>
      <c r="Q634">
        <v>481.586221041692</v>
      </c>
      <c r="R634">
        <v>47.724997359200401</v>
      </c>
      <c r="S634" s="1">
        <f>(Table2[[#This Row],[Close Price]]-Table2[[#This Row],[20D EMA]])/Table2[[#This Row],[20D EMA]]</f>
        <v>-1.368880387351307E-2</v>
      </c>
      <c r="T634" s="1">
        <f>(Table2[[#This Row],[Close Price]]-Table2[[#This Row],[50D EMA]])/Table2[[#This Row],[50D EMA]]</f>
        <v>-2.1439075785477331E-2</v>
      </c>
      <c r="U634" s="1">
        <f>(Table2[[#This Row],[Close Price]]-Table2[[#This Row],[200D EMA]])/Table2[[#This Row],[200D EMA]]</f>
        <v>2.7853327965433505E-2</v>
      </c>
      <c r="V634">
        <v>1.1760529124866199</v>
      </c>
      <c r="W634">
        <v>488</v>
      </c>
      <c r="X634">
        <v>504.7</v>
      </c>
      <c r="Y634">
        <v>470</v>
      </c>
      <c r="Z634">
        <v>504.7</v>
      </c>
      <c r="AA634">
        <v>470</v>
      </c>
      <c r="AB634">
        <v>523.35</v>
      </c>
      <c r="AC634" s="1">
        <f>(Table2[[#This Row],[Close Price]]/Table2[[#This Row],[Day Low]])-1</f>
        <v>1.4344262295082011E-2</v>
      </c>
      <c r="AD634" s="1">
        <f>(Table2[[#This Row],[Day High]]/Table2[[#This Row],[Close Price]])-1</f>
        <v>1.9595959595959611E-2</v>
      </c>
      <c r="AE634" s="1">
        <f>(Table2[[#This Row],[Close Price]]/Table2[[#This Row],[Current Week Low]])-1</f>
        <v>5.3191489361702038E-2</v>
      </c>
      <c r="AF634" s="1">
        <f>(Table2[[#This Row],[Current Week High]]/Table2[[#This Row],[Close Price]])-1</f>
        <v>1.9595959595959611E-2</v>
      </c>
      <c r="AG634" s="1">
        <f>(Table2[[#This Row],[Close Price]]/Table2[[#This Row],[Current Month Low]])-1</f>
        <v>5.3191489361702038E-2</v>
      </c>
      <c r="AH634" s="1">
        <f>(Table2[[#This Row],[Current Month High]]/Table2[[#This Row],[Close Price]])-1</f>
        <v>5.7272727272727364E-2</v>
      </c>
      <c r="AI634">
        <v>16.161616161616099</v>
      </c>
      <c r="AJ634">
        <v>28.738621586475901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</v>
      </c>
      <c r="AM634">
        <v>0</v>
      </c>
      <c r="AN634">
        <v>-5</v>
      </c>
      <c r="AO634" t="s">
        <v>3108</v>
      </c>
      <c r="AP634">
        <v>-7.9321610053413996E-2</v>
      </c>
      <c r="AQ634">
        <f>(Table2[[#This Row],[Sharpe Ratio]]-AVERAGE(Table2[Sharpe Ratio]))/_xlfn.STDEV.P(Table2[Sharpe Ratio])</f>
        <v>-1.6196070558189066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506</v>
      </c>
      <c r="AT634">
        <f>_xlfn.RANK.AVG(Table2[[#This Row],[6M Return vs Nifty Z-Score]],Table2[6M Return vs Nifty Z-Score])</f>
        <v>555</v>
      </c>
      <c r="AU634">
        <f>_xlfn.RANK.AVG(Table2[[#This Row],[Sharpe Ratio Z-Score]],Table2[Sharpe Ratio Z-Score])</f>
        <v>697</v>
      </c>
      <c r="AV634">
        <f>(Table2[[#This Row],[Rank 1Y]]+Table2[[#This Row],[Rank 6M]]+Table2[[#This Row],[Rank Sharpe]])/3</f>
        <v>586</v>
      </c>
    </row>
    <row r="635" spans="1:48" x14ac:dyDescent="0.3">
      <c r="A635" t="s">
        <v>815</v>
      </c>
      <c r="B635" t="s">
        <v>816</v>
      </c>
      <c r="C635" t="s">
        <v>3064</v>
      </c>
      <c r="D635" t="s">
        <v>57</v>
      </c>
      <c r="E635">
        <v>19316.88665565</v>
      </c>
      <c r="F635">
        <v>1211.5</v>
      </c>
      <c r="G635">
        <v>-39.425030535275802</v>
      </c>
      <c r="H635">
        <f>(Table2[[#This Row],[1Y Return vs Nifty]]-AVERAGE(Table2[1Y Return vs Nifty]))/_xlfn.STDEV.P(Table2[1Y Return vs Nifty])</f>
        <v>-1.1007095820916191</v>
      </c>
      <c r="I635">
        <v>-8.8540462241942492</v>
      </c>
      <c r="J635">
        <f>(Table2[[#This Row],[1M Return vs Nifty]]-AVERAGE(Table2[1M Return vs Nifty]))/_xlfn.STDEV.P(Table2[1M Return vs Nifty])</f>
        <v>-0.60018094326530735</v>
      </c>
      <c r="K635">
        <v>-33.604704400974299</v>
      </c>
      <c r="L635">
        <f>(Table2[[#This Row],[6M Return vs Nifty]]-AVERAGE(Table2[6M Return vs Nifty]))/_xlfn.STDEV.P(Table2[6M Return vs Nifty])</f>
        <v>-1.326179075808239</v>
      </c>
      <c r="M635">
        <v>-7.9842830703410401</v>
      </c>
      <c r="N635">
        <f>(Table2[[#This Row],[1W Return vs Nifty]]-AVERAGE(Table2[1W Return vs Nifty]))/_xlfn.STDEV.P(Table2[1W Return vs Nifty])</f>
        <v>-1.1953603926419591</v>
      </c>
      <c r="O635">
        <v>1268.57</v>
      </c>
      <c r="P635">
        <v>1317.6465641161701</v>
      </c>
      <c r="Q635">
        <v>1394.9536483161</v>
      </c>
      <c r="R635">
        <v>35.330239052320401</v>
      </c>
      <c r="S635" s="1">
        <f>(Table2[[#This Row],[Close Price]]-Table2[[#This Row],[20D EMA]])/Table2[[#This Row],[20D EMA]]</f>
        <v>-4.4987663274395531E-2</v>
      </c>
      <c r="T635" s="1">
        <f>(Table2[[#This Row],[Close Price]]-Table2[[#This Row],[50D EMA]])/Table2[[#This Row],[50D EMA]]</f>
        <v>-8.0557690511923741E-2</v>
      </c>
      <c r="U635" s="1">
        <f>(Table2[[#This Row],[Close Price]]-Table2[[#This Row],[200D EMA]])/Table2[[#This Row],[200D EMA]]</f>
        <v>-0.13151236138745806</v>
      </c>
      <c r="V635">
        <v>0.79871487714313705</v>
      </c>
      <c r="W635">
        <v>1153</v>
      </c>
      <c r="X635">
        <v>1225</v>
      </c>
      <c r="Y635">
        <v>1153</v>
      </c>
      <c r="Z635">
        <v>1256.7</v>
      </c>
      <c r="AA635">
        <v>1153</v>
      </c>
      <c r="AB635">
        <v>1334.85</v>
      </c>
      <c r="AC635" s="1">
        <f>(Table2[[#This Row],[Close Price]]/Table2[[#This Row],[Day Low]])-1</f>
        <v>5.0737207285342478E-2</v>
      </c>
      <c r="AD635" s="1">
        <f>(Table2[[#This Row],[Day High]]/Table2[[#This Row],[Close Price]])-1</f>
        <v>1.114321089558401E-2</v>
      </c>
      <c r="AE635" s="1">
        <f>(Table2[[#This Row],[Close Price]]/Table2[[#This Row],[Current Week Low]])-1</f>
        <v>5.0737207285342478E-2</v>
      </c>
      <c r="AF635" s="1">
        <f>(Table2[[#This Row],[Current Week High]]/Table2[[#This Row],[Close Price]])-1</f>
        <v>3.7309120924473804E-2</v>
      </c>
      <c r="AG635" s="1">
        <f>(Table2[[#This Row],[Close Price]]/Table2[[#This Row],[Current Month Low]])-1</f>
        <v>5.0737207285342478E-2</v>
      </c>
      <c r="AH635" s="1">
        <f>(Table2[[#This Row],[Current Month High]]/Table2[[#This Row],[Close Price]])-1</f>
        <v>0.10181593066446548</v>
      </c>
      <c r="AI635">
        <v>48.245976062732097</v>
      </c>
      <c r="AJ635">
        <v>5.0737207285342398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-0.14000000000000001</v>
      </c>
      <c r="AM635" t="s">
        <v>3108</v>
      </c>
      <c r="AN635">
        <v>-8.6300000000000008</v>
      </c>
      <c r="AO635" t="s">
        <v>3108</v>
      </c>
      <c r="AP635">
        <v>5.5423366538490997E-2</v>
      </c>
      <c r="AQ635">
        <f>(Table2[[#This Row],[Sharpe Ratio]]-AVERAGE(Table2[Sharpe Ratio]))/_xlfn.STDEV.P(Table2[Sharpe Ratio])</f>
        <v>-8.8298349702903206E-2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687</v>
      </c>
      <c r="AT635">
        <f>_xlfn.RANK.AVG(Table2[[#This Row],[6M Return vs Nifty Z-Score]],Table2[6M Return vs Nifty Z-Score])</f>
        <v>704</v>
      </c>
      <c r="AU635">
        <f>_xlfn.RANK.AVG(Table2[[#This Row],[Sharpe Ratio Z-Score]],Table2[Sharpe Ratio Z-Score])</f>
        <v>368</v>
      </c>
      <c r="AV635">
        <f>(Table2[[#This Row],[Rank 1Y]]+Table2[[#This Row],[Rank 6M]]+Table2[[#This Row],[Rank Sharpe]])/3</f>
        <v>586.33333333333337</v>
      </c>
    </row>
    <row r="636" spans="1:48" x14ac:dyDescent="0.3">
      <c r="A636" t="s">
        <v>643</v>
      </c>
      <c r="B636" t="s">
        <v>644</v>
      </c>
      <c r="C636" t="s">
        <v>3064</v>
      </c>
      <c r="D636" t="s">
        <v>57</v>
      </c>
      <c r="E636">
        <v>27978.309442195001</v>
      </c>
      <c r="F636">
        <v>362.35</v>
      </c>
      <c r="G636">
        <v>-41.594783146774702</v>
      </c>
      <c r="H636">
        <f>(Table2[[#This Row],[1Y Return vs Nifty]]-AVERAGE(Table2[1Y Return vs Nifty]))/_xlfn.STDEV.P(Table2[1Y Return vs Nifty])</f>
        <v>-1.1341878420581479</v>
      </c>
      <c r="I636">
        <v>-12.106103345047</v>
      </c>
      <c r="J636">
        <f>(Table2[[#This Row],[1M Return vs Nifty]]-AVERAGE(Table2[1M Return vs Nifty]))/_xlfn.STDEV.P(Table2[1M Return vs Nifty])</f>
        <v>-0.91109110463924659</v>
      </c>
      <c r="K636">
        <v>-33.936020773640699</v>
      </c>
      <c r="L636">
        <f>(Table2[[#This Row],[6M Return vs Nifty]]-AVERAGE(Table2[6M Return vs Nifty]))/_xlfn.STDEV.P(Table2[6M Return vs Nifty])</f>
        <v>-1.3373160785689864</v>
      </c>
      <c r="M636">
        <v>-6.0299307962390296</v>
      </c>
      <c r="N636">
        <f>(Table2[[#This Row],[1W Return vs Nifty]]-AVERAGE(Table2[1W Return vs Nifty]))/_xlfn.STDEV.P(Table2[1W Return vs Nifty])</f>
        <v>-0.7615851708870961</v>
      </c>
      <c r="O636">
        <v>370.54</v>
      </c>
      <c r="P636">
        <v>396.47838007326499</v>
      </c>
      <c r="Q636">
        <v>420.65011893525701</v>
      </c>
      <c r="R636">
        <v>47.383427695933896</v>
      </c>
      <c r="S636" s="1">
        <f>(Table2[[#This Row],[Close Price]]-Table2[[#This Row],[20D EMA]])/Table2[[#This Row],[20D EMA]]</f>
        <v>-2.2102876882387858E-2</v>
      </c>
      <c r="T636" s="1">
        <f>(Table2[[#This Row],[Close Price]]-Table2[[#This Row],[50D EMA]])/Table2[[#This Row],[50D EMA]]</f>
        <v>-8.6078792157490161E-2</v>
      </c>
      <c r="U636" s="1">
        <f>(Table2[[#This Row],[Close Price]]-Table2[[#This Row],[200D EMA]])/Table2[[#This Row],[200D EMA]]</f>
        <v>-0.13859527505382702</v>
      </c>
      <c r="V636">
        <v>0.88812584231227598</v>
      </c>
      <c r="W636">
        <v>356.6</v>
      </c>
      <c r="X636">
        <v>368.95</v>
      </c>
      <c r="Y636">
        <v>349.6</v>
      </c>
      <c r="Z636">
        <v>368.95</v>
      </c>
      <c r="AA636">
        <v>341</v>
      </c>
      <c r="AB636">
        <v>376.9</v>
      </c>
      <c r="AC636" s="1">
        <f>(Table2[[#This Row],[Close Price]]/Table2[[#This Row],[Day Low]])-1</f>
        <v>1.6124509254066277E-2</v>
      </c>
      <c r="AD636" s="1">
        <f>(Table2[[#This Row],[Day High]]/Table2[[#This Row],[Close Price]])-1</f>
        <v>1.8214433558713772E-2</v>
      </c>
      <c r="AE636" s="1">
        <f>(Table2[[#This Row],[Close Price]]/Table2[[#This Row],[Current Week Low]])-1</f>
        <v>3.6470251716247182E-2</v>
      </c>
      <c r="AF636" s="1">
        <f>(Table2[[#This Row],[Current Week High]]/Table2[[#This Row],[Close Price]])-1</f>
        <v>1.8214433558713772E-2</v>
      </c>
      <c r="AG636" s="1">
        <f>(Table2[[#This Row],[Close Price]]/Table2[[#This Row],[Current Month Low]])-1</f>
        <v>6.2609970674486926E-2</v>
      </c>
      <c r="AH636" s="1">
        <f>(Table2[[#This Row],[Current Month High]]/Table2[[#This Row],[Close Price]])-1</f>
        <v>4.0154546708982997E-2</v>
      </c>
      <c r="AI636">
        <v>43.424865461570299</v>
      </c>
      <c r="AJ636">
        <v>7.7460600654177796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-0.22</v>
      </c>
      <c r="AM636" t="s">
        <v>3108</v>
      </c>
      <c r="AN636">
        <v>-2.29</v>
      </c>
      <c r="AO636" t="s">
        <v>3108</v>
      </c>
      <c r="AP636">
        <v>6.0770423422824002E-2</v>
      </c>
      <c r="AQ636">
        <f>(Table2[[#This Row],[Sharpe Ratio]]-AVERAGE(Table2[Sharpe Ratio]))/_xlfn.STDEV.P(Table2[Sharpe Ratio])</f>
        <v>-2.7531744771313132E-2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700</v>
      </c>
      <c r="AT636">
        <f>_xlfn.RANK.AVG(Table2[[#This Row],[6M Return vs Nifty Z-Score]],Table2[6M Return vs Nifty Z-Score])</f>
        <v>706</v>
      </c>
      <c r="AU636">
        <f>_xlfn.RANK.AVG(Table2[[#This Row],[Sharpe Ratio Z-Score]],Table2[Sharpe Ratio Z-Score])</f>
        <v>354</v>
      </c>
      <c r="AV636">
        <f>(Table2[[#This Row],[Rank 1Y]]+Table2[[#This Row],[Rank 6M]]+Table2[[#This Row],[Rank Sharpe]])/3</f>
        <v>586.66666666666663</v>
      </c>
    </row>
    <row r="637" spans="1:48" x14ac:dyDescent="0.3">
      <c r="A637" t="s">
        <v>1078</v>
      </c>
      <c r="B637" t="s">
        <v>1079</v>
      </c>
      <c r="C637" t="s">
        <v>3078</v>
      </c>
      <c r="D637" t="s">
        <v>537</v>
      </c>
      <c r="E637">
        <v>11966.63864644</v>
      </c>
      <c r="F637">
        <v>902.8</v>
      </c>
      <c r="G637">
        <v>-39.9661748216528</v>
      </c>
      <c r="H637">
        <f>(Table2[[#This Row],[1Y Return vs Nifty]]-AVERAGE(Table2[1Y Return vs Nifty]))/_xlfn.STDEV.P(Table2[1Y Return vs Nifty])</f>
        <v>-1.1090591833331247</v>
      </c>
      <c r="I637">
        <v>1.57094953406159</v>
      </c>
      <c r="J637">
        <f>(Table2[[#This Row],[1M Return vs Nifty]]-AVERAGE(Table2[1M Return vs Nifty]))/_xlfn.STDEV.P(Table2[1M Return vs Nifty])</f>
        <v>0.39649192964906577</v>
      </c>
      <c r="K637">
        <v>-6.9868164320340904</v>
      </c>
      <c r="L637">
        <f>(Table2[[#This Row],[6M Return vs Nifty]]-AVERAGE(Table2[6M Return vs Nifty]))/_xlfn.STDEV.P(Table2[6M Return vs Nifty])</f>
        <v>-0.43143460722190946</v>
      </c>
      <c r="M637">
        <v>1.69817085869409</v>
      </c>
      <c r="N637">
        <f>(Table2[[#This Row],[1W Return vs Nifty]]-AVERAGE(Table2[1W Return vs Nifty]))/_xlfn.STDEV.P(Table2[1W Return vs Nifty])</f>
        <v>0.95369362175178052</v>
      </c>
      <c r="O637">
        <v>891.76</v>
      </c>
      <c r="P637">
        <v>881.74579483049195</v>
      </c>
      <c r="Q637">
        <v>874.94473080365003</v>
      </c>
      <c r="R637">
        <v>60.703164594484598</v>
      </c>
      <c r="S637" s="1">
        <f>(Table2[[#This Row],[Close Price]]-Table2[[#This Row],[20D EMA]])/Table2[[#This Row],[20D EMA]]</f>
        <v>1.2380012559432991E-2</v>
      </c>
      <c r="T637" s="1">
        <f>(Table2[[#This Row],[Close Price]]-Table2[[#This Row],[50D EMA]])/Table2[[#This Row],[50D EMA]]</f>
        <v>2.3877862863588138E-2</v>
      </c>
      <c r="U637" s="1">
        <f>(Table2[[#This Row],[Close Price]]-Table2[[#This Row],[200D EMA]])/Table2[[#This Row],[200D EMA]]</f>
        <v>3.1836604319868796E-2</v>
      </c>
      <c r="V637">
        <v>0.593265441863433</v>
      </c>
      <c r="W637">
        <v>895.1</v>
      </c>
      <c r="X637">
        <v>911.45</v>
      </c>
      <c r="Y637">
        <v>867.05</v>
      </c>
      <c r="Z637">
        <v>934.8</v>
      </c>
      <c r="AA637">
        <v>861</v>
      </c>
      <c r="AB637">
        <v>934.8</v>
      </c>
      <c r="AC637" s="1">
        <f>(Table2[[#This Row],[Close Price]]/Table2[[#This Row],[Day Low]])-1</f>
        <v>8.6023907943246769E-3</v>
      </c>
      <c r="AD637" s="1">
        <f>(Table2[[#This Row],[Day High]]/Table2[[#This Row],[Close Price]])-1</f>
        <v>9.5813026140896262E-3</v>
      </c>
      <c r="AE637" s="1">
        <f>(Table2[[#This Row],[Close Price]]/Table2[[#This Row],[Current Week Low]])-1</f>
        <v>4.1231762874113453E-2</v>
      </c>
      <c r="AF637" s="1">
        <f>(Table2[[#This Row],[Current Week High]]/Table2[[#This Row],[Close Price]])-1</f>
        <v>3.5445281346920599E-2</v>
      </c>
      <c r="AG637" s="1">
        <f>(Table2[[#This Row],[Close Price]]/Table2[[#This Row],[Current Month Low]])-1</f>
        <v>4.8548199767711964E-2</v>
      </c>
      <c r="AH637" s="1">
        <f>(Table2[[#This Row],[Current Month High]]/Table2[[#This Row],[Close Price]])-1</f>
        <v>3.5445281346920599E-2</v>
      </c>
      <c r="AI637">
        <v>18.7306158617634</v>
      </c>
      <c r="AJ637">
        <v>18.5476987722408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0.1</v>
      </c>
      <c r="AM637" t="s">
        <v>3109</v>
      </c>
      <c r="AN637">
        <v>-1.32</v>
      </c>
      <c r="AO637" t="s">
        <v>3108</v>
      </c>
      <c r="AP637">
        <v>-2.3531071131046001E-2</v>
      </c>
      <c r="AQ637">
        <f>(Table2[[#This Row],[Sharpe Ratio]]-AVERAGE(Table2[Sharpe Ratio]))/_xlfn.STDEV.P(Table2[Sharpe Ratio])</f>
        <v>-0.98557571653216736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-1.1758839556863552</v>
      </c>
      <c r="AS637">
        <f>_xlfn.RANK.AVG(Table2[[#This Row],[1Y Return vs Nifty Z-Score]],Table2[1Y Return vs Nifty Z-Score])</f>
        <v>691</v>
      </c>
      <c r="AT637">
        <f>_xlfn.RANK.AVG(Table2[[#This Row],[6M Return vs Nifty Z-Score]],Table2[6M Return vs Nifty Z-Score])</f>
        <v>456</v>
      </c>
      <c r="AU637">
        <f>_xlfn.RANK.AVG(Table2[[#This Row],[Sharpe Ratio Z-Score]],Table2[Sharpe Ratio Z-Score])</f>
        <v>617</v>
      </c>
      <c r="AV637">
        <f>(Table2[[#This Row],[Rank 1Y]]+Table2[[#This Row],[Rank 6M]]+Table2[[#This Row],[Rank Sharpe]])/3</f>
        <v>588</v>
      </c>
    </row>
    <row r="638" spans="1:48" x14ac:dyDescent="0.3">
      <c r="A638" t="s">
        <v>2027</v>
      </c>
      <c r="B638" t="s">
        <v>2028</v>
      </c>
      <c r="C638" t="s">
        <v>3071</v>
      </c>
      <c r="D638" t="s">
        <v>133</v>
      </c>
      <c r="E638">
        <v>3021.1966590000002</v>
      </c>
      <c r="F638">
        <v>1037.8</v>
      </c>
      <c r="G638">
        <v>-25.574762560710901</v>
      </c>
      <c r="H638">
        <f>(Table2[[#This Row],[1Y Return vs Nifty]]-AVERAGE(Table2[1Y Return vs Nifty]))/_xlfn.STDEV.P(Table2[1Y Return vs Nifty])</f>
        <v>-0.88700647630839602</v>
      </c>
      <c r="I638">
        <v>-12.8167584331825</v>
      </c>
      <c r="J638">
        <f>(Table2[[#This Row],[1M Return vs Nifty]]-AVERAGE(Table2[1M Return vs Nifty]))/_xlfn.STDEV.P(Table2[1M Return vs Nifty])</f>
        <v>-0.97903268128519494</v>
      </c>
      <c r="K638">
        <v>-13.096090517637</v>
      </c>
      <c r="L638">
        <f>(Table2[[#This Row],[6M Return vs Nifty]]-AVERAGE(Table2[6M Return vs Nifty]))/_xlfn.STDEV.P(Table2[6M Return vs Nifty])</f>
        <v>-0.63679422108569295</v>
      </c>
      <c r="M638">
        <v>-1.53955260395703</v>
      </c>
      <c r="N638">
        <f>(Table2[[#This Row],[1W Return vs Nifty]]-AVERAGE(Table2[1W Return vs Nifty]))/_xlfn.STDEV.P(Table2[1W Return vs Nifty])</f>
        <v>0.23506974231953756</v>
      </c>
      <c r="O638">
        <v>1071.68</v>
      </c>
      <c r="P638">
        <v>1128.6352625320801</v>
      </c>
      <c r="Q638">
        <v>1126.3384760377101</v>
      </c>
      <c r="R638">
        <v>43.8425978774589</v>
      </c>
      <c r="S638" s="1">
        <f>(Table2[[#This Row],[Close Price]]-Table2[[#This Row],[20D EMA]])/Table2[[#This Row],[20D EMA]]</f>
        <v>-3.1613914601373645E-2</v>
      </c>
      <c r="T638" s="1">
        <f>(Table2[[#This Row],[Close Price]]-Table2[[#This Row],[50D EMA]])/Table2[[#This Row],[50D EMA]]</f>
        <v>-8.0482389260364148E-2</v>
      </c>
      <c r="U638" s="1">
        <f>(Table2[[#This Row],[Close Price]]-Table2[[#This Row],[200D EMA]])/Table2[[#This Row],[200D EMA]]</f>
        <v>-7.8607343992345161E-2</v>
      </c>
      <c r="V638">
        <v>0.92801977187599005</v>
      </c>
      <c r="W638">
        <v>1030</v>
      </c>
      <c r="X638">
        <v>1095</v>
      </c>
      <c r="Y638">
        <v>984.7</v>
      </c>
      <c r="Z638">
        <v>1095</v>
      </c>
      <c r="AA638">
        <v>984.7</v>
      </c>
      <c r="AB638">
        <v>1110.0999999999999</v>
      </c>
      <c r="AC638" s="1">
        <f>(Table2[[#This Row],[Close Price]]/Table2[[#This Row],[Day Low]])-1</f>
        <v>7.5728155339804815E-3</v>
      </c>
      <c r="AD638" s="1">
        <f>(Table2[[#This Row],[Day High]]/Table2[[#This Row],[Close Price]])-1</f>
        <v>5.5116592792445518E-2</v>
      </c>
      <c r="AE638" s="1">
        <f>(Table2[[#This Row],[Close Price]]/Table2[[#This Row],[Current Week Low]])-1</f>
        <v>5.3925053315730498E-2</v>
      </c>
      <c r="AF638" s="1">
        <f>(Table2[[#This Row],[Current Week High]]/Table2[[#This Row],[Close Price]])-1</f>
        <v>5.5116592792445518E-2</v>
      </c>
      <c r="AG638" s="1">
        <f>(Table2[[#This Row],[Close Price]]/Table2[[#This Row],[Current Month Low]])-1</f>
        <v>5.3925053315730498E-2</v>
      </c>
      <c r="AH638" s="1">
        <f>(Table2[[#This Row],[Current Month High]]/Table2[[#This Row],[Close Price]])-1</f>
        <v>6.9666602428213542E-2</v>
      </c>
      <c r="AI638">
        <v>30.950086721911699</v>
      </c>
      <c r="AJ638">
        <v>8.6701570680628208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-7.0000000000000007E-2</v>
      </c>
      <c r="AM638" t="s">
        <v>3108</v>
      </c>
      <c r="AN638">
        <v>-4.5999999999999996</v>
      </c>
      <c r="AO638" t="s">
        <v>3108</v>
      </c>
      <c r="AP638">
        <v>-1.5267507217862001E-2</v>
      </c>
      <c r="AQ638">
        <f>(Table2[[#This Row],[Sharpe Ratio]]-AVERAGE(Table2[Sharpe Ratio]))/_xlfn.STDEV.P(Table2[Sharpe Ratio])</f>
        <v>-0.89166448003294407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630</v>
      </c>
      <c r="AT638">
        <f>_xlfn.RANK.AVG(Table2[[#This Row],[6M Return vs Nifty Z-Score]],Table2[6M Return vs Nifty Z-Score])</f>
        <v>535</v>
      </c>
      <c r="AU638">
        <f>_xlfn.RANK.AVG(Table2[[#This Row],[Sharpe Ratio Z-Score]],Table2[Sharpe Ratio Z-Score])</f>
        <v>599</v>
      </c>
      <c r="AV638">
        <f>(Table2[[#This Row],[Rank 1Y]]+Table2[[#This Row],[Rank 6M]]+Table2[[#This Row],[Rank Sharpe]])/3</f>
        <v>588</v>
      </c>
    </row>
    <row r="639" spans="1:48" x14ac:dyDescent="0.3">
      <c r="A639" t="s">
        <v>930</v>
      </c>
      <c r="B639" t="s">
        <v>931</v>
      </c>
      <c r="C639" t="s">
        <v>3071</v>
      </c>
      <c r="D639" t="s">
        <v>133</v>
      </c>
      <c r="E639">
        <v>15766.659473</v>
      </c>
      <c r="F639">
        <v>53.8</v>
      </c>
      <c r="G639">
        <v>-10.379421017597</v>
      </c>
      <c r="H639">
        <f>(Table2[[#This Row],[1Y Return vs Nifty]]-AVERAGE(Table2[1Y Return vs Nifty]))/_xlfn.STDEV.P(Table2[1Y Return vs Nifty])</f>
        <v>-0.65254951943480266</v>
      </c>
      <c r="I639">
        <v>-10.3385304581998</v>
      </c>
      <c r="J639">
        <f>(Table2[[#This Row],[1M Return vs Nifty]]-AVERAGE(Table2[1M Return vs Nifty]))/_xlfn.STDEV.P(Table2[1M Return vs Nifty])</f>
        <v>-0.74210379873800258</v>
      </c>
      <c r="K639">
        <v>-26.819949436468999</v>
      </c>
      <c r="L639">
        <f>(Table2[[#This Row],[6M Return vs Nifty]]-AVERAGE(Table2[6M Return vs Nifty]))/_xlfn.STDEV.P(Table2[6M Return vs Nifty])</f>
        <v>-1.098113574056619</v>
      </c>
      <c r="M639">
        <v>-5.17579496886942</v>
      </c>
      <c r="N639">
        <f>(Table2[[#This Row],[1W Return vs Nifty]]-AVERAGE(Table2[1W Return vs Nifty]))/_xlfn.STDEV.P(Table2[1W Return vs Nifty])</f>
        <v>-0.57200678072902422</v>
      </c>
      <c r="O639">
        <v>55.85</v>
      </c>
      <c r="P639">
        <v>57.444251747652999</v>
      </c>
      <c r="Q639">
        <v>55.941272495133802</v>
      </c>
      <c r="R639">
        <v>34.380932248462798</v>
      </c>
      <c r="S639" s="1">
        <f>(Table2[[#This Row],[Close Price]]-Table2[[#This Row],[20D EMA]])/Table2[[#This Row],[20D EMA]]</f>
        <v>-3.6705461056401149E-2</v>
      </c>
      <c r="T639" s="1">
        <f>(Table2[[#This Row],[Close Price]]-Table2[[#This Row],[50D EMA]])/Table2[[#This Row],[50D EMA]]</f>
        <v>-6.3439798357228919E-2</v>
      </c>
      <c r="U639" s="1">
        <f>(Table2[[#This Row],[Close Price]]-Table2[[#This Row],[200D EMA]])/Table2[[#This Row],[200D EMA]]</f>
        <v>-3.8277150297574461E-2</v>
      </c>
      <c r="V639">
        <v>0.597293703584587</v>
      </c>
      <c r="W639">
        <v>53.3</v>
      </c>
      <c r="X639">
        <v>54.18</v>
      </c>
      <c r="Y639">
        <v>53.2</v>
      </c>
      <c r="Z639">
        <v>55.37</v>
      </c>
      <c r="AA639">
        <v>53.2</v>
      </c>
      <c r="AB639">
        <v>59.59</v>
      </c>
      <c r="AC639" s="1">
        <f>(Table2[[#This Row],[Close Price]]/Table2[[#This Row],[Day Low]])-1</f>
        <v>9.3808630393996673E-3</v>
      </c>
      <c r="AD639" s="1">
        <f>(Table2[[#This Row],[Day High]]/Table2[[#This Row],[Close Price]])-1</f>
        <v>7.0631970260224275E-3</v>
      </c>
      <c r="AE639" s="1">
        <f>(Table2[[#This Row],[Close Price]]/Table2[[#This Row],[Current Week Low]])-1</f>
        <v>1.1278195488721776E-2</v>
      </c>
      <c r="AF639" s="1">
        <f>(Table2[[#This Row],[Current Week High]]/Table2[[#This Row],[Close Price]])-1</f>
        <v>2.9182156133829018E-2</v>
      </c>
      <c r="AG639" s="1">
        <f>(Table2[[#This Row],[Close Price]]/Table2[[#This Row],[Current Month Low]])-1</f>
        <v>1.1278195488721776E-2</v>
      </c>
      <c r="AH639" s="1">
        <f>(Table2[[#This Row],[Current Month High]]/Table2[[#This Row],[Close Price]])-1</f>
        <v>0.10762081784386623</v>
      </c>
      <c r="AI639">
        <v>36.9888475836431</v>
      </c>
      <c r="AJ639">
        <v>37.420178799489101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-0.03</v>
      </c>
      <c r="AM639" t="s">
        <v>3108</v>
      </c>
      <c r="AN639">
        <v>-6.97</v>
      </c>
      <c r="AO639" t="s">
        <v>3108</v>
      </c>
      <c r="AQ639">
        <f>(Table2[[#This Row],[Sharpe Ratio]]-AVERAGE(Table2[Sharpe Ratio]))/_xlfn.STDEV.P(Table2[Sharpe Ratio])</f>
        <v>-0.71815696001452767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551</v>
      </c>
      <c r="AT639">
        <f>_xlfn.RANK.AVG(Table2[[#This Row],[6M Return vs Nifty Z-Score]],Table2[6M Return vs Nifty Z-Score])</f>
        <v>669</v>
      </c>
      <c r="AU639">
        <f>_xlfn.RANK.AVG(Table2[[#This Row],[Sharpe Ratio Z-Score]],Table2[Sharpe Ratio Z-Score])</f>
        <v>544.5</v>
      </c>
      <c r="AV639">
        <f>(Table2[[#This Row],[Rank 1Y]]+Table2[[#This Row],[Rank 6M]]+Table2[[#This Row],[Rank Sharpe]])/3</f>
        <v>588.16666666666663</v>
      </c>
    </row>
    <row r="640" spans="1:48" x14ac:dyDescent="0.3">
      <c r="A640" t="s">
        <v>1163</v>
      </c>
      <c r="B640" t="s">
        <v>1164</v>
      </c>
      <c r="C640" t="s">
        <v>3075</v>
      </c>
      <c r="D640" t="s">
        <v>219</v>
      </c>
      <c r="E640">
        <v>10332.43828869</v>
      </c>
      <c r="F640">
        <v>528.85</v>
      </c>
      <c r="G640">
        <v>-3.8432827648436501</v>
      </c>
      <c r="H640">
        <f>(Table2[[#This Row],[1Y Return vs Nifty]]-AVERAGE(Table2[1Y Return vs Nifty]))/_xlfn.STDEV.P(Table2[1Y Return vs Nifty])</f>
        <v>-0.55169998735303794</v>
      </c>
      <c r="I640">
        <v>-5.8036772285462401</v>
      </c>
      <c r="J640">
        <f>(Table2[[#This Row],[1M Return vs Nifty]]-AVERAGE(Table2[1M Return vs Nifty]))/_xlfn.STDEV.P(Table2[1M Return vs Nifty])</f>
        <v>-0.30855300395091495</v>
      </c>
      <c r="K640">
        <v>-19.546395227594001</v>
      </c>
      <c r="L640">
        <f>(Table2[[#This Row],[6M Return vs Nifty]]-AVERAGE(Table2[6M Return vs Nifty]))/_xlfn.STDEV.P(Table2[6M Return vs Nifty])</f>
        <v>-0.8536173765015117</v>
      </c>
      <c r="M640">
        <v>-1.17752516270759</v>
      </c>
      <c r="N640">
        <f>(Table2[[#This Row],[1W Return vs Nifty]]-AVERAGE(Table2[1W Return vs Nifty]))/_xlfn.STDEV.P(Table2[1W Return vs Nifty])</f>
        <v>0.3154229804180671</v>
      </c>
      <c r="O640">
        <v>528.35</v>
      </c>
      <c r="P640">
        <v>547.51689958643499</v>
      </c>
      <c r="Q640">
        <v>548.20455749931</v>
      </c>
      <c r="R640">
        <v>52.809348549838703</v>
      </c>
      <c r="S640" s="1">
        <f>(Table2[[#This Row],[Close Price]]-Table2[[#This Row],[20D EMA]])/Table2[[#This Row],[20D EMA]]</f>
        <v>9.463423866754991E-4</v>
      </c>
      <c r="T640" s="1">
        <f>(Table2[[#This Row],[Close Price]]-Table2[[#This Row],[50D EMA]])/Table2[[#This Row],[50D EMA]]</f>
        <v>-3.4093741399644363E-2</v>
      </c>
      <c r="U640" s="1">
        <f>(Table2[[#This Row],[Close Price]]-Table2[[#This Row],[200D EMA]])/Table2[[#This Row],[200D EMA]]</f>
        <v>-3.5305356795276799E-2</v>
      </c>
      <c r="V640">
        <v>1.5009687714973701</v>
      </c>
      <c r="W640">
        <v>525.1</v>
      </c>
      <c r="X640">
        <v>534.25</v>
      </c>
      <c r="Y640">
        <v>498.05</v>
      </c>
      <c r="Z640">
        <v>556.29999999999995</v>
      </c>
      <c r="AA640">
        <v>485.15</v>
      </c>
      <c r="AB640">
        <v>556.29999999999995</v>
      </c>
      <c r="AC640" s="1">
        <f>(Table2[[#This Row],[Close Price]]/Table2[[#This Row],[Day Low]])-1</f>
        <v>7.1414968577414584E-3</v>
      </c>
      <c r="AD640" s="1">
        <f>(Table2[[#This Row],[Day High]]/Table2[[#This Row],[Close Price]])-1</f>
        <v>1.0210834830292059E-2</v>
      </c>
      <c r="AE640" s="1">
        <f>(Table2[[#This Row],[Close Price]]/Table2[[#This Row],[Current Week Low]])-1</f>
        <v>6.184118060435706E-2</v>
      </c>
      <c r="AF640" s="1">
        <f>(Table2[[#This Row],[Current Week High]]/Table2[[#This Row],[Close Price]])-1</f>
        <v>5.1905077053984838E-2</v>
      </c>
      <c r="AG640" s="1">
        <f>(Table2[[#This Row],[Close Price]]/Table2[[#This Row],[Current Month Low]])-1</f>
        <v>9.0075234463568021E-2</v>
      </c>
      <c r="AH640" s="1">
        <f>(Table2[[#This Row],[Current Month High]]/Table2[[#This Row],[Close Price]])-1</f>
        <v>5.1905077053984838E-2</v>
      </c>
      <c r="AI640">
        <v>34.140115344615602</v>
      </c>
      <c r="AJ640">
        <v>24.935034254665698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-0.11</v>
      </c>
      <c r="AM640" t="s">
        <v>3108</v>
      </c>
      <c r="AN640">
        <v>1.54</v>
      </c>
      <c r="AO640" t="s">
        <v>3109</v>
      </c>
      <c r="AP640">
        <v>-5.0699545594227E-2</v>
      </c>
      <c r="AQ640">
        <f>(Table2[[#This Row],[Sharpe Ratio]]-AVERAGE(Table2[Sharpe Ratio]))/_xlfn.STDEV.P(Table2[Sharpe Ratio])</f>
        <v>-1.2943317275511246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510</v>
      </c>
      <c r="AT640">
        <f>_xlfn.RANK.AVG(Table2[[#This Row],[6M Return vs Nifty Z-Score]],Table2[6M Return vs Nifty Z-Score])</f>
        <v>602</v>
      </c>
      <c r="AU640">
        <f>_xlfn.RANK.AVG(Table2[[#This Row],[Sharpe Ratio Z-Score]],Table2[Sharpe Ratio Z-Score])</f>
        <v>656</v>
      </c>
      <c r="AV640">
        <f>(Table2[[#This Row],[Rank 1Y]]+Table2[[#This Row],[Rank 6M]]+Table2[[#This Row],[Rank Sharpe]])/3</f>
        <v>589.33333333333337</v>
      </c>
    </row>
    <row r="641" spans="1:48" x14ac:dyDescent="0.3">
      <c r="A641" t="s">
        <v>1465</v>
      </c>
      <c r="B641" t="s">
        <v>1466</v>
      </c>
      <c r="C641" t="s">
        <v>3072</v>
      </c>
      <c r="D641" t="s">
        <v>871</v>
      </c>
      <c r="E641">
        <v>6939.311060088</v>
      </c>
      <c r="F641">
        <v>39.159999999999997</v>
      </c>
      <c r="G641">
        <v>-27.1894568598909</v>
      </c>
      <c r="H641">
        <f>(Table2[[#This Row],[1Y Return vs Nifty]]-AVERAGE(Table2[1Y Return vs Nifty]))/_xlfn.STDEV.P(Table2[1Y Return vs Nifty])</f>
        <v>-0.91192044817225604</v>
      </c>
      <c r="I641">
        <v>-4.7165906990517197</v>
      </c>
      <c r="J641">
        <f>(Table2[[#This Row],[1M Return vs Nifty]]-AVERAGE(Table2[1M Return vs Nifty]))/_xlfn.STDEV.P(Table2[1M Return vs Nifty])</f>
        <v>-0.20462301879002989</v>
      </c>
      <c r="K641">
        <v>-32.233583022922701</v>
      </c>
      <c r="L641">
        <f>(Table2[[#This Row],[6M Return vs Nifty]]-AVERAGE(Table2[6M Return vs Nifty]))/_xlfn.STDEV.P(Table2[6M Return vs Nifty])</f>
        <v>-1.2800896463913123</v>
      </c>
      <c r="M641">
        <v>-2.3490847133380899</v>
      </c>
      <c r="N641">
        <f>(Table2[[#This Row],[1W Return vs Nifty]]-AVERAGE(Table2[1W Return vs Nifty]))/_xlfn.STDEV.P(Table2[1W Return vs Nifty])</f>
        <v>5.5391301069328033E-2</v>
      </c>
      <c r="O641">
        <v>40.19</v>
      </c>
      <c r="P641">
        <v>41.278078729591002</v>
      </c>
      <c r="Q641">
        <v>43.103871023706098</v>
      </c>
      <c r="R641">
        <v>36.946263418693597</v>
      </c>
      <c r="S641" s="1">
        <f>(Table2[[#This Row],[Close Price]]-Table2[[#This Row],[20D EMA]])/Table2[[#This Row],[20D EMA]]</f>
        <v>-2.5628265737745737E-2</v>
      </c>
      <c r="T641" s="1">
        <f>(Table2[[#This Row],[Close Price]]-Table2[[#This Row],[50D EMA]])/Table2[[#This Row],[50D EMA]]</f>
        <v>-5.1312434948010764E-2</v>
      </c>
      <c r="U641" s="1">
        <f>(Table2[[#This Row],[Close Price]]-Table2[[#This Row],[200D EMA]])/Table2[[#This Row],[200D EMA]]</f>
        <v>-9.1496910371160561E-2</v>
      </c>
      <c r="V641">
        <v>1.3491152587327799</v>
      </c>
      <c r="W641">
        <v>38.9</v>
      </c>
      <c r="X641">
        <v>39.549999999999997</v>
      </c>
      <c r="Y641">
        <v>38.869999999999997</v>
      </c>
      <c r="Z641">
        <v>40.56</v>
      </c>
      <c r="AA641">
        <v>38.81</v>
      </c>
      <c r="AB641">
        <v>42.75</v>
      </c>
      <c r="AC641" s="1">
        <f>(Table2[[#This Row],[Close Price]]/Table2[[#This Row],[Day Low]])-1</f>
        <v>6.6838046272492679E-3</v>
      </c>
      <c r="AD641" s="1">
        <f>(Table2[[#This Row],[Day High]]/Table2[[#This Row],[Close Price]])-1</f>
        <v>9.9591419816138504E-3</v>
      </c>
      <c r="AE641" s="1">
        <f>(Table2[[#This Row],[Close Price]]/Table2[[#This Row],[Current Week Low]])-1</f>
        <v>7.4607666580910337E-3</v>
      </c>
      <c r="AF641" s="1">
        <f>(Table2[[#This Row],[Current Week High]]/Table2[[#This Row],[Close Price]])-1</f>
        <v>3.5750766087844887E-2</v>
      </c>
      <c r="AG641" s="1">
        <f>(Table2[[#This Row],[Close Price]]/Table2[[#This Row],[Current Month Low]])-1</f>
        <v>9.0182942540579791E-3</v>
      </c>
      <c r="AH641" s="1">
        <f>(Table2[[#This Row],[Current Month High]]/Table2[[#This Row],[Close Price]])-1</f>
        <v>9.1675178753830577E-2</v>
      </c>
      <c r="AI641">
        <v>37.895812053115399</v>
      </c>
      <c r="AJ641">
        <v>5.83783783783782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-0.19</v>
      </c>
      <c r="AM641" t="s">
        <v>3108</v>
      </c>
      <c r="AN641">
        <v>-5.8</v>
      </c>
      <c r="AO641" t="s">
        <v>3108</v>
      </c>
      <c r="AP641">
        <v>3.1852946345748999E-2</v>
      </c>
      <c r="AQ641">
        <f>(Table2[[#This Row],[Sharpe Ratio]]-AVERAGE(Table2[Sharpe Ratio]))/_xlfn.STDEV.P(Table2[Sharpe Ratio])</f>
        <v>-0.35616428846270587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637</v>
      </c>
      <c r="AT641">
        <f>_xlfn.RANK.AVG(Table2[[#This Row],[6M Return vs Nifty Z-Score]],Table2[6M Return vs Nifty Z-Score])</f>
        <v>696</v>
      </c>
      <c r="AU641">
        <f>_xlfn.RANK.AVG(Table2[[#This Row],[Sharpe Ratio Z-Score]],Table2[Sharpe Ratio Z-Score])</f>
        <v>438</v>
      </c>
      <c r="AV641">
        <f>(Table2[[#This Row],[Rank 1Y]]+Table2[[#This Row],[Rank 6M]]+Table2[[#This Row],[Rank Sharpe]])/3</f>
        <v>590.33333333333337</v>
      </c>
    </row>
    <row r="642" spans="1:48" x14ac:dyDescent="0.3">
      <c r="A642" t="s">
        <v>1225</v>
      </c>
      <c r="B642" t="s">
        <v>1226</v>
      </c>
      <c r="C642" t="s">
        <v>3073</v>
      </c>
      <c r="D642" t="s">
        <v>80</v>
      </c>
      <c r="E642">
        <v>9298.2886153199997</v>
      </c>
      <c r="F642">
        <v>790.2</v>
      </c>
      <c r="G642">
        <v>-2.0281102699729501</v>
      </c>
      <c r="H642">
        <f>(Table2[[#This Row],[1Y Return vs Nifty]]-AVERAGE(Table2[1Y Return vs Nifty]))/_xlfn.STDEV.P(Table2[1Y Return vs Nifty])</f>
        <v>-0.52369273143578654</v>
      </c>
      <c r="I642">
        <v>-9.9677995000231991</v>
      </c>
      <c r="J642">
        <f>(Table2[[#This Row],[1M Return vs Nifty]]-AVERAGE(Table2[1M Return vs Nifty]))/_xlfn.STDEV.P(Table2[1M Return vs Nifty])</f>
        <v>-0.7066603800803446</v>
      </c>
      <c r="K642">
        <v>-29.352476235201099</v>
      </c>
      <c r="L642">
        <f>(Table2[[#This Row],[6M Return vs Nifty]]-AVERAGE(Table2[6M Return vs Nifty]))/_xlfn.STDEV.P(Table2[6M Return vs Nifty])</f>
        <v>-1.1832429557474688</v>
      </c>
      <c r="M642">
        <v>-4.0946804993736201</v>
      </c>
      <c r="N642">
        <f>(Table2[[#This Row],[1W Return vs Nifty]]-AVERAGE(Table2[1W Return vs Nifty]))/_xlfn.STDEV.P(Table2[1W Return vs Nifty])</f>
        <v>-0.33204969880355051</v>
      </c>
      <c r="O642">
        <v>832.93</v>
      </c>
      <c r="P642">
        <v>839.55513231485202</v>
      </c>
      <c r="Q642">
        <v>820.62427435238203</v>
      </c>
      <c r="R642">
        <v>27.571991805637001</v>
      </c>
      <c r="S642" s="1">
        <f>(Table2[[#This Row],[Close Price]]-Table2[[#This Row],[20D EMA]])/Table2[[#This Row],[20D EMA]]</f>
        <v>-5.1300829601527029E-2</v>
      </c>
      <c r="T642" s="1">
        <f>(Table2[[#This Row],[Close Price]]-Table2[[#This Row],[50D EMA]])/Table2[[#This Row],[50D EMA]]</f>
        <v>-5.8787243880897018E-2</v>
      </c>
      <c r="U642" s="1">
        <f>(Table2[[#This Row],[Close Price]]-Table2[[#This Row],[200D EMA]])/Table2[[#This Row],[200D EMA]]</f>
        <v>-3.7074548369157287E-2</v>
      </c>
      <c r="V642">
        <v>0.431483366688234</v>
      </c>
      <c r="W642">
        <v>788</v>
      </c>
      <c r="X642">
        <v>804.95</v>
      </c>
      <c r="Y642">
        <v>788</v>
      </c>
      <c r="Z642">
        <v>822.4</v>
      </c>
      <c r="AA642">
        <v>788</v>
      </c>
      <c r="AB642">
        <v>885</v>
      </c>
      <c r="AC642" s="1">
        <f>(Table2[[#This Row],[Close Price]]/Table2[[#This Row],[Day Low]])-1</f>
        <v>2.7918781725888575E-3</v>
      </c>
      <c r="AD642" s="1">
        <f>(Table2[[#This Row],[Day High]]/Table2[[#This Row],[Close Price]])-1</f>
        <v>1.8666160465704795E-2</v>
      </c>
      <c r="AE642" s="1">
        <f>(Table2[[#This Row],[Close Price]]/Table2[[#This Row],[Current Week Low]])-1</f>
        <v>2.7918781725888575E-3</v>
      </c>
      <c r="AF642" s="1">
        <f>(Table2[[#This Row],[Current Week High]]/Table2[[#This Row],[Close Price]])-1</f>
        <v>4.0749177423436977E-2</v>
      </c>
      <c r="AG642" s="1">
        <f>(Table2[[#This Row],[Close Price]]/Table2[[#This Row],[Current Month Low]])-1</f>
        <v>2.7918781725888575E-3</v>
      </c>
      <c r="AH642" s="1">
        <f>(Table2[[#This Row],[Current Month High]]/Table2[[#This Row],[Close Price]])-1</f>
        <v>0.11996962794229304</v>
      </c>
      <c r="AI642">
        <v>26.537585421412199</v>
      </c>
      <c r="AJ642">
        <v>26.169567300015899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-0.05</v>
      </c>
      <c r="AM642" t="s">
        <v>3108</v>
      </c>
      <c r="AN642">
        <v>-12.23</v>
      </c>
      <c r="AO642" t="s">
        <v>3108</v>
      </c>
      <c r="AP642">
        <v>-7.7791141420549999E-3</v>
      </c>
      <c r="AQ642">
        <f>(Table2[[#This Row],[Sharpe Ratio]]-AVERAGE(Table2[Sharpe Ratio]))/_xlfn.STDEV.P(Table2[Sharpe Ratio])</f>
        <v>-0.80656266917633834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502</v>
      </c>
      <c r="AT642">
        <f>_xlfn.RANK.AVG(Table2[[#This Row],[6M Return vs Nifty Z-Score]],Table2[6M Return vs Nifty Z-Score])</f>
        <v>686</v>
      </c>
      <c r="AU642">
        <f>_xlfn.RANK.AVG(Table2[[#This Row],[Sharpe Ratio Z-Score]],Table2[Sharpe Ratio Z-Score])</f>
        <v>584</v>
      </c>
      <c r="AV642">
        <f>(Table2[[#This Row],[Rank 1Y]]+Table2[[#This Row],[Rank 6M]]+Table2[[#This Row],[Rank Sharpe]])/3</f>
        <v>590.66666666666663</v>
      </c>
    </row>
    <row r="643" spans="1:48" x14ac:dyDescent="0.3">
      <c r="A643" t="s">
        <v>466</v>
      </c>
      <c r="B643" t="s">
        <v>467</v>
      </c>
      <c r="C643" t="s">
        <v>3064</v>
      </c>
      <c r="D643" t="s">
        <v>57</v>
      </c>
      <c r="E643">
        <v>45577.332649800002</v>
      </c>
      <c r="F643">
        <v>613.20000000000005</v>
      </c>
      <c r="G643">
        <v>-38.5658582362923</v>
      </c>
      <c r="H643">
        <f>(Table2[[#This Row],[1Y Return vs Nifty]]-AVERAGE(Table2[1Y Return vs Nifty]))/_xlfn.STDEV.P(Table2[1Y Return vs Nifty])</f>
        <v>-1.0874529585351023</v>
      </c>
      <c r="I643">
        <v>-6.0667767475300298</v>
      </c>
      <c r="J643">
        <f>(Table2[[#This Row],[1M Return vs Nifty]]-AVERAGE(Table2[1M Return vs Nifty]))/_xlfn.STDEV.P(Table2[1M Return vs Nifty])</f>
        <v>-0.33370641019957464</v>
      </c>
      <c r="K643">
        <v>-5.9385918564231899</v>
      </c>
      <c r="L643">
        <f>(Table2[[#This Row],[6M Return vs Nifty]]-AVERAGE(Table2[6M Return vs Nifty]))/_xlfn.STDEV.P(Table2[6M Return vs Nifty])</f>
        <v>-0.39619916172155606</v>
      </c>
      <c r="M643">
        <v>-5.2026516999829697</v>
      </c>
      <c r="N643">
        <f>(Table2[[#This Row],[1W Return vs Nifty]]-AVERAGE(Table2[1W Return vs Nifty]))/_xlfn.STDEV.P(Table2[1W Return vs Nifty])</f>
        <v>-0.57796772474549818</v>
      </c>
      <c r="O643">
        <v>630.38</v>
      </c>
      <c r="P643">
        <v>639.19297997963099</v>
      </c>
      <c r="Q643">
        <v>653.48978482260202</v>
      </c>
      <c r="R643">
        <v>36.4790326417098</v>
      </c>
      <c r="S643" s="1">
        <f>(Table2[[#This Row],[Close Price]]-Table2[[#This Row],[20D EMA]])/Table2[[#This Row],[20D EMA]]</f>
        <v>-2.7253402709476744E-2</v>
      </c>
      <c r="T643" s="1">
        <f>(Table2[[#This Row],[Close Price]]-Table2[[#This Row],[50D EMA]])/Table2[[#This Row],[50D EMA]]</f>
        <v>-4.0665308903203627E-2</v>
      </c>
      <c r="U643" s="1">
        <f>(Table2[[#This Row],[Close Price]]-Table2[[#This Row],[200D EMA]])/Table2[[#This Row],[200D EMA]]</f>
        <v>-6.1653274095996989E-2</v>
      </c>
      <c r="V643">
        <v>0.61766518202245502</v>
      </c>
      <c r="W643">
        <v>605.79999999999995</v>
      </c>
      <c r="X643">
        <v>614</v>
      </c>
      <c r="Y643">
        <v>600.25</v>
      </c>
      <c r="Z643">
        <v>621.4</v>
      </c>
      <c r="AA643">
        <v>600.25</v>
      </c>
      <c r="AB643">
        <v>659.85</v>
      </c>
      <c r="AC643" s="1">
        <f>(Table2[[#This Row],[Close Price]]/Table2[[#This Row],[Day Low]])-1</f>
        <v>1.2215252558600342E-2</v>
      </c>
      <c r="AD643" s="1">
        <f>(Table2[[#This Row],[Day High]]/Table2[[#This Row],[Close Price]])-1</f>
        <v>1.3046314416176319E-3</v>
      </c>
      <c r="AE643" s="1">
        <f>(Table2[[#This Row],[Close Price]]/Table2[[#This Row],[Current Week Low]])-1</f>
        <v>2.1574344023323588E-2</v>
      </c>
      <c r="AF643" s="1">
        <f>(Table2[[#This Row],[Current Week High]]/Table2[[#This Row],[Close Price]])-1</f>
        <v>1.3372472276581782E-2</v>
      </c>
      <c r="AG643" s="1">
        <f>(Table2[[#This Row],[Close Price]]/Table2[[#This Row],[Current Month Low]])-1</f>
        <v>2.1574344023323588E-2</v>
      </c>
      <c r="AH643" s="1">
        <f>(Table2[[#This Row],[Current Month High]]/Table2[[#This Row],[Close Price]])-1</f>
        <v>7.6076320939334696E-2</v>
      </c>
      <c r="AI643">
        <v>32.648401826483997</v>
      </c>
      <c r="AJ643">
        <v>10.7458912768647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-0.06</v>
      </c>
      <c r="AM643" t="s">
        <v>3108</v>
      </c>
      <c r="AN643">
        <v>-5.87</v>
      </c>
      <c r="AO643" t="s">
        <v>3108</v>
      </c>
      <c r="AP643">
        <v>-4.8253538101629002E-2</v>
      </c>
      <c r="AQ643">
        <f>(Table2[[#This Row],[Sharpe Ratio]]-AVERAGE(Table2[Sharpe Ratio]))/_xlfn.STDEV.P(Table2[Sharpe Ratio])</f>
        <v>-1.2665340859367411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684</v>
      </c>
      <c r="AT643">
        <f>_xlfn.RANK.AVG(Table2[[#This Row],[6M Return vs Nifty Z-Score]],Table2[6M Return vs Nifty Z-Score])</f>
        <v>440</v>
      </c>
      <c r="AU643">
        <f>_xlfn.RANK.AVG(Table2[[#This Row],[Sharpe Ratio Z-Score]],Table2[Sharpe Ratio Z-Score])</f>
        <v>653</v>
      </c>
      <c r="AV643">
        <f>(Table2[[#This Row],[Rank 1Y]]+Table2[[#This Row],[Rank 6M]]+Table2[[#This Row],[Rank Sharpe]])/3</f>
        <v>592.33333333333337</v>
      </c>
    </row>
    <row r="644" spans="1:48" x14ac:dyDescent="0.3">
      <c r="A644" t="s">
        <v>1381</v>
      </c>
      <c r="B644" t="s">
        <v>1382</v>
      </c>
      <c r="C644" t="s">
        <v>3080</v>
      </c>
      <c r="D644" t="s">
        <v>590</v>
      </c>
      <c r="E644">
        <v>7863.7700539199996</v>
      </c>
      <c r="F644">
        <v>45.87</v>
      </c>
      <c r="G644">
        <v>-21.872631463065499</v>
      </c>
      <c r="H644">
        <f>(Table2[[#This Row],[1Y Return vs Nifty]]-AVERAGE(Table2[1Y Return vs Nifty]))/_xlfn.STDEV.P(Table2[1Y Return vs Nifty])</f>
        <v>-0.82988433866915445</v>
      </c>
      <c r="I644">
        <v>3.9055552682802501</v>
      </c>
      <c r="J644">
        <f>(Table2[[#This Row],[1M Return vs Nifty]]-AVERAGE(Table2[1M Return vs Nifty]))/_xlfn.STDEV.P(Table2[1M Return vs Nifty])</f>
        <v>0.61968992974449932</v>
      </c>
      <c r="K644">
        <v>-32.867363081852503</v>
      </c>
      <c r="L644">
        <f>(Table2[[#This Row],[6M Return vs Nifty]]-AVERAGE(Table2[6M Return vs Nifty]))/_xlfn.STDEV.P(Table2[6M Return vs Nifty])</f>
        <v>-1.3013937860243838</v>
      </c>
      <c r="M644">
        <v>-1.62547456072228</v>
      </c>
      <c r="N644">
        <f>(Table2[[#This Row],[1W Return vs Nifty]]-AVERAGE(Table2[1W Return vs Nifty]))/_xlfn.STDEV.P(Table2[1W Return vs Nifty])</f>
        <v>0.21599906793634152</v>
      </c>
      <c r="O644">
        <v>45.05</v>
      </c>
      <c r="P644">
        <v>44.558347218331697</v>
      </c>
      <c r="Q644">
        <v>46.236326547083699</v>
      </c>
      <c r="R644">
        <v>54.471243072522597</v>
      </c>
      <c r="S644" s="1">
        <f>(Table2[[#This Row],[Close Price]]-Table2[[#This Row],[20D EMA]])/Table2[[#This Row],[20D EMA]]</f>
        <v>1.8201997780244179E-2</v>
      </c>
      <c r="T644" s="1">
        <f>(Table2[[#This Row],[Close Price]]-Table2[[#This Row],[50D EMA]])/Table2[[#This Row],[50D EMA]]</f>
        <v>2.9436746727640625E-2</v>
      </c>
      <c r="U644" s="1">
        <f>(Table2[[#This Row],[Close Price]]-Table2[[#This Row],[200D EMA]])/Table2[[#This Row],[200D EMA]]</f>
        <v>-7.9229163396158132E-3</v>
      </c>
      <c r="V644">
        <v>1.3308574991689399</v>
      </c>
      <c r="W644">
        <v>45.3</v>
      </c>
      <c r="X644">
        <v>46.6</v>
      </c>
      <c r="Y644">
        <v>44.89</v>
      </c>
      <c r="Z644">
        <v>48.12</v>
      </c>
      <c r="AA644">
        <v>42.5</v>
      </c>
      <c r="AB644">
        <v>48.12</v>
      </c>
      <c r="AC644" s="1">
        <f>(Table2[[#This Row],[Close Price]]/Table2[[#This Row],[Day Low]])-1</f>
        <v>1.2582781456953684E-2</v>
      </c>
      <c r="AD644" s="1">
        <f>(Table2[[#This Row],[Day High]]/Table2[[#This Row],[Close Price]])-1</f>
        <v>1.5914541094397272E-2</v>
      </c>
      <c r="AE644" s="1">
        <f>(Table2[[#This Row],[Close Price]]/Table2[[#This Row],[Current Week Low]])-1</f>
        <v>2.1831142793495184E-2</v>
      </c>
      <c r="AF644" s="1">
        <f>(Table2[[#This Row],[Current Week High]]/Table2[[#This Row],[Close Price]])-1</f>
        <v>4.9051667756703665E-2</v>
      </c>
      <c r="AG644" s="1">
        <f>(Table2[[#This Row],[Close Price]]/Table2[[#This Row],[Current Month Low]])-1</f>
        <v>7.9294117647058737E-2</v>
      </c>
      <c r="AH644" s="1">
        <f>(Table2[[#This Row],[Current Month High]]/Table2[[#This Row],[Close Price]])-1</f>
        <v>4.9051667756703665E-2</v>
      </c>
      <c r="AI644">
        <v>49.771092217135397</v>
      </c>
      <c r="AJ644">
        <v>18.6804657179818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-0.02</v>
      </c>
      <c r="AM644" t="s">
        <v>3108</v>
      </c>
      <c r="AN644">
        <v>-1.95</v>
      </c>
      <c r="AO644" t="s">
        <v>3108</v>
      </c>
      <c r="AP644">
        <v>2.2494327111346E-2</v>
      </c>
      <c r="AQ644">
        <f>(Table2[[#This Row],[Sharpe Ratio]]-AVERAGE(Table2[Sharpe Ratio]))/_xlfn.STDEV.P(Table2[Sharpe Ratio])</f>
        <v>-0.46252027644338845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617</v>
      </c>
      <c r="AT644">
        <f>_xlfn.RANK.AVG(Table2[[#This Row],[6M Return vs Nifty Z-Score]],Table2[6M Return vs Nifty Z-Score])</f>
        <v>701</v>
      </c>
      <c r="AU644">
        <f>_xlfn.RANK.AVG(Table2[[#This Row],[Sharpe Ratio Z-Score]],Table2[Sharpe Ratio Z-Score])</f>
        <v>463</v>
      </c>
      <c r="AV644">
        <f>(Table2[[#This Row],[Rank 1Y]]+Table2[[#This Row],[Rank 6M]]+Table2[[#This Row],[Rank Sharpe]])/3</f>
        <v>593.66666666666663</v>
      </c>
    </row>
    <row r="645" spans="1:48" x14ac:dyDescent="0.3">
      <c r="A645" t="s">
        <v>1239</v>
      </c>
      <c r="B645" t="s">
        <v>1240</v>
      </c>
      <c r="C645" t="s">
        <v>3064</v>
      </c>
      <c r="D645" t="s">
        <v>121</v>
      </c>
      <c r="E645">
        <v>9040.8713187649992</v>
      </c>
      <c r="F645">
        <v>84.11</v>
      </c>
      <c r="G645">
        <v>-34.310449870254899</v>
      </c>
      <c r="H645">
        <f>(Table2[[#This Row],[1Y Return vs Nifty]]-AVERAGE(Table2[1Y Return vs Nifty]))/_xlfn.STDEV.P(Table2[1Y Return vs Nifty])</f>
        <v>-1.0217940134613939</v>
      </c>
      <c r="I645">
        <v>2.8494946622196302</v>
      </c>
      <c r="J645">
        <f>(Table2[[#This Row],[1M Return vs Nifty]]-AVERAGE(Table2[1M Return vs Nifty]))/_xlfn.STDEV.P(Table2[1M Return vs Nifty])</f>
        <v>0.51872615166520453</v>
      </c>
      <c r="K645">
        <v>-16.679528123904401</v>
      </c>
      <c r="L645">
        <f>(Table2[[#This Row],[6M Return vs Nifty]]-AVERAGE(Table2[6M Return vs Nifty]))/_xlfn.STDEV.P(Table2[6M Return vs Nifty])</f>
        <v>-0.75724934436494429</v>
      </c>
      <c r="M645">
        <v>2.6720234543932002</v>
      </c>
      <c r="N645">
        <f>(Table2[[#This Row],[1W Return vs Nifty]]-AVERAGE(Table2[1W Return vs Nifty]))/_xlfn.STDEV.P(Table2[1W Return vs Nifty])</f>
        <v>1.1698435611735418</v>
      </c>
      <c r="O645">
        <v>82.33</v>
      </c>
      <c r="P645">
        <v>82.766062988833696</v>
      </c>
      <c r="Q645">
        <v>84.830300108056903</v>
      </c>
      <c r="R645">
        <v>64.085104200479194</v>
      </c>
      <c r="S645" s="1">
        <f>(Table2[[#This Row],[Close Price]]-Table2[[#This Row],[20D EMA]])/Table2[[#This Row],[20D EMA]]</f>
        <v>2.1620308514514772E-2</v>
      </c>
      <c r="T645" s="1">
        <f>(Table2[[#This Row],[Close Price]]-Table2[[#This Row],[50D EMA]])/Table2[[#This Row],[50D EMA]]</f>
        <v>1.6237778657511109E-2</v>
      </c>
      <c r="U645" s="1">
        <f>(Table2[[#This Row],[Close Price]]-Table2[[#This Row],[200D EMA]])/Table2[[#This Row],[200D EMA]]</f>
        <v>-8.4910710811984032E-3</v>
      </c>
      <c r="V645">
        <v>0.89829310212866598</v>
      </c>
      <c r="W645">
        <v>84</v>
      </c>
      <c r="X645">
        <v>86.21</v>
      </c>
      <c r="Y645">
        <v>80.34</v>
      </c>
      <c r="Z645">
        <v>86.21</v>
      </c>
      <c r="AA645">
        <v>79.989999999999995</v>
      </c>
      <c r="AB645">
        <v>86.21</v>
      </c>
      <c r="AC645" s="1">
        <f>(Table2[[#This Row],[Close Price]]/Table2[[#This Row],[Day Low]])-1</f>
        <v>1.3095238095237605E-3</v>
      </c>
      <c r="AD645" s="1">
        <f>(Table2[[#This Row],[Day High]]/Table2[[#This Row],[Close Price]])-1</f>
        <v>2.4967304720009409E-2</v>
      </c>
      <c r="AE645" s="1">
        <f>(Table2[[#This Row],[Close Price]]/Table2[[#This Row],[Current Week Low]])-1</f>
        <v>4.6925566343042124E-2</v>
      </c>
      <c r="AF645" s="1">
        <f>(Table2[[#This Row],[Current Week High]]/Table2[[#This Row],[Close Price]])-1</f>
        <v>2.4967304720009409E-2</v>
      </c>
      <c r="AG645" s="1">
        <f>(Table2[[#This Row],[Close Price]]/Table2[[#This Row],[Current Month Low]])-1</f>
        <v>5.1506438304788071E-2</v>
      </c>
      <c r="AH645" s="1">
        <f>(Table2[[#This Row],[Current Month High]]/Table2[[#This Row],[Close Price]])-1</f>
        <v>2.4967304720009409E-2</v>
      </c>
      <c r="AI645">
        <v>16.514088693377701</v>
      </c>
      <c r="AJ645">
        <v>16.174033149171201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-0.02</v>
      </c>
      <c r="AM645" t="s">
        <v>3108</v>
      </c>
      <c r="AN645">
        <v>2.0499999999999998</v>
      </c>
      <c r="AO645" t="s">
        <v>3109</v>
      </c>
      <c r="AQ645">
        <f>(Table2[[#This Row],[Sharpe Ratio]]-AVERAGE(Table2[Sharpe Ratio]))/_xlfn.STDEV.P(Table2[Sharpe Ratio])</f>
        <v>-0.71815696001452767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668</v>
      </c>
      <c r="AT645">
        <f>_xlfn.RANK.AVG(Table2[[#This Row],[6M Return vs Nifty Z-Score]],Table2[6M Return vs Nifty Z-Score])</f>
        <v>577</v>
      </c>
      <c r="AU645">
        <f>_xlfn.RANK.AVG(Table2[[#This Row],[Sharpe Ratio Z-Score]],Table2[Sharpe Ratio Z-Score])</f>
        <v>544.5</v>
      </c>
      <c r="AV645">
        <f>(Table2[[#This Row],[Rank 1Y]]+Table2[[#This Row],[Rank 6M]]+Table2[[#This Row],[Rank Sharpe]])/3</f>
        <v>596.5</v>
      </c>
    </row>
    <row r="646" spans="1:48" x14ac:dyDescent="0.3">
      <c r="A646" t="s">
        <v>741</v>
      </c>
      <c r="B646" t="s">
        <v>742</v>
      </c>
      <c r="C646" t="s">
        <v>3078</v>
      </c>
      <c r="D646" t="s">
        <v>537</v>
      </c>
      <c r="E646">
        <v>21868.850874225001</v>
      </c>
      <c r="F646">
        <v>603.25</v>
      </c>
      <c r="G646">
        <v>4.7217409814889999</v>
      </c>
      <c r="H646">
        <f>(Table2[[#This Row],[1Y Return vs Nifty]]-AVERAGE(Table2[1Y Return vs Nifty]))/_xlfn.STDEV.P(Table2[1Y Return vs Nifty])</f>
        <v>-0.41954570852899625</v>
      </c>
      <c r="I646">
        <v>-15.460542417437599</v>
      </c>
      <c r="J646">
        <f>(Table2[[#This Row],[1M Return vs Nifty]]-AVERAGE(Table2[1M Return vs Nifty]))/_xlfn.STDEV.P(Table2[1M Return vs Nifty])</f>
        <v>-1.2317894056095975</v>
      </c>
      <c r="K646">
        <v>-24.577344259887798</v>
      </c>
      <c r="L646">
        <f>(Table2[[#This Row],[6M Return vs Nifty]]-AVERAGE(Table2[6M Return vs Nifty]))/_xlfn.STDEV.P(Table2[6M Return vs Nifty])</f>
        <v>-1.0227297352144651</v>
      </c>
      <c r="M646">
        <v>-21.579265368238801</v>
      </c>
      <c r="N646">
        <f>(Table2[[#This Row],[1W Return vs Nifty]]-AVERAGE(Table2[1W Return vs Nifty]))/_xlfn.STDEV.P(Table2[1W Return vs Nifty])</f>
        <v>-4.2128135607171382</v>
      </c>
      <c r="O646">
        <v>693.36</v>
      </c>
      <c r="P646">
        <v>693.69986590016197</v>
      </c>
      <c r="Q646">
        <v>652.07913758562904</v>
      </c>
      <c r="R646">
        <v>21.820459453609502</v>
      </c>
      <c r="S646" s="1">
        <f>(Table2[[#This Row],[Close Price]]-Table2[[#This Row],[20D EMA]])/Table2[[#This Row],[20D EMA]]</f>
        <v>-0.12996134764047537</v>
      </c>
      <c r="T646" s="1">
        <f>(Table2[[#This Row],[Close Price]]-Table2[[#This Row],[50D EMA]])/Table2[[#This Row],[50D EMA]]</f>
        <v>-0.13038760758990778</v>
      </c>
      <c r="U646" s="1">
        <f>(Table2[[#This Row],[Close Price]]-Table2[[#This Row],[200D EMA]])/Table2[[#This Row],[200D EMA]]</f>
        <v>-7.4882226360472925E-2</v>
      </c>
      <c r="V646">
        <v>2.4879253164205899</v>
      </c>
      <c r="W646">
        <v>594.1</v>
      </c>
      <c r="X646">
        <v>612.15</v>
      </c>
      <c r="Y646">
        <v>593.04999999999995</v>
      </c>
      <c r="Z646">
        <v>765</v>
      </c>
      <c r="AA646">
        <v>593.04999999999995</v>
      </c>
      <c r="AB646">
        <v>765.5</v>
      </c>
      <c r="AC646" s="1">
        <f>(Table2[[#This Row],[Close Price]]/Table2[[#This Row],[Day Low]])-1</f>
        <v>1.5401447567749527E-2</v>
      </c>
      <c r="AD646" s="1">
        <f>(Table2[[#This Row],[Day High]]/Table2[[#This Row],[Close Price]])-1</f>
        <v>1.4753418980522071E-2</v>
      </c>
      <c r="AE646" s="1">
        <f>(Table2[[#This Row],[Close Price]]/Table2[[#This Row],[Current Week Low]])-1</f>
        <v>1.7199224348706021E-2</v>
      </c>
      <c r="AF646" s="1">
        <f>(Table2[[#This Row],[Current Week High]]/Table2[[#This Row],[Close Price]])-1</f>
        <v>0.26813095731454628</v>
      </c>
      <c r="AG646" s="1">
        <f>(Table2[[#This Row],[Close Price]]/Table2[[#This Row],[Current Month Low]])-1</f>
        <v>1.7199224348706021E-2</v>
      </c>
      <c r="AH646" s="1">
        <f>(Table2[[#This Row],[Current Month High]]/Table2[[#This Row],[Close Price]])-1</f>
        <v>0.26895980107749695</v>
      </c>
      <c r="AI646">
        <v>27.517612929962699</v>
      </c>
      <c r="AJ646">
        <v>37.728310502283101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-0.06</v>
      </c>
      <c r="AM646" t="s">
        <v>3108</v>
      </c>
      <c r="AN646">
        <v>-18.79</v>
      </c>
      <c r="AO646" t="s">
        <v>3108</v>
      </c>
      <c r="AP646">
        <v>-8.3547441653130994E-2</v>
      </c>
      <c r="AQ646">
        <f>(Table2[[#This Row],[Sharpe Ratio]]-AVERAGE(Table2[Sharpe Ratio]))/_xlfn.STDEV.P(Table2[Sharpe Ratio])</f>
        <v>-1.6676315008327292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435</v>
      </c>
      <c r="AT646">
        <f>_xlfn.RANK.AVG(Table2[[#This Row],[6M Return vs Nifty Z-Score]],Table2[6M Return vs Nifty Z-Score])</f>
        <v>653</v>
      </c>
      <c r="AU646">
        <f>_xlfn.RANK.AVG(Table2[[#This Row],[Sharpe Ratio Z-Score]],Table2[Sharpe Ratio Z-Score])</f>
        <v>702</v>
      </c>
      <c r="AV646">
        <f>(Table2[[#This Row],[Rank 1Y]]+Table2[[#This Row],[Rank 6M]]+Table2[[#This Row],[Rank Sharpe]])/3</f>
        <v>596.66666666666663</v>
      </c>
    </row>
    <row r="647" spans="1:48" x14ac:dyDescent="0.3">
      <c r="A647" t="s">
        <v>1415</v>
      </c>
      <c r="B647" t="s">
        <v>1416</v>
      </c>
      <c r="C647" t="s">
        <v>3078</v>
      </c>
      <c r="D647" t="s">
        <v>537</v>
      </c>
      <c r="E647">
        <v>7501.7985813750001</v>
      </c>
      <c r="F647">
        <v>271.25</v>
      </c>
      <c r="G647">
        <v>-21.328394020647</v>
      </c>
      <c r="H647">
        <f>(Table2[[#This Row],[1Y Return vs Nifty]]-AVERAGE(Table2[1Y Return vs Nifty]))/_xlfn.STDEV.P(Table2[1Y Return vs Nifty])</f>
        <v>-0.82148701148805314</v>
      </c>
      <c r="I647">
        <v>-6.5358267225238006E-2</v>
      </c>
      <c r="J647">
        <f>(Table2[[#This Row],[1M Return vs Nifty]]-AVERAGE(Table2[1M Return vs Nifty]))/_xlfn.STDEV.P(Table2[1M Return vs Nifty])</f>
        <v>0.24005411086249992</v>
      </c>
      <c r="K647">
        <v>-9.9996539696400504</v>
      </c>
      <c r="L647">
        <f>(Table2[[#This Row],[6M Return vs Nifty]]-AVERAGE(Table2[6M Return vs Nifty]))/_xlfn.STDEV.P(Table2[6M Return vs Nifty])</f>
        <v>-0.53270934865397812</v>
      </c>
      <c r="M647">
        <v>-2.2182057352124001</v>
      </c>
      <c r="N647">
        <f>(Table2[[#This Row],[1W Return vs Nifty]]-AVERAGE(Table2[1W Return vs Nifty]))/_xlfn.STDEV.P(Table2[1W Return vs Nifty])</f>
        <v>8.4440341261228305E-2</v>
      </c>
      <c r="O647">
        <v>263.07</v>
      </c>
      <c r="P647">
        <v>259.33619609089999</v>
      </c>
      <c r="Q647">
        <v>260.51191300449801</v>
      </c>
      <c r="R647">
        <v>58.293897829431401</v>
      </c>
      <c r="S647" s="1">
        <f>(Table2[[#This Row],[Close Price]]-Table2[[#This Row],[20D EMA]])/Table2[[#This Row],[20D EMA]]</f>
        <v>3.1094385524765299E-2</v>
      </c>
      <c r="T647" s="1">
        <f>(Table2[[#This Row],[Close Price]]-Table2[[#This Row],[50D EMA]])/Table2[[#This Row],[50D EMA]]</f>
        <v>4.5939610778142598E-2</v>
      </c>
      <c r="U647" s="1">
        <f>(Table2[[#This Row],[Close Price]]-Table2[[#This Row],[200D EMA]])/Table2[[#This Row],[200D EMA]]</f>
        <v>4.1219178315720952E-2</v>
      </c>
      <c r="V647">
        <v>2.1590056926439098</v>
      </c>
      <c r="W647">
        <v>266.14999999999998</v>
      </c>
      <c r="X647">
        <v>274.7</v>
      </c>
      <c r="Y647">
        <v>261.7</v>
      </c>
      <c r="Z647">
        <v>287.89999999999998</v>
      </c>
      <c r="AA647">
        <v>240.05</v>
      </c>
      <c r="AB647">
        <v>287.89999999999998</v>
      </c>
      <c r="AC647" s="1">
        <f>(Table2[[#This Row],[Close Price]]/Table2[[#This Row],[Day Low]])-1</f>
        <v>1.9162126620327014E-2</v>
      </c>
      <c r="AD647" s="1">
        <f>(Table2[[#This Row],[Day High]]/Table2[[#This Row],[Close Price]])-1</f>
        <v>1.2718894009216442E-2</v>
      </c>
      <c r="AE647" s="1">
        <f>(Table2[[#This Row],[Close Price]]/Table2[[#This Row],[Current Week Low]])-1</f>
        <v>3.6492166602980491E-2</v>
      </c>
      <c r="AF647" s="1">
        <f>(Table2[[#This Row],[Current Week High]]/Table2[[#This Row],[Close Price]])-1</f>
        <v>6.1382488479262642E-2</v>
      </c>
      <c r="AG647" s="1">
        <f>(Table2[[#This Row],[Close Price]]/Table2[[#This Row],[Current Month Low]])-1</f>
        <v>0.12997292230785251</v>
      </c>
      <c r="AH647" s="1">
        <f>(Table2[[#This Row],[Current Month High]]/Table2[[#This Row],[Close Price]])-1</f>
        <v>6.1382488479262642E-2</v>
      </c>
      <c r="AI647">
        <v>18.322580645161199</v>
      </c>
      <c r="AJ647">
        <v>23.295454545454501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0.09</v>
      </c>
      <c r="AM647" t="s">
        <v>3109</v>
      </c>
      <c r="AN647">
        <v>4.91</v>
      </c>
      <c r="AO647" t="s">
        <v>3109</v>
      </c>
      <c r="AP647">
        <v>-6.3340427403344002E-2</v>
      </c>
      <c r="AQ647">
        <f>(Table2[[#This Row],[Sharpe Ratio]]-AVERAGE(Table2[Sharpe Ratio]))/_xlfn.STDEV.P(Table2[Sharpe Ratio])</f>
        <v>-1.4379889744250476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616</v>
      </c>
      <c r="AT647">
        <f>_xlfn.RANK.AVG(Table2[[#This Row],[6M Return vs Nifty Z-Score]],Table2[6M Return vs Nifty Z-Score])</f>
        <v>496</v>
      </c>
      <c r="AU647">
        <f>_xlfn.RANK.AVG(Table2[[#This Row],[Sharpe Ratio Z-Score]],Table2[Sharpe Ratio Z-Score])</f>
        <v>678</v>
      </c>
      <c r="AV647">
        <f>(Table2[[#This Row],[Rank 1Y]]+Table2[[#This Row],[Rank 6M]]+Table2[[#This Row],[Rank Sharpe]])/3</f>
        <v>596.66666666666663</v>
      </c>
    </row>
    <row r="648" spans="1:48" x14ac:dyDescent="0.3">
      <c r="A648" t="s">
        <v>1920</v>
      </c>
      <c r="B648" t="s">
        <v>1921</v>
      </c>
      <c r="C648" t="s">
        <v>3069</v>
      </c>
      <c r="D648" t="s">
        <v>205</v>
      </c>
      <c r="E648">
        <v>3496.856148975</v>
      </c>
      <c r="F648">
        <v>222.83</v>
      </c>
      <c r="G648">
        <v>-29.6568831784639</v>
      </c>
      <c r="H648">
        <f>(Table2[[#This Row],[1Y Return vs Nifty]]-AVERAGE(Table2[1Y Return vs Nifty]))/_xlfn.STDEV.P(Table2[1Y Return vs Nifty])</f>
        <v>-0.94999167311452137</v>
      </c>
      <c r="I648">
        <v>-3.7851886567842401</v>
      </c>
      <c r="J648">
        <f>(Table2[[#This Row],[1M Return vs Nifty]]-AVERAGE(Table2[1M Return vs Nifty]))/_xlfn.STDEV.P(Table2[1M Return vs Nifty])</f>
        <v>-0.1155771169180896</v>
      </c>
      <c r="K648">
        <v>-24.233669896348101</v>
      </c>
      <c r="L648">
        <f>(Table2[[#This Row],[6M Return vs Nifty]]-AVERAGE(Table2[6M Return vs Nifty]))/_xlfn.STDEV.P(Table2[6M Return vs Nifty])</f>
        <v>-1.0111773259425165</v>
      </c>
      <c r="M648">
        <v>-2.8546293423788098</v>
      </c>
      <c r="N648">
        <f>(Table2[[#This Row],[1W Return vs Nifty]]-AVERAGE(Table2[1W Return vs Nifty]))/_xlfn.STDEV.P(Table2[1W Return vs Nifty])</f>
        <v>-5.6816071406485931E-2</v>
      </c>
      <c r="O648">
        <v>222.72</v>
      </c>
      <c r="P648">
        <v>224.486183581955</v>
      </c>
      <c r="Q648">
        <v>231.57246307976101</v>
      </c>
      <c r="R648">
        <v>52.861159377103</v>
      </c>
      <c r="S648" s="1">
        <f>(Table2[[#This Row],[Close Price]]-Table2[[#This Row],[20D EMA]])/Table2[[#This Row],[20D EMA]]</f>
        <v>4.9389367816098085E-4</v>
      </c>
      <c r="T648" s="1">
        <f>(Table2[[#This Row],[Close Price]]-Table2[[#This Row],[50D EMA]])/Table2[[#This Row],[50D EMA]]</f>
        <v>-7.3776637632148746E-3</v>
      </c>
      <c r="U648" s="1">
        <f>(Table2[[#This Row],[Close Price]]-Table2[[#This Row],[200D EMA]])/Table2[[#This Row],[200D EMA]]</f>
        <v>-3.7752602202748994E-2</v>
      </c>
      <c r="V648">
        <v>0.51656517147009695</v>
      </c>
      <c r="W648">
        <v>212.5</v>
      </c>
      <c r="X648">
        <v>224.88</v>
      </c>
      <c r="Y648">
        <v>211.02</v>
      </c>
      <c r="Z648">
        <v>224.88</v>
      </c>
      <c r="AA648">
        <v>206</v>
      </c>
      <c r="AB648">
        <v>239.9</v>
      </c>
      <c r="AC648" s="1">
        <f>(Table2[[#This Row],[Close Price]]/Table2[[#This Row],[Day Low]])-1</f>
        <v>4.8611764705882354E-2</v>
      </c>
      <c r="AD648" s="1">
        <f>(Table2[[#This Row],[Day High]]/Table2[[#This Row],[Close Price]])-1</f>
        <v>9.1998384418614521E-3</v>
      </c>
      <c r="AE648" s="1">
        <f>(Table2[[#This Row],[Close Price]]/Table2[[#This Row],[Current Week Low]])-1</f>
        <v>5.5966259122357975E-2</v>
      </c>
      <c r="AF648" s="1">
        <f>(Table2[[#This Row],[Current Week High]]/Table2[[#This Row],[Close Price]])-1</f>
        <v>9.1998384418614521E-3</v>
      </c>
      <c r="AG648" s="1">
        <f>(Table2[[#This Row],[Close Price]]/Table2[[#This Row],[Current Month Low]])-1</f>
        <v>8.1699029126213629E-2</v>
      </c>
      <c r="AH648" s="1">
        <f>(Table2[[#This Row],[Current Month High]]/Table2[[#This Row],[Close Price]])-1</f>
        <v>7.6605484001256441E-2</v>
      </c>
      <c r="AI648">
        <v>34.183009469101997</v>
      </c>
      <c r="AJ648">
        <v>16.940435581212199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-0.03</v>
      </c>
      <c r="AM648" t="s">
        <v>3108</v>
      </c>
      <c r="AN648">
        <v>-5.14</v>
      </c>
      <c r="AO648" t="s">
        <v>3108</v>
      </c>
      <c r="AP648">
        <v>9.1214635933759992E-3</v>
      </c>
      <c r="AQ648">
        <f>(Table2[[#This Row],[Sharpe Ratio]]-AVERAGE(Table2[Sharpe Ratio]))/_xlfn.STDEV.P(Table2[Sharpe Ratio])</f>
        <v>-0.61449612629483885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645</v>
      </c>
      <c r="AT648">
        <f>_xlfn.RANK.AVG(Table2[[#This Row],[6M Return vs Nifty Z-Score]],Table2[6M Return vs Nifty Z-Score])</f>
        <v>645</v>
      </c>
      <c r="AU648">
        <f>_xlfn.RANK.AVG(Table2[[#This Row],[Sharpe Ratio Z-Score]],Table2[Sharpe Ratio Z-Score])</f>
        <v>504</v>
      </c>
      <c r="AV648">
        <f>(Table2[[#This Row],[Rank 1Y]]+Table2[[#This Row],[Rank 6M]]+Table2[[#This Row],[Rank Sharpe]])/3</f>
        <v>598</v>
      </c>
    </row>
    <row r="649" spans="1:48" x14ac:dyDescent="0.3">
      <c r="A649" t="s">
        <v>1877</v>
      </c>
      <c r="B649" t="s">
        <v>1878</v>
      </c>
      <c r="C649" t="s">
        <v>3080</v>
      </c>
      <c r="D649" t="s">
        <v>1879</v>
      </c>
      <c r="E649">
        <v>3676.5070464999999</v>
      </c>
      <c r="F649">
        <v>20.77</v>
      </c>
      <c r="G649">
        <v>0.95529339495100596</v>
      </c>
      <c r="H649">
        <f>(Table2[[#This Row],[1Y Return vs Nifty]]-AVERAGE(Table2[1Y Return vs Nifty]))/_xlfn.STDEV.P(Table2[1Y Return vs Nifty])</f>
        <v>-0.47766021927283475</v>
      </c>
      <c r="I649">
        <v>-18.309097117239599</v>
      </c>
      <c r="J649">
        <f>(Table2[[#This Row],[1M Return vs Nifty]]-AVERAGE(Table2[1M Return vs Nifty]))/_xlfn.STDEV.P(Table2[1M Return vs Nifty])</f>
        <v>-1.5041230604273519</v>
      </c>
      <c r="K649">
        <v>-27.425502214841899</v>
      </c>
      <c r="L649">
        <f>(Table2[[#This Row],[6M Return vs Nifty]]-AVERAGE(Table2[6M Return vs Nifty]))/_xlfn.STDEV.P(Table2[6M Return vs Nifty])</f>
        <v>-1.1184688704467185</v>
      </c>
      <c r="M649">
        <v>-4.4556979189008796</v>
      </c>
      <c r="N649">
        <f>(Table2[[#This Row],[1W Return vs Nifty]]-AVERAGE(Table2[1W Return vs Nifty]))/_xlfn.STDEV.P(Table2[1W Return vs Nifty])</f>
        <v>-0.4121787591004003</v>
      </c>
      <c r="O649">
        <v>22.12</v>
      </c>
      <c r="P649">
        <v>22.311797235200501</v>
      </c>
      <c r="Q649">
        <v>21.357284954599098</v>
      </c>
      <c r="R649">
        <v>28.097812613163299</v>
      </c>
      <c r="S649" s="1">
        <f>(Table2[[#This Row],[Close Price]]-Table2[[#This Row],[20D EMA]])/Table2[[#This Row],[20D EMA]]</f>
        <v>-6.1030741410488309E-2</v>
      </c>
      <c r="T649" s="1">
        <f>(Table2[[#This Row],[Close Price]]-Table2[[#This Row],[50D EMA]])/Table2[[#This Row],[50D EMA]]</f>
        <v>-6.9102332678430078E-2</v>
      </c>
      <c r="U649" s="1">
        <f>(Table2[[#This Row],[Close Price]]-Table2[[#This Row],[200D EMA]])/Table2[[#This Row],[200D EMA]]</f>
        <v>-2.7498109232870084E-2</v>
      </c>
      <c r="V649">
        <v>0.82883617494937201</v>
      </c>
      <c r="W649">
        <v>20.62</v>
      </c>
      <c r="X649">
        <v>21.16</v>
      </c>
      <c r="Y649">
        <v>20.62</v>
      </c>
      <c r="Z649">
        <v>21.74</v>
      </c>
      <c r="AA649">
        <v>20.62</v>
      </c>
      <c r="AB649">
        <v>24.28</v>
      </c>
      <c r="AC649" s="1">
        <f>(Table2[[#This Row],[Close Price]]/Table2[[#This Row],[Day Low]])-1</f>
        <v>7.2744907856450158E-3</v>
      </c>
      <c r="AD649" s="1">
        <f>(Table2[[#This Row],[Day High]]/Table2[[#This Row],[Close Price]])-1</f>
        <v>1.8777082330284189E-2</v>
      </c>
      <c r="AE649" s="1">
        <f>(Table2[[#This Row],[Close Price]]/Table2[[#This Row],[Current Week Low]])-1</f>
        <v>7.2744907856450158E-3</v>
      </c>
      <c r="AF649" s="1">
        <f>(Table2[[#This Row],[Current Week High]]/Table2[[#This Row],[Close Price]])-1</f>
        <v>4.6701974000962876E-2</v>
      </c>
      <c r="AG649" s="1">
        <f>(Table2[[#This Row],[Close Price]]/Table2[[#This Row],[Current Month Low]])-1</f>
        <v>7.2744907856450158E-3</v>
      </c>
      <c r="AH649" s="1">
        <f>(Table2[[#This Row],[Current Month High]]/Table2[[#This Row],[Close Price]])-1</f>
        <v>0.16899374097255659</v>
      </c>
      <c r="AI649">
        <v>34.569090033702402</v>
      </c>
      <c r="AJ649">
        <v>29.0062111801242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-0.08</v>
      </c>
      <c r="AM649" t="s">
        <v>3108</v>
      </c>
      <c r="AN649">
        <v>-14.07</v>
      </c>
      <c r="AO649" t="s">
        <v>3108</v>
      </c>
      <c r="AP649">
        <v>-4.8334021644613E-2</v>
      </c>
      <c r="AQ649">
        <f>(Table2[[#This Row],[Sharpe Ratio]]-AVERAGE(Table2[Sharpe Ratio]))/_xlfn.STDEV.P(Table2[Sharpe Ratio])</f>
        <v>-1.2674487408143305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469</v>
      </c>
      <c r="AT649">
        <f>_xlfn.RANK.AVG(Table2[[#This Row],[6M Return vs Nifty Z-Score]],Table2[6M Return vs Nifty Z-Score])</f>
        <v>677</v>
      </c>
      <c r="AU649">
        <f>_xlfn.RANK.AVG(Table2[[#This Row],[Sharpe Ratio Z-Score]],Table2[Sharpe Ratio Z-Score])</f>
        <v>654</v>
      </c>
      <c r="AV649">
        <f>(Table2[[#This Row],[Rank 1Y]]+Table2[[#This Row],[Rank 6M]]+Table2[[#This Row],[Rank Sharpe]])/3</f>
        <v>600</v>
      </c>
    </row>
    <row r="650" spans="1:48" x14ac:dyDescent="0.3">
      <c r="A650" t="s">
        <v>1576</v>
      </c>
      <c r="B650" t="s">
        <v>1577</v>
      </c>
      <c r="C650" t="s">
        <v>3074</v>
      </c>
      <c r="D650" t="s">
        <v>393</v>
      </c>
      <c r="E650">
        <v>5949.7628091839997</v>
      </c>
      <c r="F650">
        <v>60.54</v>
      </c>
      <c r="G650">
        <v>-38.703278095884301</v>
      </c>
      <c r="H650">
        <f>(Table2[[#This Row],[1Y Return vs Nifty]]-AVERAGE(Table2[1Y Return vs Nifty]))/_xlfn.STDEV.P(Table2[1Y Return vs Nifty])</f>
        <v>-1.089573282188409</v>
      </c>
      <c r="I650">
        <v>-5.6115638378205901</v>
      </c>
      <c r="J650">
        <f>(Table2[[#This Row],[1M Return vs Nifty]]-AVERAGE(Table2[1M Return vs Nifty]))/_xlfn.STDEV.P(Table2[1M Return vs Nifty])</f>
        <v>-0.29018616625621169</v>
      </c>
      <c r="K650">
        <v>-31.686799397191699</v>
      </c>
      <c r="L650">
        <f>(Table2[[#This Row],[6M Return vs Nifty]]-AVERAGE(Table2[6M Return vs Nifty]))/_xlfn.STDEV.P(Table2[6M Return vs Nifty])</f>
        <v>-1.2617098401043798</v>
      </c>
      <c r="M650">
        <v>-1.9259431850106801</v>
      </c>
      <c r="N650">
        <f>(Table2[[#This Row],[1W Return vs Nifty]]-AVERAGE(Table2[1W Return vs Nifty]))/_xlfn.STDEV.P(Table2[1W Return vs Nifty])</f>
        <v>0.14930902138832788</v>
      </c>
      <c r="O650">
        <v>61.96</v>
      </c>
      <c r="P650">
        <v>63.753759406500997</v>
      </c>
      <c r="Q650">
        <v>68.886946155972893</v>
      </c>
      <c r="R650">
        <v>35.274126496100799</v>
      </c>
      <c r="S650" s="1">
        <f>(Table2[[#This Row],[Close Price]]-Table2[[#This Row],[20D EMA]])/Table2[[#This Row],[20D EMA]]</f>
        <v>-2.2918011620400285E-2</v>
      </c>
      <c r="T650" s="1">
        <f>(Table2[[#This Row],[Close Price]]-Table2[[#This Row],[50D EMA]])/Table2[[#This Row],[50D EMA]]</f>
        <v>-5.0408939589110559E-2</v>
      </c>
      <c r="U650" s="1">
        <f>(Table2[[#This Row],[Close Price]]-Table2[[#This Row],[200D EMA]])/Table2[[#This Row],[200D EMA]]</f>
        <v>-0.12116876450109795</v>
      </c>
      <c r="V650">
        <v>0.58441424375264395</v>
      </c>
      <c r="W650">
        <v>60.4</v>
      </c>
      <c r="X650">
        <v>61.6</v>
      </c>
      <c r="Y650">
        <v>58.63</v>
      </c>
      <c r="Z650">
        <v>61.71</v>
      </c>
      <c r="AA650">
        <v>58.63</v>
      </c>
      <c r="AB650">
        <v>65.680000000000007</v>
      </c>
      <c r="AC650" s="1">
        <f>(Table2[[#This Row],[Close Price]]/Table2[[#This Row],[Day Low]])-1</f>
        <v>2.3178807947019653E-3</v>
      </c>
      <c r="AD650" s="1">
        <f>(Table2[[#This Row],[Day High]]/Table2[[#This Row],[Close Price]])-1</f>
        <v>1.7509084902543881E-2</v>
      </c>
      <c r="AE650" s="1">
        <f>(Table2[[#This Row],[Close Price]]/Table2[[#This Row],[Current Week Low]])-1</f>
        <v>3.2577178918642202E-2</v>
      </c>
      <c r="AF650" s="1">
        <f>(Table2[[#This Row],[Current Week High]]/Table2[[#This Row],[Close Price]])-1</f>
        <v>1.9326065411298332E-2</v>
      </c>
      <c r="AG650" s="1">
        <f>(Table2[[#This Row],[Close Price]]/Table2[[#This Row],[Current Month Low]])-1</f>
        <v>3.2577178918642202E-2</v>
      </c>
      <c r="AH650" s="1">
        <f>(Table2[[#This Row],[Current Month High]]/Table2[[#This Row],[Close Price]])-1</f>
        <v>8.4902543772712447E-2</v>
      </c>
      <c r="AI650">
        <v>61.876445325404603</v>
      </c>
      <c r="AJ650">
        <v>3.2577178918642198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-0.17</v>
      </c>
      <c r="AM650" t="s">
        <v>3108</v>
      </c>
      <c r="AN650">
        <v>-6.3</v>
      </c>
      <c r="AO650" t="s">
        <v>3108</v>
      </c>
      <c r="AP650">
        <v>3.6436659306372E-2</v>
      </c>
      <c r="AQ650">
        <f>(Table2[[#This Row],[Sharpe Ratio]]-AVERAGE(Table2[Sharpe Ratio]))/_xlfn.STDEV.P(Table2[Sharpe Ratio])</f>
        <v>-0.30407270226430472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685</v>
      </c>
      <c r="AT650">
        <f>_xlfn.RANK.AVG(Table2[[#This Row],[6M Return vs Nifty Z-Score]],Table2[6M Return vs Nifty Z-Score])</f>
        <v>694</v>
      </c>
      <c r="AU650">
        <f>_xlfn.RANK.AVG(Table2[[#This Row],[Sharpe Ratio Z-Score]],Table2[Sharpe Ratio Z-Score])</f>
        <v>424</v>
      </c>
      <c r="AV650">
        <f>(Table2[[#This Row],[Rank 1Y]]+Table2[[#This Row],[Rank 6M]]+Table2[[#This Row],[Rank Sharpe]])/3</f>
        <v>601</v>
      </c>
    </row>
    <row r="651" spans="1:48" x14ac:dyDescent="0.3">
      <c r="A651" t="s">
        <v>112</v>
      </c>
      <c r="B651" t="s">
        <v>113</v>
      </c>
      <c r="C651" t="s">
        <v>3064</v>
      </c>
      <c r="D651" t="s">
        <v>37</v>
      </c>
      <c r="E651">
        <v>247001.94104772899</v>
      </c>
      <c r="F651">
        <v>1549.9</v>
      </c>
      <c r="G651">
        <v>-20.632211789532299</v>
      </c>
      <c r="H651">
        <f>(Table2[[#This Row],[1Y Return vs Nifty]]-AVERAGE(Table2[1Y Return vs Nifty]))/_xlfn.STDEV.P(Table2[1Y Return vs Nifty])</f>
        <v>-0.81074524784466928</v>
      </c>
      <c r="I651">
        <v>-4.6944114047882</v>
      </c>
      <c r="J651">
        <f>(Table2[[#This Row],[1M Return vs Nifty]]-AVERAGE(Table2[1M Return vs Nifty]))/_xlfn.STDEV.P(Table2[1M Return vs Nifty])</f>
        <v>-0.20250258618310729</v>
      </c>
      <c r="K651">
        <v>-12.994545012896699</v>
      </c>
      <c r="L651">
        <f>(Table2[[#This Row],[6M Return vs Nifty]]-AVERAGE(Table2[6M Return vs Nifty]))/_xlfn.STDEV.P(Table2[6M Return vs Nifty])</f>
        <v>-0.63338082935520668</v>
      </c>
      <c r="M651">
        <v>-1.9941014444</v>
      </c>
      <c r="N651">
        <f>(Table2[[#This Row],[1W Return vs Nifty]]-AVERAGE(Table2[1W Return vs Nifty]))/_xlfn.STDEV.P(Table2[1W Return vs Nifty])</f>
        <v>0.13418106084978448</v>
      </c>
      <c r="O651">
        <v>1575.99</v>
      </c>
      <c r="P651">
        <v>1586.31026260883</v>
      </c>
      <c r="Q651">
        <v>1588.81596212098</v>
      </c>
      <c r="R651">
        <v>41.401787675802403</v>
      </c>
      <c r="S651" s="1">
        <f>(Table2[[#This Row],[Close Price]]-Table2[[#This Row],[20D EMA]])/Table2[[#This Row],[20D EMA]]</f>
        <v>-1.6554673570263717E-2</v>
      </c>
      <c r="T651" s="1">
        <f>(Table2[[#This Row],[Close Price]]-Table2[[#This Row],[50D EMA]])/Table2[[#This Row],[50D EMA]]</f>
        <v>-2.2952800260492547E-2</v>
      </c>
      <c r="U651" s="1">
        <f>(Table2[[#This Row],[Close Price]]-Table2[[#This Row],[200D EMA]])/Table2[[#This Row],[200D EMA]]</f>
        <v>-2.4493687783089278E-2</v>
      </c>
      <c r="V651">
        <v>0.89044849927433301</v>
      </c>
      <c r="W651">
        <v>1523.25</v>
      </c>
      <c r="X651">
        <v>1552.45</v>
      </c>
      <c r="Y651">
        <v>1523.25</v>
      </c>
      <c r="Z651">
        <v>1570.85</v>
      </c>
      <c r="AA651">
        <v>1523.25</v>
      </c>
      <c r="AB651">
        <v>1659</v>
      </c>
      <c r="AC651" s="1">
        <f>(Table2[[#This Row],[Close Price]]/Table2[[#This Row],[Day Low]])-1</f>
        <v>1.7495486623994916E-2</v>
      </c>
      <c r="AD651" s="1">
        <f>(Table2[[#This Row],[Day High]]/Table2[[#This Row],[Close Price]])-1</f>
        <v>1.645267436608755E-3</v>
      </c>
      <c r="AE651" s="1">
        <f>(Table2[[#This Row],[Close Price]]/Table2[[#This Row],[Current Week Low]])-1</f>
        <v>1.7495486623994916E-2</v>
      </c>
      <c r="AF651" s="1">
        <f>(Table2[[#This Row],[Current Week High]]/Table2[[#This Row],[Close Price]])-1</f>
        <v>1.3517001096844838E-2</v>
      </c>
      <c r="AG651" s="1">
        <f>(Table2[[#This Row],[Close Price]]/Table2[[#This Row],[Current Month Low]])-1</f>
        <v>1.7495486623994916E-2</v>
      </c>
      <c r="AH651" s="1">
        <f>(Table2[[#This Row],[Current Month High]]/Table2[[#This Row],[Close Price]])-1</f>
        <v>7.0391638170204551E-2</v>
      </c>
      <c r="AI651">
        <v>12.3298277308213</v>
      </c>
      <c r="AJ651">
        <v>9.2209576829569198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-7.0000000000000007E-2</v>
      </c>
      <c r="AM651" t="s">
        <v>3108</v>
      </c>
      <c r="AN651">
        <v>-5.65</v>
      </c>
      <c r="AO651" t="s">
        <v>3108</v>
      </c>
      <c r="AP651">
        <v>-5.4003192442625997E-2</v>
      </c>
      <c r="AQ651">
        <f>(Table2[[#This Row],[Sharpe Ratio]]-AVERAGE(Table2[Sharpe Ratio]))/_xlfn.STDEV.P(Table2[Sharpe Ratio])</f>
        <v>-1.3318760079305536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610</v>
      </c>
      <c r="AT651">
        <f>_xlfn.RANK.AVG(Table2[[#This Row],[6M Return vs Nifty Z-Score]],Table2[6M Return vs Nifty Z-Score])</f>
        <v>533</v>
      </c>
      <c r="AU651">
        <f>_xlfn.RANK.AVG(Table2[[#This Row],[Sharpe Ratio Z-Score]],Table2[Sharpe Ratio Z-Score])</f>
        <v>661</v>
      </c>
      <c r="AV651">
        <f>(Table2[[#This Row],[Rank 1Y]]+Table2[[#This Row],[Rank 6M]]+Table2[[#This Row],[Rank Sharpe]])/3</f>
        <v>601.33333333333337</v>
      </c>
    </row>
    <row r="652" spans="1:48" x14ac:dyDescent="0.3">
      <c r="A652" t="s">
        <v>444</v>
      </c>
      <c r="B652" t="s">
        <v>445</v>
      </c>
      <c r="C652" t="s">
        <v>3075</v>
      </c>
      <c r="D652" t="s">
        <v>446</v>
      </c>
      <c r="E652">
        <v>50757.073350550003</v>
      </c>
      <c r="F652">
        <v>1889.5</v>
      </c>
      <c r="G652">
        <v>-32.647436163396499</v>
      </c>
      <c r="H652">
        <f>(Table2[[#This Row],[1Y Return vs Nifty]]-AVERAGE(Table2[1Y Return vs Nifty]))/_xlfn.STDEV.P(Table2[1Y Return vs Nifty])</f>
        <v>-0.99613449591499226</v>
      </c>
      <c r="I652">
        <v>-17.451369685960099</v>
      </c>
      <c r="J652">
        <f>(Table2[[#This Row],[1M Return vs Nifty]]-AVERAGE(Table2[1M Return vs Nifty]))/_xlfn.STDEV.P(Table2[1M Return vs Nifty])</f>
        <v>-1.4221207572193331</v>
      </c>
      <c r="K652">
        <v>-15.3725283477681</v>
      </c>
      <c r="L652">
        <f>(Table2[[#This Row],[6M Return vs Nifty]]-AVERAGE(Table2[6M Return vs Nifty]))/_xlfn.STDEV.P(Table2[6M Return vs Nifty])</f>
        <v>-0.7133153244492354</v>
      </c>
      <c r="M652">
        <v>-11.578398288546801</v>
      </c>
      <c r="N652">
        <f>(Table2[[#This Row],[1W Return vs Nifty]]-AVERAGE(Table2[1W Return vs Nifty]))/_xlfn.STDEV.P(Table2[1W Return vs Nifty])</f>
        <v>-1.9930866503127174</v>
      </c>
      <c r="O652">
        <v>2082.1999999999998</v>
      </c>
      <c r="P652">
        <v>2155.9054728931001</v>
      </c>
      <c r="Q652">
        <v>2053.5436854530399</v>
      </c>
      <c r="R652">
        <v>18.779666104303502</v>
      </c>
      <c r="S652" s="1">
        <f>(Table2[[#This Row],[Close Price]]-Table2[[#This Row],[20D EMA]])/Table2[[#This Row],[20D EMA]]</f>
        <v>-9.2546345211795139E-2</v>
      </c>
      <c r="T652" s="1">
        <f>(Table2[[#This Row],[Close Price]]-Table2[[#This Row],[50D EMA]])/Table2[[#This Row],[50D EMA]]</f>
        <v>-0.12357010835711613</v>
      </c>
      <c r="U652" s="1">
        <f>(Table2[[#This Row],[Close Price]]-Table2[[#This Row],[200D EMA]])/Table2[[#This Row],[200D EMA]]</f>
        <v>-7.9883221679235714E-2</v>
      </c>
      <c r="V652">
        <v>0.97532556449394703</v>
      </c>
      <c r="W652">
        <v>1861.65</v>
      </c>
      <c r="X652">
        <v>1911.15</v>
      </c>
      <c r="Y652">
        <v>1859</v>
      </c>
      <c r="Z652">
        <v>2030</v>
      </c>
      <c r="AA652">
        <v>1859</v>
      </c>
      <c r="AB652">
        <v>2209</v>
      </c>
      <c r="AC652" s="1">
        <f>(Table2[[#This Row],[Close Price]]/Table2[[#This Row],[Day Low]])-1</f>
        <v>1.495984744715706E-2</v>
      </c>
      <c r="AD652" s="1">
        <f>(Table2[[#This Row],[Day High]]/Table2[[#This Row],[Close Price]])-1</f>
        <v>1.145805768721897E-2</v>
      </c>
      <c r="AE652" s="1">
        <f>(Table2[[#This Row],[Close Price]]/Table2[[#This Row],[Current Week Low]])-1</f>
        <v>1.6406670252824052E-2</v>
      </c>
      <c r="AF652" s="1">
        <f>(Table2[[#This Row],[Current Week High]]/Table2[[#This Row],[Close Price]])-1</f>
        <v>7.435829584546183E-2</v>
      </c>
      <c r="AG652" s="1">
        <f>(Table2[[#This Row],[Close Price]]/Table2[[#This Row],[Current Month Low]])-1</f>
        <v>1.6406670252824052E-2</v>
      </c>
      <c r="AH652" s="1">
        <f>(Table2[[#This Row],[Current Month High]]/Table2[[#This Row],[Close Price]])-1</f>
        <v>0.16909235247419963</v>
      </c>
      <c r="AI652">
        <v>29.875628473140999</v>
      </c>
      <c r="AJ652">
        <v>8.5919540229885101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-0.21</v>
      </c>
      <c r="AM652" t="s">
        <v>3108</v>
      </c>
      <c r="AN652">
        <v>-13.88</v>
      </c>
      <c r="AO652" t="s">
        <v>3108</v>
      </c>
      <c r="AP652">
        <v>-7.3602239388039998E-3</v>
      </c>
      <c r="AQ652">
        <f>(Table2[[#This Row],[Sharpe Ratio]]-AVERAGE(Table2[Sharpe Ratio]))/_xlfn.STDEV.P(Table2[Sharpe Ratio])</f>
        <v>-0.80180219326570257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662</v>
      </c>
      <c r="AT652">
        <f>_xlfn.RANK.AVG(Table2[[#This Row],[6M Return vs Nifty Z-Score]],Table2[6M Return vs Nifty Z-Score])</f>
        <v>562</v>
      </c>
      <c r="AU652">
        <f>_xlfn.RANK.AVG(Table2[[#This Row],[Sharpe Ratio Z-Score]],Table2[Sharpe Ratio Z-Score])</f>
        <v>583</v>
      </c>
      <c r="AV652">
        <f>(Table2[[#This Row],[Rank 1Y]]+Table2[[#This Row],[Rank 6M]]+Table2[[#This Row],[Rank Sharpe]])/3</f>
        <v>602.33333333333337</v>
      </c>
    </row>
    <row r="653" spans="1:48" x14ac:dyDescent="0.3">
      <c r="A653" t="s">
        <v>476</v>
      </c>
      <c r="B653" t="s">
        <v>477</v>
      </c>
      <c r="C653" t="s">
        <v>3073</v>
      </c>
      <c r="D653" t="s">
        <v>80</v>
      </c>
      <c r="E653">
        <v>43902.78421677</v>
      </c>
      <c r="F653">
        <v>2337.9</v>
      </c>
      <c r="G653">
        <v>-2.5204882850481298</v>
      </c>
      <c r="H653">
        <f>(Table2[[#This Row],[1Y Return vs Nifty]]-AVERAGE(Table2[1Y Return vs Nifty]))/_xlfn.STDEV.P(Table2[1Y Return vs Nifty])</f>
        <v>-0.53128989209969424</v>
      </c>
      <c r="I653">
        <v>-15.7171355323983</v>
      </c>
      <c r="J653">
        <f>(Table2[[#This Row],[1M Return vs Nifty]]-AVERAGE(Table2[1M Return vs Nifty]))/_xlfn.STDEV.P(Table2[1M Return vs Nifty])</f>
        <v>-1.2563207726229033</v>
      </c>
      <c r="K653">
        <v>-25.405126423403001</v>
      </c>
      <c r="L653">
        <f>(Table2[[#This Row],[6M Return vs Nifty]]-AVERAGE(Table2[6M Return vs Nifty]))/_xlfn.STDEV.P(Table2[6M Return vs Nifty])</f>
        <v>-1.0505551401776201</v>
      </c>
      <c r="M653">
        <v>-4.4542193863552502</v>
      </c>
      <c r="N653">
        <f>(Table2[[#This Row],[1W Return vs Nifty]]-AVERAGE(Table2[1W Return vs Nifty]))/_xlfn.STDEV.P(Table2[1W Return vs Nifty])</f>
        <v>-0.41185059370701088</v>
      </c>
      <c r="O653">
        <v>2442.33</v>
      </c>
      <c r="P653">
        <v>2519.2507954569201</v>
      </c>
      <c r="Q653">
        <v>2417.46777868037</v>
      </c>
      <c r="R653">
        <v>35.649938545805</v>
      </c>
      <c r="S653" s="1">
        <f>(Table2[[#This Row],[Close Price]]-Table2[[#This Row],[20D EMA]])/Table2[[#This Row],[20D EMA]]</f>
        <v>-4.2758349608775163E-2</v>
      </c>
      <c r="T653" s="1">
        <f>(Table2[[#This Row],[Close Price]]-Table2[[#This Row],[50D EMA]])/Table2[[#This Row],[50D EMA]]</f>
        <v>-7.1986003054542294E-2</v>
      </c>
      <c r="U653" s="1">
        <f>(Table2[[#This Row],[Close Price]]-Table2[[#This Row],[200D EMA]])/Table2[[#This Row],[200D EMA]]</f>
        <v>-3.2913687364140909E-2</v>
      </c>
      <c r="V653">
        <v>0.75334632350176001</v>
      </c>
      <c r="W653">
        <v>2290.5</v>
      </c>
      <c r="X653">
        <v>2339.9</v>
      </c>
      <c r="Y653">
        <v>2267.6999999999998</v>
      </c>
      <c r="Z653">
        <v>2366.1999999999998</v>
      </c>
      <c r="AA653">
        <v>2267.6999999999998</v>
      </c>
      <c r="AB653">
        <v>2590.5500000000002</v>
      </c>
      <c r="AC653" s="1">
        <f>(Table2[[#This Row],[Close Price]]/Table2[[#This Row],[Day Low]])-1</f>
        <v>2.0694171578258036E-2</v>
      </c>
      <c r="AD653" s="1">
        <f>(Table2[[#This Row],[Day High]]/Table2[[#This Row],[Close Price]])-1</f>
        <v>8.5546858291629668E-4</v>
      </c>
      <c r="AE653" s="1">
        <f>(Table2[[#This Row],[Close Price]]/Table2[[#This Row],[Current Week Low]])-1</f>
        <v>3.0956475724302379E-2</v>
      </c>
      <c r="AF653" s="1">
        <f>(Table2[[#This Row],[Current Week High]]/Table2[[#This Row],[Close Price]])-1</f>
        <v>1.210488044826552E-2</v>
      </c>
      <c r="AG653" s="1">
        <f>(Table2[[#This Row],[Close Price]]/Table2[[#This Row],[Current Month Low]])-1</f>
        <v>3.0956475724302379E-2</v>
      </c>
      <c r="AH653" s="1">
        <f>(Table2[[#This Row],[Current Month High]]/Table2[[#This Row],[Close Price]])-1</f>
        <v>0.10806706873690075</v>
      </c>
      <c r="AI653">
        <v>21.647632490696701</v>
      </c>
      <c r="AJ653">
        <v>29.6672212978369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-0.13</v>
      </c>
      <c r="AM653" t="s">
        <v>3108</v>
      </c>
      <c r="AN653">
        <v>-9.76</v>
      </c>
      <c r="AO653" t="s">
        <v>3108</v>
      </c>
      <c r="AP653">
        <v>-4.3253497920571003E-2</v>
      </c>
      <c r="AQ653">
        <f>(Table2[[#This Row],[Sharpe Ratio]]-AVERAGE(Table2[Sharpe Ratio]))/_xlfn.STDEV.P(Table2[Sharpe Ratio])</f>
        <v>-1.2097111508348772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504</v>
      </c>
      <c r="AT653">
        <f>_xlfn.RANK.AVG(Table2[[#This Row],[6M Return vs Nifty Z-Score]],Table2[6M Return vs Nifty Z-Score])</f>
        <v>658</v>
      </c>
      <c r="AU653">
        <f>_xlfn.RANK.AVG(Table2[[#This Row],[Sharpe Ratio Z-Score]],Table2[Sharpe Ratio Z-Score])</f>
        <v>646</v>
      </c>
      <c r="AV653">
        <f>(Table2[[#This Row],[Rank 1Y]]+Table2[[#This Row],[Rank 6M]]+Table2[[#This Row],[Rank Sharpe]])/3</f>
        <v>602.66666666666663</v>
      </c>
    </row>
    <row r="654" spans="1:48" x14ac:dyDescent="0.3">
      <c r="A654" t="s">
        <v>71</v>
      </c>
      <c r="B654" t="s">
        <v>72</v>
      </c>
      <c r="C654" t="s">
        <v>3064</v>
      </c>
      <c r="D654" t="s">
        <v>24</v>
      </c>
      <c r="E654">
        <v>353348.56973276002</v>
      </c>
      <c r="F654">
        <v>1777.3</v>
      </c>
      <c r="G654">
        <v>-26.576610220843399</v>
      </c>
      <c r="H654">
        <f>(Table2[[#This Row],[1Y Return vs Nifty]]-AVERAGE(Table2[1Y Return vs Nifty]))/_xlfn.STDEV.P(Table2[1Y Return vs Nifty])</f>
        <v>-0.90246451342978218</v>
      </c>
      <c r="I654">
        <v>-4.6204954137110201</v>
      </c>
      <c r="J654">
        <f>(Table2[[#This Row],[1M Return vs Nifty]]-AVERAGE(Table2[1M Return vs Nifty]))/_xlfn.STDEV.P(Table2[1M Return vs Nifty])</f>
        <v>-0.19543591058059065</v>
      </c>
      <c r="K654">
        <v>-8.9214121861877302</v>
      </c>
      <c r="L654">
        <f>(Table2[[#This Row],[6M Return vs Nifty]]-AVERAGE(Table2[6M Return vs Nifty]))/_xlfn.STDEV.P(Table2[6M Return vs Nifty])</f>
        <v>-0.49646489256984522</v>
      </c>
      <c r="M654">
        <v>-2.3169979125327198</v>
      </c>
      <c r="N654">
        <f>(Table2[[#This Row],[1W Return vs Nifty]]-AVERAGE(Table2[1W Return vs Nifty]))/_xlfn.STDEV.P(Table2[1W Return vs Nifty])</f>
        <v>6.2513077076240001E-2</v>
      </c>
      <c r="O654">
        <v>1779.05</v>
      </c>
      <c r="P654">
        <v>1774.4146839928201</v>
      </c>
      <c r="Q654">
        <v>1768.8005575351499</v>
      </c>
      <c r="R654">
        <v>51.1503340618316</v>
      </c>
      <c r="S654" s="1">
        <f>(Table2[[#This Row],[Close Price]]-Table2[[#This Row],[20D EMA]])/Table2[[#This Row],[20D EMA]]</f>
        <v>-9.8367106039740321E-4</v>
      </c>
      <c r="T654" s="1">
        <f>(Table2[[#This Row],[Close Price]]-Table2[[#This Row],[50D EMA]])/Table2[[#This Row],[50D EMA]]</f>
        <v>1.6260663492072161E-3</v>
      </c>
      <c r="U654" s="1">
        <f>(Table2[[#This Row],[Close Price]]-Table2[[#This Row],[200D EMA]])/Table2[[#This Row],[200D EMA]]</f>
        <v>4.8052011452857993E-3</v>
      </c>
      <c r="V654">
        <v>0.56062084398357304</v>
      </c>
      <c r="W654">
        <v>1746</v>
      </c>
      <c r="X654">
        <v>1785.75</v>
      </c>
      <c r="Y654">
        <v>1744.55</v>
      </c>
      <c r="Z654">
        <v>1791.5</v>
      </c>
      <c r="AA654">
        <v>1744.55</v>
      </c>
      <c r="AB654">
        <v>1818.25</v>
      </c>
      <c r="AC654" s="1">
        <f>(Table2[[#This Row],[Close Price]]/Table2[[#This Row],[Day Low]])-1</f>
        <v>1.7926689576174049E-2</v>
      </c>
      <c r="AD654" s="1">
        <f>(Table2[[#This Row],[Day High]]/Table2[[#This Row],[Close Price]])-1</f>
        <v>4.7544027457380178E-3</v>
      </c>
      <c r="AE654" s="1">
        <f>(Table2[[#This Row],[Close Price]]/Table2[[#This Row],[Current Week Low]])-1</f>
        <v>1.8772749419621038E-2</v>
      </c>
      <c r="AF654" s="1">
        <f>(Table2[[#This Row],[Current Week High]]/Table2[[#This Row],[Close Price]])-1</f>
        <v>7.9896472176896882E-3</v>
      </c>
      <c r="AG654" s="1">
        <f>(Table2[[#This Row],[Close Price]]/Table2[[#This Row],[Current Month Low]])-1</f>
        <v>1.8772749419621038E-2</v>
      </c>
      <c r="AH654" s="1">
        <f>(Table2[[#This Row],[Current Month High]]/Table2[[#This Row],[Close Price]])-1</f>
        <v>2.3040567152422309E-2</v>
      </c>
      <c r="AI654">
        <v>8.3947560906993708</v>
      </c>
      <c r="AJ654">
        <v>15.1212876898662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0.01</v>
      </c>
      <c r="AM654" t="s">
        <v>3109</v>
      </c>
      <c r="AN654">
        <v>-0.49</v>
      </c>
      <c r="AO654" t="s">
        <v>3108</v>
      </c>
      <c r="AP654">
        <v>-7.5902361764925E-2</v>
      </c>
      <c r="AQ654">
        <f>(Table2[[#This Row],[Sharpe Ratio]]-AVERAGE(Table2[Sharpe Ratio]))/_xlfn.STDEV.P(Table2[Sharpe Ratio])</f>
        <v>-1.580749023371484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-3.112601262875462</v>
      </c>
      <c r="AS654">
        <f>_xlfn.RANK.AVG(Table2[[#This Row],[1Y Return vs Nifty Z-Score]],Table2[1Y Return vs Nifty Z-Score])</f>
        <v>634</v>
      </c>
      <c r="AT654">
        <f>_xlfn.RANK.AVG(Table2[[#This Row],[6M Return vs Nifty Z-Score]],Table2[6M Return vs Nifty Z-Score])</f>
        <v>483</v>
      </c>
      <c r="AU654">
        <f>_xlfn.RANK.AVG(Table2[[#This Row],[Sharpe Ratio Z-Score]],Table2[Sharpe Ratio Z-Score])</f>
        <v>692</v>
      </c>
      <c r="AV654">
        <f>(Table2[[#This Row],[Rank 1Y]]+Table2[[#This Row],[Rank 6M]]+Table2[[#This Row],[Rank Sharpe]])/3</f>
        <v>603</v>
      </c>
    </row>
    <row r="655" spans="1:48" x14ac:dyDescent="0.3">
      <c r="A655" t="s">
        <v>2053</v>
      </c>
      <c r="B655" t="s">
        <v>2054</v>
      </c>
      <c r="C655" t="s">
        <v>3075</v>
      </c>
      <c r="D655" t="s">
        <v>86</v>
      </c>
      <c r="E655">
        <v>2951.5081399999999</v>
      </c>
      <c r="F655">
        <v>686</v>
      </c>
      <c r="G655">
        <v>-60.119978362596498</v>
      </c>
      <c r="H655">
        <f>(Table2[[#This Row],[1Y Return vs Nifty]]-AVERAGE(Table2[1Y Return vs Nifty]))/_xlfn.STDEV.P(Table2[1Y Return vs Nifty])</f>
        <v>-1.4200228713970655</v>
      </c>
      <c r="I655">
        <v>-18.818250586881501</v>
      </c>
      <c r="J655">
        <f>(Table2[[#This Row],[1M Return vs Nifty]]-AVERAGE(Table2[1M Return vs Nifty]))/_xlfn.STDEV.P(Table2[1M Return vs Nifty])</f>
        <v>-1.5528002458296042</v>
      </c>
      <c r="K655">
        <v>-13.309681629567899</v>
      </c>
      <c r="L655">
        <f>(Table2[[#This Row],[6M Return vs Nifty]]-AVERAGE(Table2[6M Return vs Nifty]))/_xlfn.STDEV.P(Table2[6M Return vs Nifty])</f>
        <v>-0.64397395924382095</v>
      </c>
      <c r="M655">
        <v>-6.7393524524910697</v>
      </c>
      <c r="N655">
        <f>(Table2[[#This Row],[1W Return vs Nifty]]-AVERAGE(Table2[1W Return vs Nifty]))/_xlfn.STDEV.P(Table2[1W Return vs Nifty])</f>
        <v>-0.9190437520939192</v>
      </c>
      <c r="O655">
        <v>729.27</v>
      </c>
      <c r="P655">
        <v>746.75187019532802</v>
      </c>
      <c r="Q655">
        <v>794.00790579152897</v>
      </c>
      <c r="R655">
        <v>35.513364083679001</v>
      </c>
      <c r="S655" s="1">
        <f>(Table2[[#This Row],[Close Price]]-Table2[[#This Row],[20D EMA]])/Table2[[#This Row],[20D EMA]]</f>
        <v>-5.9333305908648354E-2</v>
      </c>
      <c r="T655" s="1">
        <f>(Table2[[#This Row],[Close Price]]-Table2[[#This Row],[50D EMA]])/Table2[[#This Row],[50D EMA]]</f>
        <v>-8.1354828317252353E-2</v>
      </c>
      <c r="U655" s="1">
        <f>(Table2[[#This Row],[Close Price]]-Table2[[#This Row],[200D EMA]])/Table2[[#This Row],[200D EMA]]</f>
        <v>-0.13602875362287264</v>
      </c>
      <c r="V655">
        <v>0.39815321172128199</v>
      </c>
      <c r="W655">
        <v>675</v>
      </c>
      <c r="X655">
        <v>689.8</v>
      </c>
      <c r="Y655">
        <v>665</v>
      </c>
      <c r="Z655">
        <v>704.95</v>
      </c>
      <c r="AA655">
        <v>665</v>
      </c>
      <c r="AB655">
        <v>757.95</v>
      </c>
      <c r="AC655" s="1">
        <f>(Table2[[#This Row],[Close Price]]/Table2[[#This Row],[Day Low]])-1</f>
        <v>1.6296296296296253E-2</v>
      </c>
      <c r="AD655" s="1">
        <f>(Table2[[#This Row],[Day High]]/Table2[[#This Row],[Close Price]])-1</f>
        <v>5.5393586005829665E-3</v>
      </c>
      <c r="AE655" s="1">
        <f>(Table2[[#This Row],[Close Price]]/Table2[[#This Row],[Current Week Low]])-1</f>
        <v>3.1578947368421151E-2</v>
      </c>
      <c r="AF655" s="1">
        <f>(Table2[[#This Row],[Current Week High]]/Table2[[#This Row],[Close Price]])-1</f>
        <v>2.7623906705539492E-2</v>
      </c>
      <c r="AG655" s="1">
        <f>(Table2[[#This Row],[Close Price]]/Table2[[#This Row],[Current Month Low]])-1</f>
        <v>3.1578947368421151E-2</v>
      </c>
      <c r="AH655" s="1">
        <f>(Table2[[#This Row],[Current Month High]]/Table2[[#This Row],[Close Price]])-1</f>
        <v>0.10488338192419833</v>
      </c>
      <c r="AI655">
        <v>55.830903790087397</v>
      </c>
      <c r="AJ655">
        <v>10.859728506787301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-0.04</v>
      </c>
      <c r="AM655" t="s">
        <v>3108</v>
      </c>
      <c r="AN655">
        <v>-9.68</v>
      </c>
      <c r="AO655" t="s">
        <v>3108</v>
      </c>
      <c r="AQ655">
        <f>(Table2[[#This Row],[Sharpe Ratio]]-AVERAGE(Table2[Sharpe Ratio]))/_xlfn.STDEV.P(Table2[Sharpe Ratio])</f>
        <v>-0.71815696001452767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728</v>
      </c>
      <c r="AT655">
        <f>_xlfn.RANK.AVG(Table2[[#This Row],[6M Return vs Nifty Z-Score]],Table2[6M Return vs Nifty Z-Score])</f>
        <v>539</v>
      </c>
      <c r="AU655">
        <f>_xlfn.RANK.AVG(Table2[[#This Row],[Sharpe Ratio Z-Score]],Table2[Sharpe Ratio Z-Score])</f>
        <v>544.5</v>
      </c>
      <c r="AV655">
        <f>(Table2[[#This Row],[Rank 1Y]]+Table2[[#This Row],[Rank 6M]]+Table2[[#This Row],[Rank Sharpe]])/3</f>
        <v>603.83333333333337</v>
      </c>
    </row>
    <row r="656" spans="1:48" x14ac:dyDescent="0.3">
      <c r="A656" t="s">
        <v>2127</v>
      </c>
      <c r="B656" t="s">
        <v>2128</v>
      </c>
      <c r="C656" t="s">
        <v>3062</v>
      </c>
      <c r="D656" t="s">
        <v>418</v>
      </c>
      <c r="E656">
        <v>2709.0934646219998</v>
      </c>
      <c r="F656">
        <v>81.540000000000006</v>
      </c>
      <c r="G656">
        <v>-18.576697759326901</v>
      </c>
      <c r="H656">
        <f>(Table2[[#This Row],[1Y Return vs Nifty]]-AVERAGE(Table2[1Y Return vs Nifty]))/_xlfn.STDEV.P(Table2[1Y Return vs Nifty])</f>
        <v>-0.77902963533503589</v>
      </c>
      <c r="I656">
        <v>-1.7888940641439199</v>
      </c>
      <c r="J656">
        <f>(Table2[[#This Row],[1M Return vs Nifty]]-AVERAGE(Table2[1M Return vs Nifty]))/_xlfn.STDEV.P(Table2[1M Return vs Nifty])</f>
        <v>7.527693357441019E-2</v>
      </c>
      <c r="K656">
        <v>-32.676097896696596</v>
      </c>
      <c r="L656">
        <f>(Table2[[#This Row],[6M Return vs Nifty]]-AVERAGE(Table2[6M Return vs Nifty]))/_xlfn.STDEV.P(Table2[6M Return vs Nifty])</f>
        <v>-1.2949645206126774</v>
      </c>
      <c r="M656">
        <v>-6.8147176940873297</v>
      </c>
      <c r="N656">
        <f>(Table2[[#This Row],[1W Return vs Nifty]]-AVERAGE(Table2[1W Return vs Nifty]))/_xlfn.STDEV.P(Table2[1W Return vs Nifty])</f>
        <v>-0.93577132716789002</v>
      </c>
      <c r="O656">
        <v>84.03</v>
      </c>
      <c r="P656">
        <v>84.189494864078</v>
      </c>
      <c r="Q656">
        <v>85.737178943509505</v>
      </c>
      <c r="R656">
        <v>38.730442588688199</v>
      </c>
      <c r="S656" s="1">
        <f>(Table2[[#This Row],[Close Price]]-Table2[[#This Row],[20D EMA]])/Table2[[#This Row],[20D EMA]]</f>
        <v>-2.9632274187790013E-2</v>
      </c>
      <c r="T656" s="1">
        <f>(Table2[[#This Row],[Close Price]]-Table2[[#This Row],[50D EMA]])/Table2[[#This Row],[50D EMA]]</f>
        <v>-3.1470611248535729E-2</v>
      </c>
      <c r="U656" s="1">
        <f>(Table2[[#This Row],[Close Price]]-Table2[[#This Row],[200D EMA]])/Table2[[#This Row],[200D EMA]]</f>
        <v>-4.8954012660889334E-2</v>
      </c>
      <c r="V656">
        <v>0.89115779208344903</v>
      </c>
      <c r="W656">
        <v>80.599999999999994</v>
      </c>
      <c r="X656">
        <v>81.94</v>
      </c>
      <c r="Y656">
        <v>80.489999999999995</v>
      </c>
      <c r="Z656">
        <v>84.4</v>
      </c>
      <c r="AA656">
        <v>80.489999999999995</v>
      </c>
      <c r="AB656">
        <v>90.9</v>
      </c>
      <c r="AC656" s="1">
        <f>(Table2[[#This Row],[Close Price]]/Table2[[#This Row],[Day Low]])-1</f>
        <v>1.1662531017369915E-2</v>
      </c>
      <c r="AD656" s="1">
        <f>(Table2[[#This Row],[Day High]]/Table2[[#This Row],[Close Price]])-1</f>
        <v>4.9055678194749319E-3</v>
      </c>
      <c r="AE656" s="1">
        <f>(Table2[[#This Row],[Close Price]]/Table2[[#This Row],[Current Week Low]])-1</f>
        <v>1.3045098770033681E-2</v>
      </c>
      <c r="AF656" s="1">
        <f>(Table2[[#This Row],[Current Week High]]/Table2[[#This Row],[Close Price]])-1</f>
        <v>3.5074809909247051E-2</v>
      </c>
      <c r="AG656" s="1">
        <f>(Table2[[#This Row],[Close Price]]/Table2[[#This Row],[Current Month Low]])-1</f>
        <v>1.3045098770033681E-2</v>
      </c>
      <c r="AH656" s="1">
        <f>(Table2[[#This Row],[Current Month High]]/Table2[[#This Row],[Close Price]])-1</f>
        <v>0.11479028697571736</v>
      </c>
      <c r="AI656">
        <v>47.167034584253102</v>
      </c>
      <c r="AJ656">
        <v>30.359712230215798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-0.08</v>
      </c>
      <c r="AM656" t="s">
        <v>3108</v>
      </c>
      <c r="AN656">
        <v>-8.48</v>
      </c>
      <c r="AO656" t="s">
        <v>3108</v>
      </c>
      <c r="AP656">
        <v>5.0478266736630004E-3</v>
      </c>
      <c r="AQ656">
        <f>(Table2[[#This Row],[Sharpe Ratio]]-AVERAGE(Table2[Sharpe Ratio]))/_xlfn.STDEV.P(Table2[Sharpe Ratio])</f>
        <v>-0.6607909555232766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600</v>
      </c>
      <c r="AT656">
        <f>_xlfn.RANK.AVG(Table2[[#This Row],[6M Return vs Nifty Z-Score]],Table2[6M Return vs Nifty Z-Score])</f>
        <v>700</v>
      </c>
      <c r="AU656">
        <f>_xlfn.RANK.AVG(Table2[[#This Row],[Sharpe Ratio Z-Score]],Table2[Sharpe Ratio Z-Score])</f>
        <v>512</v>
      </c>
      <c r="AV656">
        <f>(Table2[[#This Row],[Rank 1Y]]+Table2[[#This Row],[Rank 6M]]+Table2[[#This Row],[Rank Sharpe]])/3</f>
        <v>604</v>
      </c>
    </row>
    <row r="657" spans="1:48" x14ac:dyDescent="0.3">
      <c r="A657" t="s">
        <v>1443</v>
      </c>
      <c r="B657" t="s">
        <v>1444</v>
      </c>
      <c r="C657" t="s">
        <v>3064</v>
      </c>
      <c r="D657" t="s">
        <v>24</v>
      </c>
      <c r="E657">
        <v>7141.6505754</v>
      </c>
      <c r="F657">
        <v>451</v>
      </c>
      <c r="G657">
        <v>-30.940702040310299</v>
      </c>
      <c r="H657">
        <f>(Table2[[#This Row],[1Y Return vs Nifty]]-AVERAGE(Table2[1Y Return vs Nifty]))/_xlfn.STDEV.P(Table2[1Y Return vs Nifty])</f>
        <v>-0.9698003929561515</v>
      </c>
      <c r="I657">
        <v>-5.5718562295807601</v>
      </c>
      <c r="J657">
        <f>(Table2[[#This Row],[1M Return vs Nifty]]-AVERAGE(Table2[1M Return vs Nifty]))/_xlfn.STDEV.P(Table2[1M Return vs Nifty])</f>
        <v>-0.28638995406594686</v>
      </c>
      <c r="K657">
        <v>-20.891424980403698</v>
      </c>
      <c r="L657">
        <f>(Table2[[#This Row],[6M Return vs Nifty]]-AVERAGE(Table2[6M Return vs Nifty]))/_xlfn.STDEV.P(Table2[6M Return vs Nifty])</f>
        <v>-0.89882975145833777</v>
      </c>
      <c r="M657">
        <v>-2.2216062865889699</v>
      </c>
      <c r="N657">
        <f>(Table2[[#This Row],[1W Return vs Nifty]]-AVERAGE(Table2[1W Return vs Nifty]))/_xlfn.STDEV.P(Table2[1W Return vs Nifty])</f>
        <v>8.3685577165211814E-2</v>
      </c>
      <c r="O657">
        <v>455.57</v>
      </c>
      <c r="P657">
        <v>463.60600136635099</v>
      </c>
      <c r="Q657">
        <v>479.88051084020401</v>
      </c>
      <c r="R657">
        <v>44.209643650675503</v>
      </c>
      <c r="S657" s="1">
        <f>(Table2[[#This Row],[Close Price]]-Table2[[#This Row],[20D EMA]])/Table2[[#This Row],[20D EMA]]</f>
        <v>-1.0031389248633565E-2</v>
      </c>
      <c r="T657" s="1">
        <f>(Table2[[#This Row],[Close Price]]-Table2[[#This Row],[50D EMA]])/Table2[[#This Row],[50D EMA]]</f>
        <v>-2.7191195388321716E-2</v>
      </c>
      <c r="U657" s="1">
        <f>(Table2[[#This Row],[Close Price]]-Table2[[#This Row],[200D EMA]])/Table2[[#This Row],[200D EMA]]</f>
        <v>-6.0182712545750722E-2</v>
      </c>
      <c r="V657">
        <v>3.1178105308898201</v>
      </c>
      <c r="W657">
        <v>450</v>
      </c>
      <c r="X657">
        <v>453.2</v>
      </c>
      <c r="Y657">
        <v>444</v>
      </c>
      <c r="Z657">
        <v>454</v>
      </c>
      <c r="AA657">
        <v>438.05</v>
      </c>
      <c r="AB657">
        <v>485</v>
      </c>
      <c r="AC657" s="1">
        <f>(Table2[[#This Row],[Close Price]]/Table2[[#This Row],[Day Low]])-1</f>
        <v>2.2222222222221255E-3</v>
      </c>
      <c r="AD657" s="1">
        <f>(Table2[[#This Row],[Day High]]/Table2[[#This Row],[Close Price]])-1</f>
        <v>4.8780487804878092E-3</v>
      </c>
      <c r="AE657" s="1">
        <f>(Table2[[#This Row],[Close Price]]/Table2[[#This Row],[Current Week Low]])-1</f>
        <v>1.5765765765765716E-2</v>
      </c>
      <c r="AF657" s="1">
        <f>(Table2[[#This Row],[Current Week High]]/Table2[[#This Row],[Close Price]])-1</f>
        <v>6.6518847006651338E-3</v>
      </c>
      <c r="AG657" s="1">
        <f>(Table2[[#This Row],[Close Price]]/Table2[[#This Row],[Current Month Low]])-1</f>
        <v>2.9562835292774814E-2</v>
      </c>
      <c r="AH657" s="1">
        <f>(Table2[[#This Row],[Current Month High]]/Table2[[#This Row],[Close Price]])-1</f>
        <v>7.5388026607538849E-2</v>
      </c>
      <c r="AI657">
        <v>35.554323725055397</v>
      </c>
      <c r="AJ657">
        <v>2.9562835292774801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-7.0000000000000007E-2</v>
      </c>
      <c r="AM657" t="s">
        <v>3108</v>
      </c>
      <c r="AN657">
        <v>-1.69</v>
      </c>
      <c r="AO657" t="s">
        <v>3108</v>
      </c>
      <c r="AQ657">
        <f>(Table2[[#This Row],[Sharpe Ratio]]-AVERAGE(Table2[Sharpe Ratio]))/_xlfn.STDEV.P(Table2[Sharpe Ratio])</f>
        <v>-0.71815696001452767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654</v>
      </c>
      <c r="AT657">
        <f>_xlfn.RANK.AVG(Table2[[#This Row],[6M Return vs Nifty Z-Score]],Table2[6M Return vs Nifty Z-Score])</f>
        <v>616</v>
      </c>
      <c r="AU657">
        <f>_xlfn.RANK.AVG(Table2[[#This Row],[Sharpe Ratio Z-Score]],Table2[Sharpe Ratio Z-Score])</f>
        <v>544.5</v>
      </c>
      <c r="AV657">
        <f>(Table2[[#This Row],[Rank 1Y]]+Table2[[#This Row],[Rank 6M]]+Table2[[#This Row],[Rank Sharpe]])/3</f>
        <v>604.83333333333337</v>
      </c>
    </row>
    <row r="658" spans="1:48" x14ac:dyDescent="0.3">
      <c r="A658" t="s">
        <v>570</v>
      </c>
      <c r="B658" t="s">
        <v>571</v>
      </c>
      <c r="C658" t="s">
        <v>3064</v>
      </c>
      <c r="D658" t="s">
        <v>37</v>
      </c>
      <c r="E658">
        <v>33994.816559500003</v>
      </c>
      <c r="F658">
        <v>580.6</v>
      </c>
      <c r="G658">
        <v>-34.486612036837897</v>
      </c>
      <c r="H658">
        <f>(Table2[[#This Row],[1Y Return vs Nifty]]-AVERAGE(Table2[1Y Return vs Nifty]))/_xlfn.STDEV.P(Table2[1Y Return vs Nifty])</f>
        <v>-1.0245121126483139</v>
      </c>
      <c r="I658">
        <v>-2.1097162512069101</v>
      </c>
      <c r="J658">
        <f>(Table2[[#This Row],[1M Return vs Nifty]]-AVERAGE(Table2[1M Return vs Nifty]))/_xlfn.STDEV.P(Table2[1M Return vs Nifty])</f>
        <v>4.4605000626953564E-2</v>
      </c>
      <c r="K658">
        <v>-5.7906535922649098</v>
      </c>
      <c r="L658">
        <f>(Table2[[#This Row],[6M Return vs Nifty]]-AVERAGE(Table2[6M Return vs Nifty]))/_xlfn.STDEV.P(Table2[6M Return vs Nifty])</f>
        <v>-0.3912263049831724</v>
      </c>
      <c r="M658">
        <v>-4.1504455027670204</v>
      </c>
      <c r="N658">
        <f>(Table2[[#This Row],[1W Return vs Nifty]]-AVERAGE(Table2[1W Return vs Nifty]))/_xlfn.STDEV.P(Table2[1W Return vs Nifty])</f>
        <v>-0.34442693346778092</v>
      </c>
      <c r="O658">
        <v>584.38</v>
      </c>
      <c r="P658">
        <v>573.49643786593697</v>
      </c>
      <c r="Q658">
        <v>565.60276617797297</v>
      </c>
      <c r="R658">
        <v>45.462875716693802</v>
      </c>
      <c r="S658" s="1">
        <f>(Table2[[#This Row],[Close Price]]-Table2[[#This Row],[20D EMA]])/Table2[[#This Row],[20D EMA]]</f>
        <v>-6.4683938533145772E-3</v>
      </c>
      <c r="T658" s="1">
        <f>(Table2[[#This Row],[Close Price]]-Table2[[#This Row],[50D EMA]])/Table2[[#This Row],[50D EMA]]</f>
        <v>1.2386410211188817E-2</v>
      </c>
      <c r="U658" s="1">
        <f>(Table2[[#This Row],[Close Price]]-Table2[[#This Row],[200D EMA]])/Table2[[#This Row],[200D EMA]]</f>
        <v>2.6515488818009095E-2</v>
      </c>
      <c r="V658">
        <v>0.57786493541595196</v>
      </c>
      <c r="W658">
        <v>573.35</v>
      </c>
      <c r="X658">
        <v>584</v>
      </c>
      <c r="Y658">
        <v>567.4</v>
      </c>
      <c r="Z658">
        <v>590.95000000000005</v>
      </c>
      <c r="AA658">
        <v>564.29999999999995</v>
      </c>
      <c r="AB658">
        <v>617.5</v>
      </c>
      <c r="AC658" s="1">
        <f>(Table2[[#This Row],[Close Price]]/Table2[[#This Row],[Day Low]])-1</f>
        <v>1.264498125054514E-2</v>
      </c>
      <c r="AD658" s="1">
        <f>(Table2[[#This Row],[Day High]]/Table2[[#This Row],[Close Price]])-1</f>
        <v>5.8560110230796436E-3</v>
      </c>
      <c r="AE658" s="1">
        <f>(Table2[[#This Row],[Close Price]]/Table2[[#This Row],[Current Week Low]])-1</f>
        <v>2.3264011279520602E-2</v>
      </c>
      <c r="AF658" s="1">
        <f>(Table2[[#This Row],[Current Week High]]/Table2[[#This Row],[Close Price]])-1</f>
        <v>1.7826386496727631E-2</v>
      </c>
      <c r="AG658" s="1">
        <f>(Table2[[#This Row],[Close Price]]/Table2[[#This Row],[Current Month Low]])-1</f>
        <v>2.8885344674818514E-2</v>
      </c>
      <c r="AH658" s="1">
        <f>(Table2[[#This Row],[Current Month High]]/Table2[[#This Row],[Close Price]])-1</f>
        <v>6.3554943162245969E-2</v>
      </c>
      <c r="AI658">
        <v>16.259042369962</v>
      </c>
      <c r="AJ658">
        <v>27.660510114335899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0.05</v>
      </c>
      <c r="AM658" t="s">
        <v>3109</v>
      </c>
      <c r="AN658">
        <v>-5.69</v>
      </c>
      <c r="AO658" t="s">
        <v>3108</v>
      </c>
      <c r="AP658">
        <v>-9.1695451558199997E-2</v>
      </c>
      <c r="AQ658">
        <f>(Table2[[#This Row],[Sharpe Ratio]]-AVERAGE(Table2[Sharpe Ratio]))/_xlfn.STDEV.P(Table2[Sharpe Ratio])</f>
        <v>-1.7602295243044346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-3.4757898747767486</v>
      </c>
      <c r="AS658">
        <f>_xlfn.RANK.AVG(Table2[[#This Row],[1Y Return vs Nifty Z-Score]],Table2[1Y Return vs Nifty Z-Score])</f>
        <v>669</v>
      </c>
      <c r="AT658">
        <f>_xlfn.RANK.AVG(Table2[[#This Row],[6M Return vs Nifty Z-Score]],Table2[6M Return vs Nifty Z-Score])</f>
        <v>438</v>
      </c>
      <c r="AU658">
        <f>_xlfn.RANK.AVG(Table2[[#This Row],[Sharpe Ratio Z-Score]],Table2[Sharpe Ratio Z-Score])</f>
        <v>710</v>
      </c>
      <c r="AV658">
        <f>(Table2[[#This Row],[Rank 1Y]]+Table2[[#This Row],[Rank 6M]]+Table2[[#This Row],[Rank Sharpe]])/3</f>
        <v>605.66666666666663</v>
      </c>
    </row>
    <row r="659" spans="1:48" x14ac:dyDescent="0.3">
      <c r="A659" t="s">
        <v>769</v>
      </c>
      <c r="B659" t="s">
        <v>770</v>
      </c>
      <c r="C659" t="s">
        <v>3064</v>
      </c>
      <c r="D659" t="s">
        <v>57</v>
      </c>
      <c r="E659">
        <v>20786.776807375001</v>
      </c>
      <c r="F659">
        <v>710.75</v>
      </c>
      <c r="G659">
        <v>-37.2900884096168</v>
      </c>
      <c r="H659">
        <f>(Table2[[#This Row],[1Y Return vs Nifty]]-AVERAGE(Table2[1Y Return vs Nifty]))/_xlfn.STDEV.P(Table2[1Y Return vs Nifty])</f>
        <v>-1.0677684315118163</v>
      </c>
      <c r="I659">
        <v>-13.5575835829183</v>
      </c>
      <c r="J659">
        <f>(Table2[[#This Row],[1M Return vs Nifty]]-AVERAGE(Table2[1M Return vs Nifty]))/_xlfn.STDEV.P(Table2[1M Return vs Nifty])</f>
        <v>-1.0498586410684085</v>
      </c>
      <c r="K659">
        <v>-18.937491377744401</v>
      </c>
      <c r="L659">
        <f>(Table2[[#This Row],[6M Return vs Nifty]]-AVERAGE(Table2[6M Return vs Nifty]))/_xlfn.STDEV.P(Table2[6M Return vs Nifty])</f>
        <v>-0.83314943583733947</v>
      </c>
      <c r="M659">
        <v>-5.5945301037985899</v>
      </c>
      <c r="N659">
        <f>(Table2[[#This Row],[1W Return vs Nifty]]-AVERAGE(Table2[1W Return vs Nifty]))/_xlfn.STDEV.P(Table2[1W Return vs Nifty])</f>
        <v>-0.66494648684925894</v>
      </c>
      <c r="O659">
        <v>733.83</v>
      </c>
      <c r="P659">
        <v>752.65991197804499</v>
      </c>
      <c r="Q659">
        <v>732.50656637714701</v>
      </c>
      <c r="R659">
        <v>41.785062530405597</v>
      </c>
      <c r="S659" s="1">
        <f>(Table2[[#This Row],[Close Price]]-Table2[[#This Row],[20D EMA]])/Table2[[#This Row],[20D EMA]]</f>
        <v>-3.1451426079609775E-2</v>
      </c>
      <c r="T659" s="1">
        <f>(Table2[[#This Row],[Close Price]]-Table2[[#This Row],[50D EMA]])/Table2[[#This Row],[50D EMA]]</f>
        <v>-5.568240225243655E-2</v>
      </c>
      <c r="U659" s="1">
        <f>(Table2[[#This Row],[Close Price]]-Table2[[#This Row],[200D EMA]])/Table2[[#This Row],[200D EMA]]</f>
        <v>-2.9701530847363308E-2</v>
      </c>
      <c r="V659">
        <v>0.73188727230928396</v>
      </c>
      <c r="W659">
        <v>697.85</v>
      </c>
      <c r="X659">
        <v>713.65</v>
      </c>
      <c r="Y659">
        <v>687.05</v>
      </c>
      <c r="Z659">
        <v>713.65</v>
      </c>
      <c r="AA659">
        <v>687.05</v>
      </c>
      <c r="AB659">
        <v>785</v>
      </c>
      <c r="AC659" s="1">
        <f>(Table2[[#This Row],[Close Price]]/Table2[[#This Row],[Day Low]])-1</f>
        <v>1.8485347854123368E-2</v>
      </c>
      <c r="AD659" s="1">
        <f>(Table2[[#This Row],[Day High]]/Table2[[#This Row],[Close Price]])-1</f>
        <v>4.0801969750263734E-3</v>
      </c>
      <c r="AE659" s="1">
        <f>(Table2[[#This Row],[Close Price]]/Table2[[#This Row],[Current Week Low]])-1</f>
        <v>3.4495306018484939E-2</v>
      </c>
      <c r="AF659" s="1">
        <f>(Table2[[#This Row],[Current Week High]]/Table2[[#This Row],[Close Price]])-1</f>
        <v>4.0801969750263734E-3</v>
      </c>
      <c r="AG659" s="1">
        <f>(Table2[[#This Row],[Close Price]]/Table2[[#This Row],[Current Month Low]])-1</f>
        <v>3.4495306018484939E-2</v>
      </c>
      <c r="AH659" s="1">
        <f>(Table2[[#This Row],[Current Month High]]/Table2[[#This Row],[Close Price]])-1</f>
        <v>0.10446711220541682</v>
      </c>
      <c r="AI659">
        <v>21.3858600070348</v>
      </c>
      <c r="AJ659">
        <v>18.448462628114299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-0.03</v>
      </c>
      <c r="AM659" t="s">
        <v>3108</v>
      </c>
      <c r="AN659">
        <v>-5.77</v>
      </c>
      <c r="AO659" t="s">
        <v>3108</v>
      </c>
      <c r="AQ659">
        <f>(Table2[[#This Row],[Sharpe Ratio]]-AVERAGE(Table2[Sharpe Ratio]))/_xlfn.STDEV.P(Table2[Sharpe Ratio])</f>
        <v>-0.71815696001452767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677</v>
      </c>
      <c r="AT659">
        <f>_xlfn.RANK.AVG(Table2[[#This Row],[6M Return vs Nifty Z-Score]],Table2[6M Return vs Nifty Z-Score])</f>
        <v>596</v>
      </c>
      <c r="AU659">
        <f>_xlfn.RANK.AVG(Table2[[#This Row],[Sharpe Ratio Z-Score]],Table2[Sharpe Ratio Z-Score])</f>
        <v>544.5</v>
      </c>
      <c r="AV659">
        <f>(Table2[[#This Row],[Rank 1Y]]+Table2[[#This Row],[Rank 6M]]+Table2[[#This Row],[Rank Sharpe]])/3</f>
        <v>605.83333333333337</v>
      </c>
    </row>
    <row r="660" spans="1:48" x14ac:dyDescent="0.3">
      <c r="A660" t="s">
        <v>1042</v>
      </c>
      <c r="B660" t="s">
        <v>1043</v>
      </c>
      <c r="C660" t="s">
        <v>3064</v>
      </c>
      <c r="D660" t="s">
        <v>24</v>
      </c>
      <c r="E660">
        <v>12567.136209513001</v>
      </c>
      <c r="F660">
        <v>207.11</v>
      </c>
      <c r="G660">
        <v>-31.0955436391719</v>
      </c>
      <c r="H660">
        <f>(Table2[[#This Row],[1Y Return vs Nifty]]-AVERAGE(Table2[1Y Return vs Nifty]))/_xlfn.STDEV.P(Table2[1Y Return vs Nifty])</f>
        <v>-0.97218952583371976</v>
      </c>
      <c r="I660">
        <v>-16.407149544120799</v>
      </c>
      <c r="J660">
        <f>(Table2[[#This Row],[1M Return vs Nifty]]-AVERAGE(Table2[1M Return vs Nifty]))/_xlfn.STDEV.P(Table2[1M Return vs Nifty])</f>
        <v>-1.3222889766742107</v>
      </c>
      <c r="K660">
        <v>-32.400535567233703</v>
      </c>
      <c r="L660">
        <f>(Table2[[#This Row],[6M Return vs Nifty]]-AVERAGE(Table2[6M Return vs Nifty]))/_xlfn.STDEV.P(Table2[6M Return vs Nifty])</f>
        <v>-1.2857016568450714</v>
      </c>
      <c r="M660">
        <v>-6.00802023477444</v>
      </c>
      <c r="N660">
        <f>(Table2[[#This Row],[1W Return vs Nifty]]-AVERAGE(Table2[1W Return vs Nifty]))/_xlfn.STDEV.P(Table2[1W Return vs Nifty])</f>
        <v>-0.75672204626825379</v>
      </c>
      <c r="O660">
        <v>223.62</v>
      </c>
      <c r="P660">
        <v>236.52789330584801</v>
      </c>
      <c r="Q660">
        <v>241.32807199065999</v>
      </c>
      <c r="R660">
        <v>22.743056782522999</v>
      </c>
      <c r="S660" s="1">
        <f>(Table2[[#This Row],[Close Price]]-Table2[[#This Row],[20D EMA]])/Table2[[#This Row],[20D EMA]]</f>
        <v>-7.3830605491458687E-2</v>
      </c>
      <c r="T660" s="1">
        <f>(Table2[[#This Row],[Close Price]]-Table2[[#This Row],[50D EMA]])/Table2[[#This Row],[50D EMA]]</f>
        <v>-0.12437388628751912</v>
      </c>
      <c r="U660" s="1">
        <f>(Table2[[#This Row],[Close Price]]-Table2[[#This Row],[200D EMA]])/Table2[[#This Row],[200D EMA]]</f>
        <v>-0.14179068232055617</v>
      </c>
      <c r="V660">
        <v>0.93682406290975495</v>
      </c>
      <c r="W660">
        <v>205.5</v>
      </c>
      <c r="X660">
        <v>209.5</v>
      </c>
      <c r="Y660">
        <v>205.25</v>
      </c>
      <c r="Z660">
        <v>218.45</v>
      </c>
      <c r="AA660">
        <v>205.25</v>
      </c>
      <c r="AB660">
        <v>236.95</v>
      </c>
      <c r="AC660" s="1">
        <f>(Table2[[#This Row],[Close Price]]/Table2[[#This Row],[Day Low]])-1</f>
        <v>7.8345498783456424E-3</v>
      </c>
      <c r="AD660" s="1">
        <f>(Table2[[#This Row],[Day High]]/Table2[[#This Row],[Close Price]])-1</f>
        <v>1.1539761479407051E-2</v>
      </c>
      <c r="AE660" s="1">
        <f>(Table2[[#This Row],[Close Price]]/Table2[[#This Row],[Current Week Low]])-1</f>
        <v>9.0621193666260424E-3</v>
      </c>
      <c r="AF660" s="1">
        <f>(Table2[[#This Row],[Current Week High]]/Table2[[#This Row],[Close Price]])-1</f>
        <v>5.4753512626140477E-2</v>
      </c>
      <c r="AG660" s="1">
        <f>(Table2[[#This Row],[Close Price]]/Table2[[#This Row],[Current Month Low]])-1</f>
        <v>9.0621193666260424E-3</v>
      </c>
      <c r="AH660" s="1">
        <f>(Table2[[#This Row],[Current Month High]]/Table2[[#This Row],[Close Price]])-1</f>
        <v>0.14407802616966814</v>
      </c>
      <c r="AI660">
        <v>45.188547148858</v>
      </c>
      <c r="AJ660">
        <v>0.90621193666260402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-0.2</v>
      </c>
      <c r="AM660" t="s">
        <v>3108</v>
      </c>
      <c r="AN660">
        <v>-12.67</v>
      </c>
      <c r="AO660" t="s">
        <v>3108</v>
      </c>
      <c r="AP660">
        <v>2.1246006278915E-2</v>
      </c>
      <c r="AQ660">
        <f>(Table2[[#This Row],[Sharpe Ratio]]-AVERAGE(Table2[Sharpe Ratio]))/_xlfn.STDEV.P(Table2[Sharpe Ratio])</f>
        <v>-0.47670681316688368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655</v>
      </c>
      <c r="AT660">
        <f>_xlfn.RANK.AVG(Table2[[#This Row],[6M Return vs Nifty Z-Score]],Table2[6M Return vs Nifty Z-Score])</f>
        <v>697</v>
      </c>
      <c r="AU660">
        <f>_xlfn.RANK.AVG(Table2[[#This Row],[Sharpe Ratio Z-Score]],Table2[Sharpe Ratio Z-Score])</f>
        <v>466</v>
      </c>
      <c r="AV660">
        <f>(Table2[[#This Row],[Rank 1Y]]+Table2[[#This Row],[Rank 6M]]+Table2[[#This Row],[Rank Sharpe]])/3</f>
        <v>606</v>
      </c>
    </row>
    <row r="661" spans="1:48" x14ac:dyDescent="0.3">
      <c r="A661" t="s">
        <v>2252</v>
      </c>
      <c r="B661" t="s">
        <v>2253</v>
      </c>
      <c r="C661" t="s">
        <v>3080</v>
      </c>
      <c r="D661" t="s">
        <v>1879</v>
      </c>
      <c r="E661">
        <v>2381.9225063439999</v>
      </c>
      <c r="F661">
        <v>49.96</v>
      </c>
      <c r="G661">
        <v>-9.3493737861630297</v>
      </c>
      <c r="H661">
        <f>(Table2[[#This Row],[1Y Return vs Nifty]]-AVERAGE(Table2[1Y Return vs Nifty]))/_xlfn.STDEV.P(Table2[1Y Return vs Nifty])</f>
        <v>-0.63665637622161031</v>
      </c>
      <c r="I661">
        <v>-8.2206258982234992</v>
      </c>
      <c r="J661">
        <f>(Table2[[#This Row],[1M Return vs Nifty]]-AVERAGE(Table2[1M Return vs Nifty]))/_xlfn.STDEV.P(Table2[1M Return vs Nifty])</f>
        <v>-0.53962333051542466</v>
      </c>
      <c r="K661">
        <v>-27.095115719193998</v>
      </c>
      <c r="L661">
        <f>(Table2[[#This Row],[6M Return vs Nifty]]-AVERAGE(Table2[6M Return vs Nifty]))/_xlfn.STDEV.P(Table2[6M Return vs Nifty])</f>
        <v>-1.1073631249487463</v>
      </c>
      <c r="M661">
        <v>-3.1772837112143302</v>
      </c>
      <c r="N661">
        <f>(Table2[[#This Row],[1W Return vs Nifty]]-AVERAGE(Table2[1W Return vs Nifty]))/_xlfn.STDEV.P(Table2[1W Return vs Nifty])</f>
        <v>-0.12843032040676514</v>
      </c>
      <c r="O661">
        <v>52.77</v>
      </c>
      <c r="P661">
        <v>53.133459515379101</v>
      </c>
      <c r="Q661">
        <v>51.785040345040898</v>
      </c>
      <c r="R661">
        <v>31.147307381853199</v>
      </c>
      <c r="S661" s="1">
        <f>(Table2[[#This Row],[Close Price]]-Table2[[#This Row],[20D EMA]])/Table2[[#This Row],[20D EMA]]</f>
        <v>-5.3249952624597349E-2</v>
      </c>
      <c r="T661" s="1">
        <f>(Table2[[#This Row],[Close Price]]-Table2[[#This Row],[50D EMA]])/Table2[[#This Row],[50D EMA]]</f>
        <v>-5.9726197848279865E-2</v>
      </c>
      <c r="U661" s="1">
        <f>(Table2[[#This Row],[Close Price]]-Table2[[#This Row],[200D EMA]])/Table2[[#This Row],[200D EMA]]</f>
        <v>-3.5242617035359101E-2</v>
      </c>
      <c r="V661">
        <v>0.78270388120427703</v>
      </c>
      <c r="W661">
        <v>49.34</v>
      </c>
      <c r="X661">
        <v>51.45</v>
      </c>
      <c r="Y661">
        <v>49.34</v>
      </c>
      <c r="Z661">
        <v>52.97</v>
      </c>
      <c r="AA661">
        <v>49.34</v>
      </c>
      <c r="AB661">
        <v>58.14</v>
      </c>
      <c r="AC661" s="1">
        <f>(Table2[[#This Row],[Close Price]]/Table2[[#This Row],[Day Low]])-1</f>
        <v>1.2565869477097591E-2</v>
      </c>
      <c r="AD661" s="1">
        <f>(Table2[[#This Row],[Day High]]/Table2[[#This Row],[Close Price]])-1</f>
        <v>2.9823859087269922E-2</v>
      </c>
      <c r="AE661" s="1">
        <f>(Table2[[#This Row],[Close Price]]/Table2[[#This Row],[Current Week Low]])-1</f>
        <v>1.2565869477097591E-2</v>
      </c>
      <c r="AF661" s="1">
        <f>(Table2[[#This Row],[Current Week High]]/Table2[[#This Row],[Close Price]])-1</f>
        <v>6.0248198558846999E-2</v>
      </c>
      <c r="AG661" s="1">
        <f>(Table2[[#This Row],[Close Price]]/Table2[[#This Row],[Current Month Low]])-1</f>
        <v>1.2565869477097591E-2</v>
      </c>
      <c r="AH661" s="1">
        <f>(Table2[[#This Row],[Current Month High]]/Table2[[#This Row],[Close Price]])-1</f>
        <v>0.16373098478783032</v>
      </c>
      <c r="AI661">
        <v>38.911128903122503</v>
      </c>
      <c r="AJ661">
        <v>22.751842751842702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-0.09</v>
      </c>
      <c r="AM661" t="s">
        <v>3108</v>
      </c>
      <c r="AN661">
        <v>-11.34</v>
      </c>
      <c r="AO661" t="s">
        <v>3108</v>
      </c>
      <c r="AP661">
        <v>-1.7760442448415001E-2</v>
      </c>
      <c r="AQ661">
        <f>(Table2[[#This Row],[Sharpe Ratio]]-AVERAGE(Table2[Sharpe Ratio]))/_xlfn.STDEV.P(Table2[Sharpe Ratio])</f>
        <v>-0.91999543172319398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541</v>
      </c>
      <c r="AT661">
        <f>_xlfn.RANK.AVG(Table2[[#This Row],[6M Return vs Nifty Z-Score]],Table2[6M Return vs Nifty Z-Score])</f>
        <v>674</v>
      </c>
      <c r="AU661">
        <f>_xlfn.RANK.AVG(Table2[[#This Row],[Sharpe Ratio Z-Score]],Table2[Sharpe Ratio Z-Score])</f>
        <v>604</v>
      </c>
      <c r="AV661">
        <f>(Table2[[#This Row],[Rank 1Y]]+Table2[[#This Row],[Rank 6M]]+Table2[[#This Row],[Rank Sharpe]])/3</f>
        <v>606.33333333333337</v>
      </c>
    </row>
    <row r="662" spans="1:48" x14ac:dyDescent="0.3">
      <c r="A662" t="s">
        <v>2311</v>
      </c>
      <c r="B662" t="s">
        <v>2312</v>
      </c>
      <c r="C662" t="s">
        <v>3076</v>
      </c>
      <c r="D662" t="s">
        <v>219</v>
      </c>
      <c r="E662">
        <v>2227.2298028199998</v>
      </c>
      <c r="F662">
        <v>288.2</v>
      </c>
      <c r="G662">
        <v>-46.739047744650399</v>
      </c>
      <c r="H662">
        <f>(Table2[[#This Row],[1Y Return vs Nifty]]-AVERAGE(Table2[1Y Return vs Nifty]))/_xlfn.STDEV.P(Table2[1Y Return vs Nifty])</f>
        <v>-1.2135614197792142</v>
      </c>
      <c r="I662">
        <v>-8.7491340568102096</v>
      </c>
      <c r="J662">
        <f>(Table2[[#This Row],[1M Return vs Nifty]]-AVERAGE(Table2[1M Return vs Nifty]))/_xlfn.STDEV.P(Table2[1M Return vs Nifty])</f>
        <v>-0.59015090453003805</v>
      </c>
      <c r="K662">
        <v>-15.5335239212679</v>
      </c>
      <c r="L662">
        <f>(Table2[[#This Row],[6M Return vs Nifty]]-AVERAGE(Table2[6M Return vs Nifty]))/_xlfn.STDEV.P(Table2[6M Return vs Nifty])</f>
        <v>-0.71872709487309172</v>
      </c>
      <c r="M662">
        <v>-5.2827429579068799</v>
      </c>
      <c r="N662">
        <f>(Table2[[#This Row],[1W Return vs Nifty]]-AVERAGE(Table2[1W Return vs Nifty]))/_xlfn.STDEV.P(Table2[1W Return vs Nifty])</f>
        <v>-0.59574425542880771</v>
      </c>
      <c r="O662">
        <v>301.77999999999997</v>
      </c>
      <c r="P662">
        <v>300.99188924635303</v>
      </c>
      <c r="Q662">
        <v>318.605611098211</v>
      </c>
      <c r="R662">
        <v>29.3984587369441</v>
      </c>
      <c r="S662" s="1">
        <f>(Table2[[#This Row],[Close Price]]-Table2[[#This Row],[20D EMA]])/Table2[[#This Row],[20D EMA]]</f>
        <v>-4.4999668632778794E-2</v>
      </c>
      <c r="T662" s="1">
        <f>(Table2[[#This Row],[Close Price]]-Table2[[#This Row],[50D EMA]])/Table2[[#This Row],[50D EMA]]</f>
        <v>-4.2499116100378542E-2</v>
      </c>
      <c r="U662" s="1">
        <f>(Table2[[#This Row],[Close Price]]-Table2[[#This Row],[200D EMA]])/Table2[[#This Row],[200D EMA]]</f>
        <v>-9.5433382335624983E-2</v>
      </c>
      <c r="V662">
        <v>0.92174150118780096</v>
      </c>
      <c r="W662">
        <v>285.05</v>
      </c>
      <c r="X662">
        <v>292.85000000000002</v>
      </c>
      <c r="Y662">
        <v>281.5</v>
      </c>
      <c r="Z662">
        <v>298.3</v>
      </c>
      <c r="AA662">
        <v>281.5</v>
      </c>
      <c r="AB662">
        <v>329.5</v>
      </c>
      <c r="AC662" s="1">
        <f>(Table2[[#This Row],[Close Price]]/Table2[[#This Row],[Day Low]])-1</f>
        <v>1.1050692860901545E-2</v>
      </c>
      <c r="AD662" s="1">
        <f>(Table2[[#This Row],[Day High]]/Table2[[#This Row],[Close Price]])-1</f>
        <v>1.6134628730048783E-2</v>
      </c>
      <c r="AE662" s="1">
        <f>(Table2[[#This Row],[Close Price]]/Table2[[#This Row],[Current Week Low]])-1</f>
        <v>2.3801065719360581E-2</v>
      </c>
      <c r="AF662" s="1">
        <f>(Table2[[#This Row],[Current Week High]]/Table2[[#This Row],[Close Price]])-1</f>
        <v>3.5045107564191547E-2</v>
      </c>
      <c r="AG662" s="1">
        <f>(Table2[[#This Row],[Close Price]]/Table2[[#This Row],[Current Month Low]])-1</f>
        <v>2.3801065719360581E-2</v>
      </c>
      <c r="AH662" s="1">
        <f>(Table2[[#This Row],[Current Month High]]/Table2[[#This Row],[Close Price]])-1</f>
        <v>0.1433032616238723</v>
      </c>
      <c r="AI662">
        <v>36.745315752949303</v>
      </c>
      <c r="AJ662">
        <v>17.4169892035037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-0.04</v>
      </c>
      <c r="AM662" t="s">
        <v>3108</v>
      </c>
      <c r="AN662">
        <v>-11.05</v>
      </c>
      <c r="AO662" t="s">
        <v>3108</v>
      </c>
      <c r="AQ662">
        <f>(Table2[[#This Row],[Sharpe Ratio]]-AVERAGE(Table2[Sharpe Ratio]))/_xlfn.STDEV.P(Table2[Sharpe Ratio])</f>
        <v>-0.71815696001452767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710</v>
      </c>
      <c r="AT662">
        <f>_xlfn.RANK.AVG(Table2[[#This Row],[6M Return vs Nifty Z-Score]],Table2[6M Return vs Nifty Z-Score])</f>
        <v>565</v>
      </c>
      <c r="AU662">
        <f>_xlfn.RANK.AVG(Table2[[#This Row],[Sharpe Ratio Z-Score]],Table2[Sharpe Ratio Z-Score])</f>
        <v>544.5</v>
      </c>
      <c r="AV662">
        <f>(Table2[[#This Row],[Rank 1Y]]+Table2[[#This Row],[Rank 6M]]+Table2[[#This Row],[Rank Sharpe]])/3</f>
        <v>606.5</v>
      </c>
    </row>
    <row r="663" spans="1:48" x14ac:dyDescent="0.3">
      <c r="A663" t="s">
        <v>1629</v>
      </c>
      <c r="B663" t="s">
        <v>1630</v>
      </c>
      <c r="C663" t="s">
        <v>3075</v>
      </c>
      <c r="D663" t="s">
        <v>256</v>
      </c>
      <c r="E663">
        <v>5271.4249076249998</v>
      </c>
      <c r="F663">
        <v>1713.75</v>
      </c>
      <c r="G663">
        <v>-49.1440457330675</v>
      </c>
      <c r="H663">
        <f>(Table2[[#This Row],[1Y Return vs Nifty]]-AVERAGE(Table2[1Y Return vs Nifty]))/_xlfn.STDEV.P(Table2[1Y Return vs Nifty])</f>
        <v>-1.2506694050161051</v>
      </c>
      <c r="I663">
        <v>-11.309026866082901</v>
      </c>
      <c r="J663">
        <f>(Table2[[#This Row],[1M Return vs Nifty]]-AVERAGE(Table2[1M Return vs Nifty]))/_xlfn.STDEV.P(Table2[1M Return vs Nifty])</f>
        <v>-0.8348872842595122</v>
      </c>
      <c r="K663">
        <v>-22.758201151169601</v>
      </c>
      <c r="L663">
        <f>(Table2[[#This Row],[6M Return vs Nifty]]-AVERAGE(Table2[6M Return vs Nifty]))/_xlfn.STDEV.P(Table2[6M Return vs Nifty])</f>
        <v>-0.96158032185785935</v>
      </c>
      <c r="M663">
        <v>-6.0437120798546999</v>
      </c>
      <c r="N663">
        <f>(Table2[[#This Row],[1W Return vs Nifty]]-AVERAGE(Table2[1W Return vs Nifty]))/_xlfn.STDEV.P(Table2[1W Return vs Nifty])</f>
        <v>-0.76464397427462805</v>
      </c>
      <c r="O663">
        <v>1827.76</v>
      </c>
      <c r="P663">
        <v>1862.13497285055</v>
      </c>
      <c r="Q663">
        <v>1947.3004616768101</v>
      </c>
      <c r="R663">
        <v>21.373820004125701</v>
      </c>
      <c r="S663" s="1">
        <f>(Table2[[#This Row],[Close Price]]-Table2[[#This Row],[20D EMA]])/Table2[[#This Row],[20D EMA]]</f>
        <v>-6.2376898498708797E-2</v>
      </c>
      <c r="T663" s="1">
        <f>(Table2[[#This Row],[Close Price]]-Table2[[#This Row],[50D EMA]])/Table2[[#This Row],[50D EMA]]</f>
        <v>-7.9685401441874401E-2</v>
      </c>
      <c r="U663" s="1">
        <f>(Table2[[#This Row],[Close Price]]-Table2[[#This Row],[200D EMA]])/Table2[[#This Row],[200D EMA]]</f>
        <v>-0.11993550367450795</v>
      </c>
      <c r="V663">
        <v>0.49791528235625099</v>
      </c>
      <c r="W663">
        <v>1705.25</v>
      </c>
      <c r="X663">
        <v>1744.95</v>
      </c>
      <c r="Y663">
        <v>1672.05</v>
      </c>
      <c r="Z663">
        <v>1819.8</v>
      </c>
      <c r="AA663">
        <v>1672.05</v>
      </c>
      <c r="AB663">
        <v>1938.65</v>
      </c>
      <c r="AC663" s="1">
        <f>(Table2[[#This Row],[Close Price]]/Table2[[#This Row],[Day Low]])-1</f>
        <v>4.9846063627034809E-3</v>
      </c>
      <c r="AD663" s="1">
        <f>(Table2[[#This Row],[Day High]]/Table2[[#This Row],[Close Price]])-1</f>
        <v>1.8205689277899451E-2</v>
      </c>
      <c r="AE663" s="1">
        <f>(Table2[[#This Row],[Close Price]]/Table2[[#This Row],[Current Week Low]])-1</f>
        <v>2.4939445590741904E-2</v>
      </c>
      <c r="AF663" s="1">
        <f>(Table2[[#This Row],[Current Week High]]/Table2[[#This Row],[Close Price]])-1</f>
        <v>6.1881838074398177E-2</v>
      </c>
      <c r="AG663" s="1">
        <f>(Table2[[#This Row],[Close Price]]/Table2[[#This Row],[Current Month Low]])-1</f>
        <v>2.4939445590741904E-2</v>
      </c>
      <c r="AH663" s="1">
        <f>(Table2[[#This Row],[Current Month High]]/Table2[[#This Row],[Close Price]])-1</f>
        <v>0.13123267687819107</v>
      </c>
      <c r="AI663">
        <v>70.407002188183796</v>
      </c>
      <c r="AJ663">
        <v>7.1093749999999902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</v>
      </c>
      <c r="AM663" t="s">
        <v>3108</v>
      </c>
      <c r="AN663">
        <v>-10.61</v>
      </c>
      <c r="AO663" t="s">
        <v>3108</v>
      </c>
      <c r="AP663">
        <v>2.0110586577432001E-2</v>
      </c>
      <c r="AQ663">
        <f>(Table2[[#This Row],[Sharpe Ratio]]-AVERAGE(Table2[Sharpe Ratio]))/_xlfn.STDEV.P(Table2[Sharpe Ratio])</f>
        <v>-0.48961028547399899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714</v>
      </c>
      <c r="AT663">
        <f>_xlfn.RANK.AVG(Table2[[#This Row],[6M Return vs Nifty Z-Score]],Table2[6M Return vs Nifty Z-Score])</f>
        <v>636</v>
      </c>
      <c r="AU663">
        <f>_xlfn.RANK.AVG(Table2[[#This Row],[Sharpe Ratio Z-Score]],Table2[Sharpe Ratio Z-Score])</f>
        <v>470</v>
      </c>
      <c r="AV663">
        <f>(Table2[[#This Row],[Rank 1Y]]+Table2[[#This Row],[Rank 6M]]+Table2[[#This Row],[Rank Sharpe]])/3</f>
        <v>606.66666666666663</v>
      </c>
    </row>
    <row r="664" spans="1:48" x14ac:dyDescent="0.3">
      <c r="A664" t="s">
        <v>758</v>
      </c>
      <c r="B664" t="s">
        <v>759</v>
      </c>
      <c r="C664" t="s">
        <v>3064</v>
      </c>
      <c r="D664" t="s">
        <v>413</v>
      </c>
      <c r="E664">
        <v>21255.695928870002</v>
      </c>
      <c r="F664">
        <v>947.35</v>
      </c>
      <c r="G664">
        <v>-37.096051097955602</v>
      </c>
      <c r="H664">
        <f>(Table2[[#This Row],[1Y Return vs Nifty]]-AVERAGE(Table2[1Y Return vs Nifty]))/_xlfn.STDEV.P(Table2[1Y Return vs Nifty])</f>
        <v>-1.0647745272627449</v>
      </c>
      <c r="I664">
        <v>-6.5296228060213704</v>
      </c>
      <c r="J664">
        <f>(Table2[[#This Row],[1M Return vs Nifty]]-AVERAGE(Table2[1M Return vs Nifty]))/_xlfn.STDEV.P(Table2[1M Return vs Nifty])</f>
        <v>-0.37795641485481274</v>
      </c>
      <c r="K664">
        <v>-5.5428178776121397</v>
      </c>
      <c r="L664">
        <f>(Table2[[#This Row],[6M Return vs Nifty]]-AVERAGE(Table2[6M Return vs Nifty]))/_xlfn.STDEV.P(Table2[6M Return vs Nifty])</f>
        <v>-0.38289545487731652</v>
      </c>
      <c r="M664">
        <v>-7.9992068845333097</v>
      </c>
      <c r="N664">
        <f>(Table2[[#This Row],[1W Return vs Nifty]]-AVERAGE(Table2[1W Return vs Nifty]))/_xlfn.STDEV.P(Table2[1W Return vs Nifty])</f>
        <v>-1.1986727846280227</v>
      </c>
      <c r="O664">
        <v>963.73</v>
      </c>
      <c r="P664">
        <v>937.51282324234501</v>
      </c>
      <c r="Q664">
        <v>917.449179868481</v>
      </c>
      <c r="R664">
        <v>46.153051791827799</v>
      </c>
      <c r="S664" s="1">
        <f>(Table2[[#This Row],[Close Price]]-Table2[[#This Row],[20D EMA]])/Table2[[#This Row],[20D EMA]]</f>
        <v>-1.6996461664574098E-2</v>
      </c>
      <c r="T664" s="1">
        <f>(Table2[[#This Row],[Close Price]]-Table2[[#This Row],[50D EMA]])/Table2[[#This Row],[50D EMA]]</f>
        <v>1.0492845019051145E-2</v>
      </c>
      <c r="U664" s="1">
        <f>(Table2[[#This Row],[Close Price]]-Table2[[#This Row],[200D EMA]])/Table2[[#This Row],[200D EMA]]</f>
        <v>3.2591254957364937E-2</v>
      </c>
      <c r="V664">
        <v>1.6415416093484401</v>
      </c>
      <c r="W664">
        <v>880.85</v>
      </c>
      <c r="X664">
        <v>951.75</v>
      </c>
      <c r="Y664">
        <v>875.1</v>
      </c>
      <c r="Z664">
        <v>1012.6</v>
      </c>
      <c r="AA664">
        <v>875.1</v>
      </c>
      <c r="AB664">
        <v>1064</v>
      </c>
      <c r="AC664" s="1">
        <f>(Table2[[#This Row],[Close Price]]/Table2[[#This Row],[Day Low]])-1</f>
        <v>7.5495260259976105E-2</v>
      </c>
      <c r="AD664" s="1">
        <f>(Table2[[#This Row],[Day High]]/Table2[[#This Row],[Close Price]])-1</f>
        <v>4.6445347548424998E-3</v>
      </c>
      <c r="AE664" s="1">
        <f>(Table2[[#This Row],[Close Price]]/Table2[[#This Row],[Current Week Low]])-1</f>
        <v>8.2561992915095361E-2</v>
      </c>
      <c r="AF664" s="1">
        <f>(Table2[[#This Row],[Current Week High]]/Table2[[#This Row],[Close Price]])-1</f>
        <v>6.8876339262152309E-2</v>
      </c>
      <c r="AG664" s="1">
        <f>(Table2[[#This Row],[Close Price]]/Table2[[#This Row],[Current Month Low]])-1</f>
        <v>8.2561992915095361E-2</v>
      </c>
      <c r="AH664" s="1">
        <f>(Table2[[#This Row],[Current Month High]]/Table2[[#This Row],[Close Price]])-1</f>
        <v>0.12313294980735723</v>
      </c>
      <c r="AI664">
        <v>20.3303953132422</v>
      </c>
      <c r="AJ664">
        <v>28.611186532717898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0.11</v>
      </c>
      <c r="AM664" t="s">
        <v>3109</v>
      </c>
      <c r="AN664">
        <v>-7.67</v>
      </c>
      <c r="AO664" t="s">
        <v>3108</v>
      </c>
      <c r="AP664">
        <v>-9.6227307087388997E-2</v>
      </c>
      <c r="AQ664">
        <f>(Table2[[#This Row],[Sharpe Ratio]]-AVERAGE(Table2[Sharpe Ratio]))/_xlfn.STDEV.P(Table2[Sharpe Ratio])</f>
        <v>-1.8117317769466603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-4.8360309585695571</v>
      </c>
      <c r="AS664">
        <f>_xlfn.RANK.AVG(Table2[[#This Row],[1Y Return vs Nifty Z-Score]],Table2[1Y Return vs Nifty Z-Score])</f>
        <v>676</v>
      </c>
      <c r="AT664">
        <f>_xlfn.RANK.AVG(Table2[[#This Row],[6M Return vs Nifty Z-Score]],Table2[6M Return vs Nifty Z-Score])</f>
        <v>435</v>
      </c>
      <c r="AU664">
        <f>_xlfn.RANK.AVG(Table2[[#This Row],[Sharpe Ratio Z-Score]],Table2[Sharpe Ratio Z-Score])</f>
        <v>716</v>
      </c>
      <c r="AV664">
        <f>(Table2[[#This Row],[Rank 1Y]]+Table2[[#This Row],[Rank 6M]]+Table2[[#This Row],[Rank Sharpe]])/3</f>
        <v>609</v>
      </c>
    </row>
    <row r="665" spans="1:48" x14ac:dyDescent="0.3">
      <c r="A665" t="s">
        <v>1219</v>
      </c>
      <c r="B665" t="s">
        <v>1220</v>
      </c>
      <c r="C665" t="s">
        <v>3064</v>
      </c>
      <c r="D665" t="s">
        <v>24</v>
      </c>
      <c r="E665">
        <v>9387.3719197499995</v>
      </c>
      <c r="F665">
        <v>82.5</v>
      </c>
      <c r="G665">
        <v>-29.4741302921054</v>
      </c>
      <c r="H665">
        <f>(Table2[[#This Row],[1Y Return vs Nifty]]-AVERAGE(Table2[1Y Return vs Nifty]))/_xlfn.STDEV.P(Table2[1Y Return vs Nifty])</f>
        <v>-0.94717188222835358</v>
      </c>
      <c r="I665">
        <v>-14.764868548033199</v>
      </c>
      <c r="J665">
        <f>(Table2[[#This Row],[1M Return vs Nifty]]-AVERAGE(Table2[1M Return vs Nifty]))/_xlfn.STDEV.P(Table2[1M Return vs Nifty])</f>
        <v>-1.1652800956675142</v>
      </c>
      <c r="K665">
        <v>-34.385738910153201</v>
      </c>
      <c r="L665">
        <f>(Table2[[#This Row],[6M Return vs Nifty]]-AVERAGE(Table2[6M Return vs Nifty]))/_xlfn.STDEV.P(Table2[6M Return vs Nifty])</f>
        <v>-1.3524330861819511</v>
      </c>
      <c r="M665">
        <v>-1.5210165423175299</v>
      </c>
      <c r="N665">
        <f>(Table2[[#This Row],[1W Return vs Nifty]]-AVERAGE(Table2[1W Return vs Nifty]))/_xlfn.STDEV.P(Table2[1W Return vs Nifty])</f>
        <v>0.23918388507398566</v>
      </c>
      <c r="O665">
        <v>82.47</v>
      </c>
      <c r="P665">
        <v>88.076978787940504</v>
      </c>
      <c r="Q665">
        <v>92.881018762871093</v>
      </c>
      <c r="R665">
        <v>57.290214876563098</v>
      </c>
      <c r="S665" s="1">
        <f>(Table2[[#This Row],[Close Price]]-Table2[[#This Row],[20D EMA]])/Table2[[#This Row],[20D EMA]]</f>
        <v>3.6376864314297485E-4</v>
      </c>
      <c r="T665" s="1">
        <f>(Table2[[#This Row],[Close Price]]-Table2[[#This Row],[50D EMA]])/Table2[[#This Row],[50D EMA]]</f>
        <v>-6.3319369768211259E-2</v>
      </c>
      <c r="U665" s="1">
        <f>(Table2[[#This Row],[Close Price]]-Table2[[#This Row],[200D EMA]])/Table2[[#This Row],[200D EMA]]</f>
        <v>-0.1117668486106321</v>
      </c>
      <c r="V665">
        <v>1.3151621916339999</v>
      </c>
      <c r="W665">
        <v>78.099999999999994</v>
      </c>
      <c r="X665">
        <v>83.2</v>
      </c>
      <c r="Y665">
        <v>74.599999999999994</v>
      </c>
      <c r="Z665">
        <v>83.2</v>
      </c>
      <c r="AA665">
        <v>74.599999999999994</v>
      </c>
      <c r="AB665">
        <v>83.2</v>
      </c>
      <c r="AC665" s="1">
        <f>(Table2[[#This Row],[Close Price]]/Table2[[#This Row],[Day Low]])-1</f>
        <v>5.6338028169014231E-2</v>
      </c>
      <c r="AD665" s="1">
        <f>(Table2[[#This Row],[Day High]]/Table2[[#This Row],[Close Price]])-1</f>
        <v>8.4848484848485395E-3</v>
      </c>
      <c r="AE665" s="1">
        <f>(Table2[[#This Row],[Close Price]]/Table2[[#This Row],[Current Week Low]])-1</f>
        <v>0.10589812332439696</v>
      </c>
      <c r="AF665" s="1">
        <f>(Table2[[#This Row],[Current Week High]]/Table2[[#This Row],[Close Price]])-1</f>
        <v>8.4848484848485395E-3</v>
      </c>
      <c r="AG665" s="1">
        <f>(Table2[[#This Row],[Close Price]]/Table2[[#This Row],[Current Month Low]])-1</f>
        <v>0.10589812332439696</v>
      </c>
      <c r="AH665" s="1">
        <f>(Table2[[#This Row],[Current Month High]]/Table2[[#This Row],[Close Price]])-1</f>
        <v>8.4848484848485395E-3</v>
      </c>
      <c r="AI665">
        <v>41.212121212121197</v>
      </c>
      <c r="AJ665">
        <v>10.5898123324396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-0.16</v>
      </c>
      <c r="AM665" t="s">
        <v>3108</v>
      </c>
      <c r="AN665">
        <v>0.84</v>
      </c>
      <c r="AO665" t="s">
        <v>3109</v>
      </c>
      <c r="AP665">
        <v>1.7067472233011999E-2</v>
      </c>
      <c r="AQ665">
        <f>(Table2[[#This Row],[Sharpe Ratio]]-AVERAGE(Table2[Sharpe Ratio]))/_xlfn.STDEV.P(Table2[Sharpe Ratio])</f>
        <v>-0.52419374533410334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644</v>
      </c>
      <c r="AT665">
        <f>_xlfn.RANK.AVG(Table2[[#This Row],[6M Return vs Nifty Z-Score]],Table2[6M Return vs Nifty Z-Score])</f>
        <v>710</v>
      </c>
      <c r="AU665">
        <f>_xlfn.RANK.AVG(Table2[[#This Row],[Sharpe Ratio Z-Score]],Table2[Sharpe Ratio Z-Score])</f>
        <v>477</v>
      </c>
      <c r="AV665">
        <f>(Table2[[#This Row],[Rank 1Y]]+Table2[[#This Row],[Rank 6M]]+Table2[[#This Row],[Rank Sharpe]])/3</f>
        <v>610.33333333333337</v>
      </c>
    </row>
    <row r="666" spans="1:48" x14ac:dyDescent="0.3">
      <c r="A666" t="s">
        <v>2119</v>
      </c>
      <c r="B666" t="s">
        <v>2120</v>
      </c>
      <c r="C666" t="s">
        <v>3068</v>
      </c>
      <c r="D666" t="s">
        <v>212</v>
      </c>
      <c r="E666">
        <v>2744.4880779750001</v>
      </c>
      <c r="F666">
        <v>175.05</v>
      </c>
      <c r="G666">
        <v>-14.9707608550953</v>
      </c>
      <c r="H666">
        <f>(Table2[[#This Row],[1Y Return vs Nifty]]-AVERAGE(Table2[1Y Return vs Nifty]))/_xlfn.STDEV.P(Table2[1Y Return vs Nifty])</f>
        <v>-0.72339172875389335</v>
      </c>
      <c r="I666">
        <v>2.6413524168680902</v>
      </c>
      <c r="J666">
        <f>(Table2[[#This Row],[1M Return vs Nifty]]-AVERAGE(Table2[1M Return vs Nifty]))/_xlfn.STDEV.P(Table2[1M Return vs Nifty])</f>
        <v>0.49882688892592875</v>
      </c>
      <c r="K666">
        <v>-25.933618261869899</v>
      </c>
      <c r="L666">
        <f>(Table2[[#This Row],[6M Return vs Nifty]]-AVERAGE(Table2[6M Return vs Nifty]))/_xlfn.STDEV.P(Table2[6M Return vs Nifty])</f>
        <v>-1.0683200789178031</v>
      </c>
      <c r="M666">
        <v>-15.2004732894891</v>
      </c>
      <c r="N666">
        <f>(Table2[[#This Row],[1W Return vs Nifty]]-AVERAGE(Table2[1W Return vs Nifty]))/_xlfn.STDEV.P(Table2[1W Return vs Nifty])</f>
        <v>-2.7970186781086861</v>
      </c>
      <c r="O666">
        <v>182.12</v>
      </c>
      <c r="P666">
        <v>181.052150098666</v>
      </c>
      <c r="Q666">
        <v>184.004290730935</v>
      </c>
      <c r="R666">
        <v>40.2616969012319</v>
      </c>
      <c r="S666" s="1">
        <f>(Table2[[#This Row],[Close Price]]-Table2[[#This Row],[20D EMA]])/Table2[[#This Row],[20D EMA]]</f>
        <v>-3.882055787392924E-2</v>
      </c>
      <c r="T666" s="1">
        <f>(Table2[[#This Row],[Close Price]]-Table2[[#This Row],[50D EMA]])/Table2[[#This Row],[50D EMA]]</f>
        <v>-3.3151498589743714E-2</v>
      </c>
      <c r="U666" s="1">
        <f>(Table2[[#This Row],[Close Price]]-Table2[[#This Row],[200D EMA]])/Table2[[#This Row],[200D EMA]]</f>
        <v>-4.8663488744556657E-2</v>
      </c>
      <c r="V666">
        <v>1.44639734184469</v>
      </c>
      <c r="W666">
        <v>171.8</v>
      </c>
      <c r="X666">
        <v>176.45</v>
      </c>
      <c r="Y666">
        <v>170.01</v>
      </c>
      <c r="Z666">
        <v>203.99</v>
      </c>
      <c r="AA666">
        <v>170.01</v>
      </c>
      <c r="AB666">
        <v>207.45</v>
      </c>
      <c r="AC666" s="1">
        <f>(Table2[[#This Row],[Close Price]]/Table2[[#This Row],[Day Low]])-1</f>
        <v>1.8917345750873116E-2</v>
      </c>
      <c r="AD666" s="1">
        <f>(Table2[[#This Row],[Day High]]/Table2[[#This Row],[Close Price]])-1</f>
        <v>7.9977149385888069E-3</v>
      </c>
      <c r="AE666" s="1">
        <f>(Table2[[#This Row],[Close Price]]/Table2[[#This Row],[Current Week Low]])-1</f>
        <v>2.9645314981471715E-2</v>
      </c>
      <c r="AF666" s="1">
        <f>(Table2[[#This Row],[Current Week High]]/Table2[[#This Row],[Close Price]])-1</f>
        <v>0.1653241930876892</v>
      </c>
      <c r="AG666" s="1">
        <f>(Table2[[#This Row],[Close Price]]/Table2[[#This Row],[Current Month Low]])-1</f>
        <v>2.9645314981471715E-2</v>
      </c>
      <c r="AH666" s="1">
        <f>(Table2[[#This Row],[Current Month High]]/Table2[[#This Row],[Close Price]])-1</f>
        <v>0.18508997429305896</v>
      </c>
      <c r="AI666">
        <v>61.668094830048503</v>
      </c>
      <c r="AJ666">
        <v>31.616541353383401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-0.21</v>
      </c>
      <c r="AM666" t="s">
        <v>3108</v>
      </c>
      <c r="AN666">
        <v>3.46</v>
      </c>
      <c r="AO666" t="s">
        <v>3109</v>
      </c>
      <c r="AP666">
        <v>-9.640912234566E-3</v>
      </c>
      <c r="AQ666">
        <f>(Table2[[#This Row],[Sharpe Ratio]]-AVERAGE(Table2[Sharpe Ratio]))/_xlfn.STDEV.P(Table2[Sharpe Ratio])</f>
        <v>-0.82772106557969294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584</v>
      </c>
      <c r="AT666">
        <f>_xlfn.RANK.AVG(Table2[[#This Row],[6M Return vs Nifty Z-Score]],Table2[6M Return vs Nifty Z-Score])</f>
        <v>661</v>
      </c>
      <c r="AU666">
        <f>_xlfn.RANK.AVG(Table2[[#This Row],[Sharpe Ratio Z-Score]],Table2[Sharpe Ratio Z-Score])</f>
        <v>587</v>
      </c>
      <c r="AV666">
        <f>(Table2[[#This Row],[Rank 1Y]]+Table2[[#This Row],[Rank 6M]]+Table2[[#This Row],[Rank Sharpe]])/3</f>
        <v>610.66666666666663</v>
      </c>
    </row>
    <row r="667" spans="1:48" x14ac:dyDescent="0.3">
      <c r="A667" t="s">
        <v>105</v>
      </c>
      <c r="B667" t="s">
        <v>106</v>
      </c>
      <c r="C667" t="s">
        <v>3063</v>
      </c>
      <c r="D667" t="s">
        <v>21</v>
      </c>
      <c r="E667">
        <v>269736.03471149999</v>
      </c>
      <c r="F667">
        <v>516.25</v>
      </c>
      <c r="G667">
        <v>-7.8053253259923299</v>
      </c>
      <c r="H667">
        <f>(Table2[[#This Row],[1Y Return vs Nifty]]-AVERAGE(Table2[1Y Return vs Nifty]))/_xlfn.STDEV.P(Table2[1Y Return vs Nifty])</f>
        <v>-0.61283243635097051</v>
      </c>
      <c r="I667">
        <v>-11.461779188387601</v>
      </c>
      <c r="J667">
        <f>(Table2[[#This Row],[1M Return vs Nifty]]-AVERAGE(Table2[1M Return vs Nifty]))/_xlfn.STDEV.P(Table2[1M Return vs Nifty])</f>
        <v>-0.84949104040926415</v>
      </c>
      <c r="K667">
        <v>-16.271029308987799</v>
      </c>
      <c r="L667">
        <f>(Table2[[#This Row],[6M Return vs Nifty]]-AVERAGE(Table2[6M Return vs Nifty]))/_xlfn.STDEV.P(Table2[6M Return vs Nifty])</f>
        <v>-0.7435178997252645</v>
      </c>
      <c r="M667">
        <v>-0.68232649673093904</v>
      </c>
      <c r="N667">
        <f>(Table2[[#This Row],[1W Return vs Nifty]]-AVERAGE(Table2[1W Return vs Nifty]))/_xlfn.STDEV.P(Table2[1W Return vs Nifty])</f>
        <v>0.42533403074057519</v>
      </c>
      <c r="O667">
        <v>505.72</v>
      </c>
      <c r="P667">
        <v>504.05548731628198</v>
      </c>
      <c r="Q667">
        <v>475.453932975155</v>
      </c>
      <c r="R667">
        <v>62.2913485761297</v>
      </c>
      <c r="S667" s="1">
        <f>(Table2[[#This Row],[Close Price]]-Table2[[#This Row],[20D EMA]])/Table2[[#This Row],[20D EMA]]</f>
        <v>2.0821798623744309E-2</v>
      </c>
      <c r="T667" s="1">
        <f>(Table2[[#This Row],[Close Price]]-Table2[[#This Row],[50D EMA]])/Table2[[#This Row],[50D EMA]]</f>
        <v>2.4192798194985765E-2</v>
      </c>
      <c r="U667" s="1">
        <f>(Table2[[#This Row],[Close Price]]-Table2[[#This Row],[200D EMA]])/Table2[[#This Row],[200D EMA]]</f>
        <v>8.5804458004087675E-2</v>
      </c>
      <c r="V667">
        <v>0.69640108034252002</v>
      </c>
      <c r="W667">
        <v>497.95</v>
      </c>
      <c r="X667">
        <v>517.45000000000005</v>
      </c>
      <c r="Y667">
        <v>487.15</v>
      </c>
      <c r="Z667">
        <v>517.45000000000005</v>
      </c>
      <c r="AA667">
        <v>480.25</v>
      </c>
      <c r="AB667">
        <v>526.79999999999995</v>
      </c>
      <c r="AC667" s="1">
        <f>(Table2[[#This Row],[Close Price]]/Table2[[#This Row],[Day Low]])-1</f>
        <v>3.6750677778893515E-2</v>
      </c>
      <c r="AD667" s="1">
        <f>(Table2[[#This Row],[Day High]]/Table2[[#This Row],[Close Price]])-1</f>
        <v>2.32445520581126E-3</v>
      </c>
      <c r="AE667" s="1">
        <f>(Table2[[#This Row],[Close Price]]/Table2[[#This Row],[Current Week Low]])-1</f>
        <v>5.9735194498614419E-2</v>
      </c>
      <c r="AF667" s="1">
        <f>(Table2[[#This Row],[Current Week High]]/Table2[[#This Row],[Close Price]])-1</f>
        <v>2.32445520581126E-3</v>
      </c>
      <c r="AG667" s="1">
        <f>(Table2[[#This Row],[Close Price]]/Table2[[#This Row],[Current Month Low]])-1</f>
        <v>7.4960957834461217E-2</v>
      </c>
      <c r="AH667" s="1">
        <f>(Table2[[#This Row],[Current Month High]]/Table2[[#This Row],[Close Price]])-1</f>
        <v>2.0435835351089393E-2</v>
      </c>
      <c r="AI667">
        <v>12.3292978208232</v>
      </c>
      <c r="AJ667">
        <v>37.6483135581922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-0.06</v>
      </c>
      <c r="AM667" t="s">
        <v>3108</v>
      </c>
      <c r="AN667">
        <v>-1.01</v>
      </c>
      <c r="AO667" t="s">
        <v>3108</v>
      </c>
      <c r="AP667">
        <v>-0.111573823094004</v>
      </c>
      <c r="AQ667">
        <f>(Table2[[#This Row],[Sharpe Ratio]]-AVERAGE(Table2[Sharpe Ratio]))/_xlfn.STDEV.P(Table2[Sharpe Ratio])</f>
        <v>-1.9861371920045596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-3.7666445377494839</v>
      </c>
      <c r="AS667">
        <f>_xlfn.RANK.AVG(Table2[[#This Row],[1Y Return vs Nifty Z-Score]],Table2[1Y Return vs Nifty Z-Score])</f>
        <v>535</v>
      </c>
      <c r="AT667">
        <f>_xlfn.RANK.AVG(Table2[[#This Row],[6M Return vs Nifty Z-Score]],Table2[6M Return vs Nifty Z-Score])</f>
        <v>576</v>
      </c>
      <c r="AU667">
        <f>_xlfn.RANK.AVG(Table2[[#This Row],[Sharpe Ratio Z-Score]],Table2[Sharpe Ratio Z-Score])</f>
        <v>722</v>
      </c>
      <c r="AV667">
        <f>(Table2[[#This Row],[Rank 1Y]]+Table2[[#This Row],[Rank 6M]]+Table2[[#This Row],[Rank Sharpe]])/3</f>
        <v>611</v>
      </c>
    </row>
    <row r="668" spans="1:48" x14ac:dyDescent="0.3">
      <c r="A668" t="s">
        <v>2123</v>
      </c>
      <c r="B668" t="s">
        <v>2124</v>
      </c>
      <c r="C668" t="s">
        <v>3077</v>
      </c>
      <c r="D668" t="s">
        <v>139</v>
      </c>
      <c r="E668">
        <v>2726.27815083</v>
      </c>
      <c r="F668">
        <v>358.7</v>
      </c>
      <c r="G668">
        <v>-44.435009001311997</v>
      </c>
      <c r="H668">
        <f>(Table2[[#This Row],[1Y Return vs Nifty]]-AVERAGE(Table2[1Y Return vs Nifty]))/_xlfn.STDEV.P(Table2[1Y Return vs Nifty])</f>
        <v>-1.1780111881013495</v>
      </c>
      <c r="I668">
        <v>-10.9492988939509</v>
      </c>
      <c r="J668">
        <f>(Table2[[#This Row],[1M Return vs Nifty]]-AVERAGE(Table2[1M Return vs Nifty]))/_xlfn.STDEV.P(Table2[1M Return vs Nifty])</f>
        <v>-0.80049579674561722</v>
      </c>
      <c r="K668">
        <v>-38.467814816683102</v>
      </c>
      <c r="L668">
        <f>(Table2[[#This Row],[6M Return vs Nifty]]-AVERAGE(Table2[6M Return vs Nifty]))/_xlfn.STDEV.P(Table2[6M Return vs Nifty])</f>
        <v>-1.4896496392750842</v>
      </c>
      <c r="M668">
        <v>-4.1715382279322002</v>
      </c>
      <c r="N668">
        <f>(Table2[[#This Row],[1W Return vs Nifty]]-AVERAGE(Table2[1W Return vs Nifty]))/_xlfn.STDEV.P(Table2[1W Return vs Nifty])</f>
        <v>-0.34910853650178064</v>
      </c>
      <c r="O668">
        <v>382.37</v>
      </c>
      <c r="P668">
        <v>412.47489190608701</v>
      </c>
      <c r="Q668">
        <v>448.67094401613798</v>
      </c>
      <c r="R668">
        <v>29.281911661476499</v>
      </c>
      <c r="S668" s="1">
        <f>(Table2[[#This Row],[Close Price]]-Table2[[#This Row],[20D EMA]])/Table2[[#This Row],[20D EMA]]</f>
        <v>-6.1903392002510702E-2</v>
      </c>
      <c r="T668" s="1">
        <f>(Table2[[#This Row],[Close Price]]-Table2[[#This Row],[50D EMA]])/Table2[[#This Row],[50D EMA]]</f>
        <v>-0.13037130977254874</v>
      </c>
      <c r="U668" s="1">
        <f>(Table2[[#This Row],[Close Price]]-Table2[[#This Row],[200D EMA]])/Table2[[#This Row],[200D EMA]]</f>
        <v>-0.20052768117942105</v>
      </c>
      <c r="V668">
        <v>1.27601858106326</v>
      </c>
      <c r="W668">
        <v>354.55</v>
      </c>
      <c r="X668">
        <v>365.8</v>
      </c>
      <c r="Y668">
        <v>345</v>
      </c>
      <c r="Z668">
        <v>372.9</v>
      </c>
      <c r="AA668">
        <v>345</v>
      </c>
      <c r="AB668">
        <v>393.3</v>
      </c>
      <c r="AC668" s="1">
        <f>(Table2[[#This Row],[Close Price]]/Table2[[#This Row],[Day Low]])-1</f>
        <v>1.1704978141305888E-2</v>
      </c>
      <c r="AD668" s="1">
        <f>(Table2[[#This Row],[Day High]]/Table2[[#This Row],[Close Price]])-1</f>
        <v>1.9793699470309623E-2</v>
      </c>
      <c r="AE668" s="1">
        <f>(Table2[[#This Row],[Close Price]]/Table2[[#This Row],[Current Week Low]])-1</f>
        <v>3.9710144927536106E-2</v>
      </c>
      <c r="AF668" s="1">
        <f>(Table2[[#This Row],[Current Week High]]/Table2[[#This Row],[Close Price]])-1</f>
        <v>3.9587398940618801E-2</v>
      </c>
      <c r="AG668" s="1">
        <f>(Table2[[#This Row],[Close Price]]/Table2[[#This Row],[Current Month Low]])-1</f>
        <v>3.9710144927536106E-2</v>
      </c>
      <c r="AH668" s="1">
        <f>(Table2[[#This Row],[Current Month High]]/Table2[[#This Row],[Close Price]])-1</f>
        <v>9.6459436855310887E-2</v>
      </c>
      <c r="AI668">
        <v>63.088932255366601</v>
      </c>
      <c r="AJ668">
        <v>3.9710144927536102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-0.25</v>
      </c>
      <c r="AM668" t="s">
        <v>3108</v>
      </c>
      <c r="AN668">
        <v>-8.01</v>
      </c>
      <c r="AO668" t="s">
        <v>3108</v>
      </c>
      <c r="AP668">
        <v>4.0983198031719001E-2</v>
      </c>
      <c r="AQ668">
        <f>(Table2[[#This Row],[Sharpe Ratio]]-AVERAGE(Table2[Sharpe Ratio]))/_xlfn.STDEV.P(Table2[Sharpe Ratio])</f>
        <v>-0.25240358250258382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705</v>
      </c>
      <c r="AT668">
        <f>_xlfn.RANK.AVG(Table2[[#This Row],[6M Return vs Nifty Z-Score]],Table2[6M Return vs Nifty Z-Score])</f>
        <v>718</v>
      </c>
      <c r="AU668">
        <f>_xlfn.RANK.AVG(Table2[[#This Row],[Sharpe Ratio Z-Score]],Table2[Sharpe Ratio Z-Score])</f>
        <v>412</v>
      </c>
      <c r="AV668">
        <f>(Table2[[#This Row],[Rank 1Y]]+Table2[[#This Row],[Rank 6M]]+Table2[[#This Row],[Rank Sharpe]])/3</f>
        <v>611.66666666666663</v>
      </c>
    </row>
    <row r="669" spans="1:48" x14ac:dyDescent="0.3">
      <c r="A669" t="s">
        <v>96</v>
      </c>
      <c r="B669" t="s">
        <v>97</v>
      </c>
      <c r="C669" t="s">
        <v>3076</v>
      </c>
      <c r="D669" t="s">
        <v>98</v>
      </c>
      <c r="E669">
        <v>292216.56900418497</v>
      </c>
      <c r="F669">
        <v>3048.15</v>
      </c>
      <c r="G669">
        <v>-30.646214129049401</v>
      </c>
      <c r="H669">
        <f>(Table2[[#This Row],[1Y Return vs Nifty]]-AVERAGE(Table2[1Y Return vs Nifty]))/_xlfn.STDEV.P(Table2[1Y Return vs Nifty])</f>
        <v>-0.96525658330801767</v>
      </c>
      <c r="I669">
        <v>2.5148543280319902</v>
      </c>
      <c r="J669">
        <f>(Table2[[#This Row],[1M Return vs Nifty]]-AVERAGE(Table2[1M Return vs Nifty]))/_xlfn.STDEV.P(Table2[1M Return vs Nifty])</f>
        <v>0.48673314648784588</v>
      </c>
      <c r="K669">
        <v>-10.0065512436452</v>
      </c>
      <c r="L669">
        <f>(Table2[[#This Row],[6M Return vs Nifty]]-AVERAGE(Table2[6M Return vs Nifty]))/_xlfn.STDEV.P(Table2[6M Return vs Nifty])</f>
        <v>-0.5329411964163413</v>
      </c>
      <c r="M669">
        <v>-0.55871717432642798</v>
      </c>
      <c r="N669">
        <f>(Table2[[#This Row],[1W Return vs Nifty]]-AVERAGE(Table2[1W Return vs Nifty]))/_xlfn.STDEV.P(Table2[1W Return vs Nifty])</f>
        <v>0.45276954579459583</v>
      </c>
      <c r="O669">
        <v>3021.74</v>
      </c>
      <c r="P669">
        <v>2975.0115344577198</v>
      </c>
      <c r="Q669">
        <v>2989.2405093295401</v>
      </c>
      <c r="R669">
        <v>54.330157612025197</v>
      </c>
      <c r="S669" s="1">
        <f>(Table2[[#This Row],[Close Price]]-Table2[[#This Row],[20D EMA]])/Table2[[#This Row],[20D EMA]]</f>
        <v>8.7399974848929134E-3</v>
      </c>
      <c r="T669" s="1">
        <f>(Table2[[#This Row],[Close Price]]-Table2[[#This Row],[50D EMA]])/Table2[[#This Row],[50D EMA]]</f>
        <v>2.4584262849122653E-2</v>
      </c>
      <c r="U669" s="1">
        <f>(Table2[[#This Row],[Close Price]]-Table2[[#This Row],[200D EMA]])/Table2[[#This Row],[200D EMA]]</f>
        <v>1.9707176617806781E-2</v>
      </c>
      <c r="V669">
        <v>0.85701299829953903</v>
      </c>
      <c r="W669">
        <v>3003</v>
      </c>
      <c r="X669">
        <v>3054</v>
      </c>
      <c r="Y669">
        <v>2994.05</v>
      </c>
      <c r="Z669">
        <v>3084</v>
      </c>
      <c r="AA669">
        <v>2966</v>
      </c>
      <c r="AB669">
        <v>3145</v>
      </c>
      <c r="AC669" s="1">
        <f>(Table2[[#This Row],[Close Price]]/Table2[[#This Row],[Day Low]])-1</f>
        <v>1.5034965034965042E-2</v>
      </c>
      <c r="AD669" s="1">
        <f>(Table2[[#This Row],[Day High]]/Table2[[#This Row],[Close Price]])-1</f>
        <v>1.9191968899168188E-3</v>
      </c>
      <c r="AE669" s="1">
        <f>(Table2[[#This Row],[Close Price]]/Table2[[#This Row],[Current Week Low]])-1</f>
        <v>1.8069170521534339E-2</v>
      </c>
      <c r="AF669" s="1">
        <f>(Table2[[#This Row],[Current Week High]]/Table2[[#This Row],[Close Price]])-1</f>
        <v>1.1761232222823548E-2</v>
      </c>
      <c r="AG669" s="1">
        <f>(Table2[[#This Row],[Close Price]]/Table2[[#This Row],[Current Month Low]])-1</f>
        <v>2.7697235333782988E-2</v>
      </c>
      <c r="AH669" s="1">
        <f>(Table2[[#This Row],[Current Month High]]/Table2[[#This Row],[Close Price]])-1</f>
        <v>3.177337073306763E-2</v>
      </c>
      <c r="AI669">
        <v>12.295982809244901</v>
      </c>
      <c r="AJ669">
        <v>14.158645743605099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0.03</v>
      </c>
      <c r="AM669" t="s">
        <v>3109</v>
      </c>
      <c r="AN669">
        <v>1.43</v>
      </c>
      <c r="AO669" t="s">
        <v>3109</v>
      </c>
      <c r="AP669">
        <v>-7.0819416027296994E-2</v>
      </c>
      <c r="AQ669">
        <f>(Table2[[#This Row],[Sharpe Ratio]]-AVERAGE(Table2[Sharpe Ratio]))/_xlfn.STDEV.P(Table2[Sharpe Ratio])</f>
        <v>-1.5229839084290648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653</v>
      </c>
      <c r="AT669">
        <f>_xlfn.RANK.AVG(Table2[[#This Row],[6M Return vs Nifty Z-Score]],Table2[6M Return vs Nifty Z-Score])</f>
        <v>497</v>
      </c>
      <c r="AU669">
        <f>_xlfn.RANK.AVG(Table2[[#This Row],[Sharpe Ratio Z-Score]],Table2[Sharpe Ratio Z-Score])</f>
        <v>687</v>
      </c>
      <c r="AV669">
        <f>(Table2[[#This Row],[Rank 1Y]]+Table2[[#This Row],[Rank 6M]]+Table2[[#This Row],[Rank Sharpe]])/3</f>
        <v>612.33333333333337</v>
      </c>
    </row>
    <row r="670" spans="1:48" x14ac:dyDescent="0.3">
      <c r="A670" t="s">
        <v>2279</v>
      </c>
      <c r="B670" t="s">
        <v>2280</v>
      </c>
      <c r="C670" t="s">
        <v>3068</v>
      </c>
      <c r="D670" t="s">
        <v>291</v>
      </c>
      <c r="E670">
        <v>2294.50454567</v>
      </c>
      <c r="F670">
        <v>390.85</v>
      </c>
      <c r="G670">
        <v>-21.222544273259999</v>
      </c>
      <c r="H670">
        <f>(Table2[[#This Row],[1Y Return vs Nifty]]-AVERAGE(Table2[1Y Return vs Nifty]))/_xlfn.STDEV.P(Table2[1Y Return vs Nifty])</f>
        <v>-0.81985379978380934</v>
      </c>
      <c r="I670">
        <v>-8.3234657107407202</v>
      </c>
      <c r="J670">
        <f>(Table2[[#This Row],[1M Return vs Nifty]]-AVERAGE(Table2[1M Return vs Nifty]))/_xlfn.STDEV.P(Table2[1M Return vs Nifty])</f>
        <v>-0.54945524352223274</v>
      </c>
      <c r="K670">
        <v>-14.6235854975577</v>
      </c>
      <c r="L670">
        <f>(Table2[[#This Row],[6M Return vs Nifty]]-AVERAGE(Table2[6M Return vs Nifty]))/_xlfn.STDEV.P(Table2[6M Return vs Nifty])</f>
        <v>-0.68814005609980922</v>
      </c>
      <c r="M670">
        <v>-7.6652744240094899</v>
      </c>
      <c r="N670">
        <f>(Table2[[#This Row],[1W Return vs Nifty]]-AVERAGE(Table2[1W Return vs Nifty]))/_xlfn.STDEV.P(Table2[1W Return vs Nifty])</f>
        <v>-1.1245553243142601</v>
      </c>
      <c r="O670">
        <v>407.64</v>
      </c>
      <c r="P670">
        <v>406.40070244367899</v>
      </c>
      <c r="Q670">
        <v>406.86111989639198</v>
      </c>
      <c r="R670">
        <v>32.9026441553262</v>
      </c>
      <c r="S670" s="1">
        <f>(Table2[[#This Row],[Close Price]]-Table2[[#This Row],[20D EMA]])/Table2[[#This Row],[20D EMA]]</f>
        <v>-4.1188303404965078E-2</v>
      </c>
      <c r="T670" s="1">
        <f>(Table2[[#This Row],[Close Price]]-Table2[[#This Row],[50D EMA]])/Table2[[#This Row],[50D EMA]]</f>
        <v>-3.8264457591172751E-2</v>
      </c>
      <c r="U670" s="1">
        <f>(Table2[[#This Row],[Close Price]]-Table2[[#This Row],[200D EMA]])/Table2[[#This Row],[200D EMA]]</f>
        <v>-3.9352789228101287E-2</v>
      </c>
      <c r="V670">
        <v>0.62593090781664495</v>
      </c>
      <c r="W670">
        <v>384.75</v>
      </c>
      <c r="X670">
        <v>393.4</v>
      </c>
      <c r="Y670">
        <v>379.1</v>
      </c>
      <c r="Z670">
        <v>409.9</v>
      </c>
      <c r="AA670">
        <v>379.1</v>
      </c>
      <c r="AB670">
        <v>444.9</v>
      </c>
      <c r="AC670" s="1">
        <f>(Table2[[#This Row],[Close Price]]/Table2[[#This Row],[Day Low]])-1</f>
        <v>1.5854450942170306E-2</v>
      </c>
      <c r="AD670" s="1">
        <f>(Table2[[#This Row],[Day High]]/Table2[[#This Row],[Close Price]])-1</f>
        <v>6.5242420365867471E-3</v>
      </c>
      <c r="AE670" s="1">
        <f>(Table2[[#This Row],[Close Price]]/Table2[[#This Row],[Current Week Low]])-1</f>
        <v>3.0994460564494952E-2</v>
      </c>
      <c r="AF670" s="1">
        <f>(Table2[[#This Row],[Current Week High]]/Table2[[#This Row],[Close Price]])-1</f>
        <v>4.8739925802737449E-2</v>
      </c>
      <c r="AG670" s="1">
        <f>(Table2[[#This Row],[Close Price]]/Table2[[#This Row],[Current Month Low]])-1</f>
        <v>3.0994460564494952E-2</v>
      </c>
      <c r="AH670" s="1">
        <f>(Table2[[#This Row],[Current Month High]]/Table2[[#This Row],[Close Price]])-1</f>
        <v>0.13828834591275418</v>
      </c>
      <c r="AI670">
        <v>37.111423819879697</v>
      </c>
      <c r="AJ670">
        <v>18.135106543750901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3108</v>
      </c>
      <c r="AN670">
        <v>-9.18</v>
      </c>
      <c r="AO670" t="s">
        <v>3108</v>
      </c>
      <c r="AP670">
        <v>-6.2746426904288E-2</v>
      </c>
      <c r="AQ670">
        <f>(Table2[[#This Row],[Sharpe Ratio]]-AVERAGE(Table2[Sharpe Ratio]))/_xlfn.STDEV.P(Table2[Sharpe Ratio])</f>
        <v>-1.4312384583119566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615</v>
      </c>
      <c r="AT670">
        <f>_xlfn.RANK.AVG(Table2[[#This Row],[6M Return vs Nifty Z-Score]],Table2[6M Return vs Nifty Z-Score])</f>
        <v>553</v>
      </c>
      <c r="AU670">
        <f>_xlfn.RANK.AVG(Table2[[#This Row],[Sharpe Ratio Z-Score]],Table2[Sharpe Ratio Z-Score])</f>
        <v>675</v>
      </c>
      <c r="AV670">
        <f>(Table2[[#This Row],[Rank 1Y]]+Table2[[#This Row],[Rank 6M]]+Table2[[#This Row],[Rank Sharpe]])/3</f>
        <v>614.33333333333337</v>
      </c>
    </row>
    <row r="671" spans="1:48" x14ac:dyDescent="0.3">
      <c r="A671" t="s">
        <v>900</v>
      </c>
      <c r="B671" t="s">
        <v>901</v>
      </c>
      <c r="C671" t="s">
        <v>3078</v>
      </c>
      <c r="D671" t="s">
        <v>537</v>
      </c>
      <c r="E671">
        <v>16485.984666</v>
      </c>
      <c r="F671">
        <v>3324.9</v>
      </c>
      <c r="G671">
        <v>-52.052675323202898</v>
      </c>
      <c r="H671">
        <f>(Table2[[#This Row],[1Y Return vs Nifty]]-AVERAGE(Table2[1Y Return vs Nifty]))/_xlfn.STDEV.P(Table2[1Y Return vs Nifty])</f>
        <v>-1.2955481884538274</v>
      </c>
      <c r="I671">
        <v>-11.849193714080601</v>
      </c>
      <c r="J671">
        <f>(Table2[[#This Row],[1M Return vs Nifty]]-AVERAGE(Table2[1M Return vs Nifty]))/_xlfn.STDEV.P(Table2[1M Return vs Nifty])</f>
        <v>-0.88652947738180854</v>
      </c>
      <c r="K671">
        <v>-6.5986911412009004</v>
      </c>
      <c r="L671">
        <f>(Table2[[#This Row],[6M Return vs Nifty]]-AVERAGE(Table2[6M Return vs Nifty]))/_xlfn.STDEV.P(Table2[6M Return vs Nifty])</f>
        <v>-0.41838800647369528</v>
      </c>
      <c r="M671">
        <v>-10.570215873142301</v>
      </c>
      <c r="N671">
        <f>(Table2[[#This Row],[1W Return vs Nifty]]-AVERAGE(Table2[1W Return vs Nifty]))/_xlfn.STDEV.P(Table2[1W Return vs Nifty])</f>
        <v>-1.7693170891099486</v>
      </c>
      <c r="O671">
        <v>3499.72</v>
      </c>
      <c r="P671">
        <v>3513.05122528844</v>
      </c>
      <c r="Q671">
        <v>3551.5474670948802</v>
      </c>
      <c r="R671">
        <v>35.806317142158598</v>
      </c>
      <c r="S671" s="1">
        <f>(Table2[[#This Row],[Close Price]]-Table2[[#This Row],[20D EMA]])/Table2[[#This Row],[20D EMA]]</f>
        <v>-4.9952567633982065E-2</v>
      </c>
      <c r="T671" s="1">
        <f>(Table2[[#This Row],[Close Price]]-Table2[[#This Row],[50D EMA]])/Table2[[#This Row],[50D EMA]]</f>
        <v>-5.3557780180957006E-2</v>
      </c>
      <c r="U671" s="1">
        <f>(Table2[[#This Row],[Close Price]]-Table2[[#This Row],[200D EMA]])/Table2[[#This Row],[200D EMA]]</f>
        <v>-6.3816538901639616E-2</v>
      </c>
      <c r="V671">
        <v>0.916552895548437</v>
      </c>
      <c r="W671">
        <v>3246.85</v>
      </c>
      <c r="X671">
        <v>3332.85</v>
      </c>
      <c r="Y671">
        <v>3226.4</v>
      </c>
      <c r="Z671">
        <v>3550</v>
      </c>
      <c r="AA671">
        <v>3226.4</v>
      </c>
      <c r="AB671">
        <v>3790</v>
      </c>
      <c r="AC671" s="1">
        <f>(Table2[[#This Row],[Close Price]]/Table2[[#This Row],[Day Low]])-1</f>
        <v>2.4038683647227277E-2</v>
      </c>
      <c r="AD671" s="1">
        <f>(Table2[[#This Row],[Day High]]/Table2[[#This Row],[Close Price]])-1</f>
        <v>2.3910493548677803E-3</v>
      </c>
      <c r="AE671" s="1">
        <f>(Table2[[#This Row],[Close Price]]/Table2[[#This Row],[Current Week Low]])-1</f>
        <v>3.0529382593602827E-2</v>
      </c>
      <c r="AF671" s="1">
        <f>(Table2[[#This Row],[Current Week High]]/Table2[[#This Row],[Close Price]])-1</f>
        <v>6.7701284249150229E-2</v>
      </c>
      <c r="AG671" s="1">
        <f>(Table2[[#This Row],[Close Price]]/Table2[[#This Row],[Current Month Low]])-1</f>
        <v>3.0529382593602827E-2</v>
      </c>
      <c r="AH671" s="1">
        <f>(Table2[[#This Row],[Current Month High]]/Table2[[#This Row],[Close Price]])-1</f>
        <v>0.1398839062828956</v>
      </c>
      <c r="AI671">
        <v>42.086980059550598</v>
      </c>
      <c r="AJ671">
        <v>15.610493923746899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-0.02</v>
      </c>
      <c r="AM671" t="s">
        <v>3108</v>
      </c>
      <c r="AN671">
        <v>-11.83</v>
      </c>
      <c r="AO671" t="s">
        <v>3108</v>
      </c>
      <c r="AP671">
        <v>-6.5382647748307002E-2</v>
      </c>
      <c r="AQ671">
        <f>(Table2[[#This Row],[Sharpe Ratio]]-AVERAGE(Table2[Sharpe Ratio]))/_xlfn.STDEV.P(Table2[Sharpe Ratio])</f>
        <v>-1.4611977787392929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718</v>
      </c>
      <c r="AT671">
        <f>_xlfn.RANK.AVG(Table2[[#This Row],[6M Return vs Nifty Z-Score]],Table2[6M Return vs Nifty Z-Score])</f>
        <v>450</v>
      </c>
      <c r="AU671">
        <f>_xlfn.RANK.AVG(Table2[[#This Row],[Sharpe Ratio Z-Score]],Table2[Sharpe Ratio Z-Score])</f>
        <v>679</v>
      </c>
      <c r="AV671">
        <f>(Table2[[#This Row],[Rank 1Y]]+Table2[[#This Row],[Rank 6M]]+Table2[[#This Row],[Rank Sharpe]])/3</f>
        <v>615.66666666666663</v>
      </c>
    </row>
    <row r="672" spans="1:48" x14ac:dyDescent="0.3">
      <c r="A672" t="s">
        <v>1495</v>
      </c>
      <c r="B672" t="s">
        <v>1496</v>
      </c>
      <c r="C672" t="s">
        <v>3075</v>
      </c>
      <c r="D672" t="s">
        <v>446</v>
      </c>
      <c r="E672">
        <v>6624.2670482849999</v>
      </c>
      <c r="F672">
        <v>599.15</v>
      </c>
      <c r="G672">
        <v>-38.316517713039403</v>
      </c>
      <c r="H672">
        <f>(Table2[[#This Row],[1Y Return vs Nifty]]-AVERAGE(Table2[1Y Return vs Nifty]))/_xlfn.STDEV.P(Table2[1Y Return vs Nifty])</f>
        <v>-1.0836057518012967</v>
      </c>
      <c r="I672">
        <v>-15.923713742541899</v>
      </c>
      <c r="J672">
        <f>(Table2[[#This Row],[1M Return vs Nifty]]-AVERAGE(Table2[1M Return vs Nifty]))/_xlfn.STDEV.P(Table2[1M Return vs Nifty])</f>
        <v>-1.2760705071033496</v>
      </c>
      <c r="K672">
        <v>-10.5540473176489</v>
      </c>
      <c r="L672">
        <f>(Table2[[#This Row],[6M Return vs Nifty]]-AVERAGE(Table2[6M Return vs Nifty]))/_xlfn.STDEV.P(Table2[6M Return vs Nifty])</f>
        <v>-0.55134495122811145</v>
      </c>
      <c r="M672">
        <v>-5.6297250101671796</v>
      </c>
      <c r="N672">
        <f>(Table2[[#This Row],[1W Return vs Nifty]]-AVERAGE(Table2[1W Return vs Nifty]))/_xlfn.STDEV.P(Table2[1W Return vs Nifty])</f>
        <v>-0.67275811759617299</v>
      </c>
      <c r="O672">
        <v>624.38</v>
      </c>
      <c r="P672">
        <v>642.81317730175499</v>
      </c>
      <c r="Q672">
        <v>645.31183351809602</v>
      </c>
      <c r="R672">
        <v>40.069127910019702</v>
      </c>
      <c r="S672" s="1">
        <f>(Table2[[#This Row],[Close Price]]-Table2[[#This Row],[20D EMA]])/Table2[[#This Row],[20D EMA]]</f>
        <v>-4.0408084820141611E-2</v>
      </c>
      <c r="T672" s="1">
        <f>(Table2[[#This Row],[Close Price]]-Table2[[#This Row],[50D EMA]])/Table2[[#This Row],[50D EMA]]</f>
        <v>-6.7925143484198147E-2</v>
      </c>
      <c r="U672" s="1">
        <f>(Table2[[#This Row],[Close Price]]-Table2[[#This Row],[200D EMA]])/Table2[[#This Row],[200D EMA]]</f>
        <v>-7.1534150034770067E-2</v>
      </c>
      <c r="V672">
        <v>0.75653769066141197</v>
      </c>
      <c r="W672">
        <v>584</v>
      </c>
      <c r="X672">
        <v>601.45000000000005</v>
      </c>
      <c r="Y672">
        <v>580</v>
      </c>
      <c r="Z672">
        <v>605.5</v>
      </c>
      <c r="AA672">
        <v>577.5</v>
      </c>
      <c r="AB672">
        <v>680.3</v>
      </c>
      <c r="AC672" s="1">
        <f>(Table2[[#This Row],[Close Price]]/Table2[[#This Row],[Day Low]])-1</f>
        <v>2.5941780821917781E-2</v>
      </c>
      <c r="AD672" s="1">
        <f>(Table2[[#This Row],[Day High]]/Table2[[#This Row],[Close Price]])-1</f>
        <v>3.8387715930903177E-3</v>
      </c>
      <c r="AE672" s="1">
        <f>(Table2[[#This Row],[Close Price]]/Table2[[#This Row],[Current Week Low]])-1</f>
        <v>3.3017241379310391E-2</v>
      </c>
      <c r="AF672" s="1">
        <f>(Table2[[#This Row],[Current Week High]]/Table2[[#This Row],[Close Price]])-1</f>
        <v>1.0598347659183993E-2</v>
      </c>
      <c r="AG672" s="1">
        <f>(Table2[[#This Row],[Close Price]]/Table2[[#This Row],[Current Month Low]])-1</f>
        <v>3.7489177489177461E-2</v>
      </c>
      <c r="AH672" s="1">
        <f>(Table2[[#This Row],[Current Month High]]/Table2[[#This Row],[Close Price]])-1</f>
        <v>0.13544187599098723</v>
      </c>
      <c r="AI672">
        <v>29.516815488608799</v>
      </c>
      <c r="AJ672">
        <v>14.9227965857868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-0.12</v>
      </c>
      <c r="AM672" t="s">
        <v>3108</v>
      </c>
      <c r="AN672">
        <v>-10.58</v>
      </c>
      <c r="AO672" t="s">
        <v>3108</v>
      </c>
      <c r="AP672">
        <v>-5.5838925693315E-2</v>
      </c>
      <c r="AQ672">
        <f>(Table2[[#This Row],[Sharpe Ratio]]-AVERAGE(Table2[Sharpe Ratio]))/_xlfn.STDEV.P(Table2[Sharpe Ratio])</f>
        <v>-1.3527381905512865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681</v>
      </c>
      <c r="AT672">
        <f>_xlfn.RANK.AVG(Table2[[#This Row],[6M Return vs Nifty Z-Score]],Table2[6M Return vs Nifty Z-Score])</f>
        <v>504</v>
      </c>
      <c r="AU672">
        <f>_xlfn.RANK.AVG(Table2[[#This Row],[Sharpe Ratio Z-Score]],Table2[Sharpe Ratio Z-Score])</f>
        <v>663</v>
      </c>
      <c r="AV672">
        <f>(Table2[[#This Row],[Rank 1Y]]+Table2[[#This Row],[Rank 6M]]+Table2[[#This Row],[Rank Sharpe]])/3</f>
        <v>616</v>
      </c>
    </row>
    <row r="673" spans="1:48" x14ac:dyDescent="0.3">
      <c r="A673" t="s">
        <v>2277</v>
      </c>
      <c r="B673" t="s">
        <v>2278</v>
      </c>
      <c r="C673" t="s">
        <v>3073</v>
      </c>
      <c r="D673" t="s">
        <v>80</v>
      </c>
      <c r="E673">
        <v>2304.5262459999999</v>
      </c>
      <c r="F673">
        <v>89.21</v>
      </c>
      <c r="G673">
        <v>-43.765048845319001</v>
      </c>
      <c r="H673">
        <f>(Table2[[#This Row],[1Y Return vs Nifty]]-AVERAGE(Table2[1Y Return vs Nifty]))/_xlfn.STDEV.P(Table2[1Y Return vs Nifty])</f>
        <v>-1.1676740187159167</v>
      </c>
      <c r="I673">
        <v>-6.9916264379905098</v>
      </c>
      <c r="J673">
        <f>(Table2[[#This Row],[1M Return vs Nifty]]-AVERAGE(Table2[1M Return vs Nifty]))/_xlfn.STDEV.P(Table2[1M Return vs Nifty])</f>
        <v>-0.42212588003727103</v>
      </c>
      <c r="K673">
        <v>-33.500016996162998</v>
      </c>
      <c r="L673">
        <f>(Table2[[#This Row],[6M Return vs Nifty]]-AVERAGE(Table2[6M Return vs Nifty]))/_xlfn.STDEV.P(Table2[6M Return vs Nifty])</f>
        <v>-1.3226600709760423</v>
      </c>
      <c r="M673">
        <v>-3.86307959132886</v>
      </c>
      <c r="N673">
        <f>(Table2[[#This Row],[1W Return vs Nifty]]-AVERAGE(Table2[1W Return vs Nifty]))/_xlfn.STDEV.P(Table2[1W Return vs Nifty])</f>
        <v>-0.28064507918761955</v>
      </c>
      <c r="O673">
        <v>93.19</v>
      </c>
      <c r="P673">
        <v>95.177110282134393</v>
      </c>
      <c r="Q673">
        <v>99.359473578554002</v>
      </c>
      <c r="R673">
        <v>30.952036327284201</v>
      </c>
      <c r="S673" s="1">
        <f>(Table2[[#This Row],[Close Price]]-Table2[[#This Row],[20D EMA]])/Table2[[#This Row],[20D EMA]]</f>
        <v>-4.2708445112136541E-2</v>
      </c>
      <c r="T673" s="1">
        <f>(Table2[[#This Row],[Close Price]]-Table2[[#This Row],[50D EMA]])/Table2[[#This Row],[50D EMA]]</f>
        <v>-6.2694804081002656E-2</v>
      </c>
      <c r="U673" s="1">
        <f>(Table2[[#This Row],[Close Price]]-Table2[[#This Row],[200D EMA]])/Table2[[#This Row],[200D EMA]]</f>
        <v>-0.10214902729461216</v>
      </c>
      <c r="V673">
        <v>0.46945556453786302</v>
      </c>
      <c r="W673">
        <v>88.88</v>
      </c>
      <c r="X673">
        <v>90.8</v>
      </c>
      <c r="Y673">
        <v>88.69</v>
      </c>
      <c r="Z673">
        <v>91.87</v>
      </c>
      <c r="AA673">
        <v>88.69</v>
      </c>
      <c r="AB673">
        <v>96.44</v>
      </c>
      <c r="AC673" s="1">
        <f>(Table2[[#This Row],[Close Price]]/Table2[[#This Row],[Day Low]])-1</f>
        <v>3.7128712871286051E-3</v>
      </c>
      <c r="AD673" s="1">
        <f>(Table2[[#This Row],[Day High]]/Table2[[#This Row],[Close Price]])-1</f>
        <v>1.7823114000672602E-2</v>
      </c>
      <c r="AE673" s="1">
        <f>(Table2[[#This Row],[Close Price]]/Table2[[#This Row],[Current Week Low]])-1</f>
        <v>5.8631187281541486E-3</v>
      </c>
      <c r="AF673" s="1">
        <f>(Table2[[#This Row],[Current Week High]]/Table2[[#This Row],[Close Price]])-1</f>
        <v>2.9817285057729181E-2</v>
      </c>
      <c r="AG673" s="1">
        <f>(Table2[[#This Row],[Close Price]]/Table2[[#This Row],[Current Month Low]])-1</f>
        <v>5.8631187281541486E-3</v>
      </c>
      <c r="AH673" s="1">
        <f>(Table2[[#This Row],[Current Month High]]/Table2[[#This Row],[Close Price]])-1</f>
        <v>8.1044725927586603E-2</v>
      </c>
      <c r="AI673">
        <v>74.868288308485603</v>
      </c>
      <c r="AJ673">
        <v>7.6115802171290596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-7.0000000000000007E-2</v>
      </c>
      <c r="AM673" t="s">
        <v>3108</v>
      </c>
      <c r="AN673">
        <v>-7.1</v>
      </c>
      <c r="AO673" t="s">
        <v>3108</v>
      </c>
      <c r="AP673">
        <v>2.5923278920175999E-2</v>
      </c>
      <c r="AQ673">
        <f>(Table2[[#This Row],[Sharpe Ratio]]-AVERAGE(Table2[Sharpe Ratio]))/_xlfn.STDEV.P(Table2[Sharpe Ratio])</f>
        <v>-0.42355196838084469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704</v>
      </c>
      <c r="AT673">
        <f>_xlfn.RANK.AVG(Table2[[#This Row],[6M Return vs Nifty Z-Score]],Table2[6M Return vs Nifty Z-Score])</f>
        <v>703</v>
      </c>
      <c r="AU673">
        <f>_xlfn.RANK.AVG(Table2[[#This Row],[Sharpe Ratio Z-Score]],Table2[Sharpe Ratio Z-Score])</f>
        <v>449</v>
      </c>
      <c r="AV673">
        <f>(Table2[[#This Row],[Rank 1Y]]+Table2[[#This Row],[Rank 6M]]+Table2[[#This Row],[Rank Sharpe]])/3</f>
        <v>618.66666666666663</v>
      </c>
    </row>
    <row r="674" spans="1:48" x14ac:dyDescent="0.3">
      <c r="A674" t="s">
        <v>55</v>
      </c>
      <c r="B674" t="s">
        <v>56</v>
      </c>
      <c r="C674" t="s">
        <v>3064</v>
      </c>
      <c r="D674" t="s">
        <v>57</v>
      </c>
      <c r="E674">
        <v>407640.27421404998</v>
      </c>
      <c r="F674">
        <v>6590.9</v>
      </c>
      <c r="G674">
        <v>-31.673131969505999</v>
      </c>
      <c r="H674">
        <f>(Table2[[#This Row],[1Y Return vs Nifty]]-AVERAGE(Table2[1Y Return vs Nifty]))/_xlfn.STDEV.P(Table2[1Y Return vs Nifty])</f>
        <v>-0.98110144149363465</v>
      </c>
      <c r="I674">
        <v>-8.4863296829267405</v>
      </c>
      <c r="J674">
        <f>(Table2[[#This Row],[1M Return vs Nifty]]-AVERAGE(Table2[1M Return vs Nifty]))/_xlfn.STDEV.P(Table2[1M Return vs Nifty])</f>
        <v>-0.56502571537823709</v>
      </c>
      <c r="K674">
        <v>-11.772238248126101</v>
      </c>
      <c r="L674">
        <f>(Table2[[#This Row],[6M Return vs Nifty]]-AVERAGE(Table2[6M Return vs Nifty]))/_xlfn.STDEV.P(Table2[6M Return vs Nifty])</f>
        <v>-0.59229371463106695</v>
      </c>
      <c r="M674">
        <v>-3.3346064886164899</v>
      </c>
      <c r="N674">
        <f>(Table2[[#This Row],[1W Return vs Nifty]]-AVERAGE(Table2[1W Return vs Nifty]))/_xlfn.STDEV.P(Table2[1W Return vs Nifty])</f>
        <v>-0.16334865297097448</v>
      </c>
      <c r="O674">
        <v>6687.9</v>
      </c>
      <c r="P674">
        <v>6827.7189219595803</v>
      </c>
      <c r="Q674">
        <v>6957.54758704503</v>
      </c>
      <c r="R674">
        <v>45.295552565069201</v>
      </c>
      <c r="S674" s="1">
        <f>(Table2[[#This Row],[Close Price]]-Table2[[#This Row],[20D EMA]])/Table2[[#This Row],[20D EMA]]</f>
        <v>-1.450380537986513E-2</v>
      </c>
      <c r="T674" s="1">
        <f>(Table2[[#This Row],[Close Price]]-Table2[[#This Row],[50D EMA]])/Table2[[#This Row],[50D EMA]]</f>
        <v>-3.4684925473120201E-2</v>
      </c>
      <c r="U674" s="1">
        <f>(Table2[[#This Row],[Close Price]]-Table2[[#This Row],[200D EMA]])/Table2[[#This Row],[200D EMA]]</f>
        <v>-5.2697819520160963E-2</v>
      </c>
      <c r="V674">
        <v>0.72143169026665999</v>
      </c>
      <c r="W674">
        <v>6425</v>
      </c>
      <c r="X674">
        <v>6600</v>
      </c>
      <c r="Y674">
        <v>6425</v>
      </c>
      <c r="Z674">
        <v>6645</v>
      </c>
      <c r="AA674">
        <v>6425</v>
      </c>
      <c r="AB674">
        <v>6844</v>
      </c>
      <c r="AC674" s="1">
        <f>(Table2[[#This Row],[Close Price]]/Table2[[#This Row],[Day Low]])-1</f>
        <v>2.582101167315165E-2</v>
      </c>
      <c r="AD674" s="1">
        <f>(Table2[[#This Row],[Day High]]/Table2[[#This Row],[Close Price]])-1</f>
        <v>1.3806915595746538E-3</v>
      </c>
      <c r="AE674" s="1">
        <f>(Table2[[#This Row],[Close Price]]/Table2[[#This Row],[Current Week Low]])-1</f>
        <v>2.582101167315165E-2</v>
      </c>
      <c r="AF674" s="1">
        <f>(Table2[[#This Row],[Current Week High]]/Table2[[#This Row],[Close Price]])-1</f>
        <v>8.208287183844476E-3</v>
      </c>
      <c r="AG674" s="1">
        <f>(Table2[[#This Row],[Close Price]]/Table2[[#This Row],[Current Month Low]])-1</f>
        <v>2.582101167315165E-2</v>
      </c>
      <c r="AH674" s="1">
        <f>(Table2[[#This Row],[Current Month High]]/Table2[[#This Row],[Close Price]])-1</f>
        <v>3.8401432277837655E-2</v>
      </c>
      <c r="AI674">
        <v>24.292585231152</v>
      </c>
      <c r="AJ674">
        <v>6.5144316235172299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-0.08</v>
      </c>
      <c r="AM674" t="s">
        <v>3108</v>
      </c>
      <c r="AN674">
        <v>-3.41</v>
      </c>
      <c r="AO674" t="s">
        <v>3108</v>
      </c>
      <c r="AP674">
        <v>-6.7658564015992004E-2</v>
      </c>
      <c r="AQ674">
        <f>(Table2[[#This Row],[Sharpe Ratio]]-AVERAGE(Table2[Sharpe Ratio]))/_xlfn.STDEV.P(Table2[Sharpe Ratio])</f>
        <v>-1.487062419360756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657</v>
      </c>
      <c r="AT674">
        <f>_xlfn.RANK.AVG(Table2[[#This Row],[6M Return vs Nifty Z-Score]],Table2[6M Return vs Nifty Z-Score])</f>
        <v>521</v>
      </c>
      <c r="AU674">
        <f>_xlfn.RANK.AVG(Table2[[#This Row],[Sharpe Ratio Z-Score]],Table2[Sharpe Ratio Z-Score])</f>
        <v>681</v>
      </c>
      <c r="AV674">
        <f>(Table2[[#This Row],[Rank 1Y]]+Table2[[#This Row],[Rank 6M]]+Table2[[#This Row],[Rank Sharpe]])/3</f>
        <v>619.66666666666663</v>
      </c>
    </row>
    <row r="675" spans="1:48" x14ac:dyDescent="0.3">
      <c r="A675" t="s">
        <v>2218</v>
      </c>
      <c r="B675" t="s">
        <v>2219</v>
      </c>
      <c r="C675" t="s">
        <v>3072</v>
      </c>
      <c r="D675" t="s">
        <v>486</v>
      </c>
      <c r="E675">
        <v>2476.44306396</v>
      </c>
      <c r="F675">
        <v>633.79999999999995</v>
      </c>
      <c r="G675">
        <v>-29.337141444421999</v>
      </c>
      <c r="H675">
        <f>(Table2[[#This Row],[1Y Return vs Nifty]]-AVERAGE(Table2[1Y Return vs Nifty]))/_xlfn.STDEV.P(Table2[1Y Return vs Nifty])</f>
        <v>-0.94505820888561609</v>
      </c>
      <c r="I675">
        <v>3.2850799313780299</v>
      </c>
      <c r="J675">
        <f>(Table2[[#This Row],[1M Return vs Nifty]]-AVERAGE(Table2[1M Return vs Nifty]))/_xlfn.STDEV.P(Table2[1M Return vs Nifty])</f>
        <v>0.56036991168951711</v>
      </c>
      <c r="K675">
        <v>-10.757485754411499</v>
      </c>
      <c r="L675">
        <f>(Table2[[#This Row],[6M Return vs Nifty]]-AVERAGE(Table2[6M Return vs Nifty]))/_xlfn.STDEV.P(Table2[6M Return vs Nifty])</f>
        <v>-0.55818341325047727</v>
      </c>
      <c r="M675">
        <v>2.6201097351296299</v>
      </c>
      <c r="N675">
        <f>(Table2[[#This Row],[1W Return vs Nifty]]-AVERAGE(Table2[1W Return vs Nifty]))/_xlfn.STDEV.P(Table2[1W Return vs Nifty])</f>
        <v>1.1583211322930975</v>
      </c>
      <c r="O675">
        <v>566.14</v>
      </c>
      <c r="P675">
        <v>557.88414186084196</v>
      </c>
      <c r="Q675">
        <v>591.39591378305101</v>
      </c>
      <c r="R675">
        <v>84.285250947348999</v>
      </c>
      <c r="S675" s="1">
        <f>(Table2[[#This Row],[Close Price]]-Table2[[#This Row],[20D EMA]])/Table2[[#This Row],[20D EMA]]</f>
        <v>0.11951107499911677</v>
      </c>
      <c r="T675" s="1">
        <f>(Table2[[#This Row],[Close Price]]-Table2[[#This Row],[50D EMA]])/Table2[[#This Row],[50D EMA]]</f>
        <v>0.13607817903899905</v>
      </c>
      <c r="U675" s="1">
        <f>(Table2[[#This Row],[Close Price]]-Table2[[#This Row],[200D EMA]])/Table2[[#This Row],[200D EMA]]</f>
        <v>7.1701689559702547E-2</v>
      </c>
      <c r="V675">
        <v>1.67112249872444</v>
      </c>
      <c r="W675">
        <v>577.95000000000005</v>
      </c>
      <c r="X675">
        <v>658</v>
      </c>
      <c r="Y675">
        <v>546.6</v>
      </c>
      <c r="Z675">
        <v>658</v>
      </c>
      <c r="AA675">
        <v>535</v>
      </c>
      <c r="AB675">
        <v>658</v>
      </c>
      <c r="AC675" s="1">
        <f>(Table2[[#This Row],[Close Price]]/Table2[[#This Row],[Day Low]])-1</f>
        <v>9.6634656977246935E-2</v>
      </c>
      <c r="AD675" s="1">
        <f>(Table2[[#This Row],[Day High]]/Table2[[#This Row],[Close Price]])-1</f>
        <v>3.8182391921741887E-2</v>
      </c>
      <c r="AE675" s="1">
        <f>(Table2[[#This Row],[Close Price]]/Table2[[#This Row],[Current Week Low]])-1</f>
        <v>0.15953165020124382</v>
      </c>
      <c r="AF675" s="1">
        <f>(Table2[[#This Row],[Current Week High]]/Table2[[#This Row],[Close Price]])-1</f>
        <v>3.8182391921741887E-2</v>
      </c>
      <c r="AG675" s="1">
        <f>(Table2[[#This Row],[Close Price]]/Table2[[#This Row],[Current Month Low]])-1</f>
        <v>0.18467289719626168</v>
      </c>
      <c r="AH675" s="1">
        <f>(Table2[[#This Row],[Current Month High]]/Table2[[#This Row],[Close Price]])-1</f>
        <v>3.8182391921741887E-2</v>
      </c>
      <c r="AI675">
        <v>24.913221836541499</v>
      </c>
      <c r="AJ675">
        <v>37.468821169070502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0.12</v>
      </c>
      <c r="AM675" t="s">
        <v>3109</v>
      </c>
      <c r="AN675">
        <v>14.21</v>
      </c>
      <c r="AO675" t="s">
        <v>3109</v>
      </c>
      <c r="AP675">
        <v>-9.2002597716807993E-2</v>
      </c>
      <c r="AQ675">
        <f>(Table2[[#This Row],[Sharpe Ratio]]-AVERAGE(Table2[Sharpe Ratio]))/_xlfn.STDEV.P(Table2[Sharpe Ratio])</f>
        <v>-1.76372008550102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643</v>
      </c>
      <c r="AT675">
        <f>_xlfn.RANK.AVG(Table2[[#This Row],[6M Return vs Nifty Z-Score]],Table2[6M Return vs Nifty Z-Score])</f>
        <v>508</v>
      </c>
      <c r="AU675">
        <f>_xlfn.RANK.AVG(Table2[[#This Row],[Sharpe Ratio Z-Score]],Table2[Sharpe Ratio Z-Score])</f>
        <v>711</v>
      </c>
      <c r="AV675">
        <f>(Table2[[#This Row],[Rank 1Y]]+Table2[[#This Row],[Rank 6M]]+Table2[[#This Row],[Rank Sharpe]])/3</f>
        <v>620.66666666666663</v>
      </c>
    </row>
    <row r="676" spans="1:48" x14ac:dyDescent="0.3">
      <c r="A676" t="s">
        <v>1623</v>
      </c>
      <c r="B676" t="s">
        <v>1624</v>
      </c>
      <c r="C676" t="s">
        <v>3064</v>
      </c>
      <c r="D676" t="s">
        <v>413</v>
      </c>
      <c r="E676">
        <v>5295.37111155</v>
      </c>
      <c r="F676">
        <v>48.1</v>
      </c>
      <c r="G676">
        <v>-33.028974984016997</v>
      </c>
      <c r="H676">
        <f>(Table2[[#This Row],[1Y Return vs Nifty]]-AVERAGE(Table2[1Y Return vs Nifty]))/_xlfn.STDEV.P(Table2[1Y Return vs Nifty])</f>
        <v>-1.0020214600584445</v>
      </c>
      <c r="I676">
        <v>-6.0056049791541204</v>
      </c>
      <c r="J676">
        <f>(Table2[[#This Row],[1M Return vs Nifty]]-AVERAGE(Table2[1M Return vs Nifty]))/_xlfn.STDEV.P(Table2[1M Return vs Nifty])</f>
        <v>-0.32785813519378504</v>
      </c>
      <c r="K676">
        <v>-26.287222869666</v>
      </c>
      <c r="L676">
        <f>(Table2[[#This Row],[6M Return vs Nifty]]-AVERAGE(Table2[6M Return vs Nifty]))/_xlfn.STDEV.P(Table2[6M Return vs Nifty])</f>
        <v>-1.0802062874427387</v>
      </c>
      <c r="M676">
        <v>-3.6805277705227502</v>
      </c>
      <c r="N676">
        <f>(Table2[[#This Row],[1W Return vs Nifty]]-AVERAGE(Table2[1W Return vs Nifty]))/_xlfn.STDEV.P(Table2[1W Return vs Nifty])</f>
        <v>-0.24012707350294371</v>
      </c>
      <c r="O676">
        <v>49.2</v>
      </c>
      <c r="P676">
        <v>50.4123760449081</v>
      </c>
      <c r="Q676">
        <v>51.8492402255253</v>
      </c>
      <c r="R676">
        <v>35.061219767339502</v>
      </c>
      <c r="S676" s="1">
        <f>(Table2[[#This Row],[Close Price]]-Table2[[#This Row],[20D EMA]])/Table2[[#This Row],[20D EMA]]</f>
        <v>-2.23577235772358E-2</v>
      </c>
      <c r="T676" s="1">
        <f>(Table2[[#This Row],[Close Price]]-Table2[[#This Row],[50D EMA]])/Table2[[#This Row],[50D EMA]]</f>
        <v>-4.5869213600410338E-2</v>
      </c>
      <c r="U676" s="1">
        <f>(Table2[[#This Row],[Close Price]]-Table2[[#This Row],[200D EMA]])/Table2[[#This Row],[200D EMA]]</f>
        <v>-7.2310417842527092E-2</v>
      </c>
      <c r="V676">
        <v>0.527043144373748</v>
      </c>
      <c r="W676">
        <v>48</v>
      </c>
      <c r="X676">
        <v>49</v>
      </c>
      <c r="Y676">
        <v>48</v>
      </c>
      <c r="Z676">
        <v>49</v>
      </c>
      <c r="AA676">
        <v>47.75</v>
      </c>
      <c r="AB676">
        <v>51.1</v>
      </c>
      <c r="AC676" s="1">
        <f>(Table2[[#This Row],[Close Price]]/Table2[[#This Row],[Day Low]])-1</f>
        <v>2.083333333333437E-3</v>
      </c>
      <c r="AD676" s="1">
        <f>(Table2[[#This Row],[Day High]]/Table2[[#This Row],[Close Price]])-1</f>
        <v>1.8711018711018657E-2</v>
      </c>
      <c r="AE676" s="1">
        <f>(Table2[[#This Row],[Close Price]]/Table2[[#This Row],[Current Week Low]])-1</f>
        <v>2.083333333333437E-3</v>
      </c>
      <c r="AF676" s="1">
        <f>(Table2[[#This Row],[Current Week High]]/Table2[[#This Row],[Close Price]])-1</f>
        <v>1.8711018711018657E-2</v>
      </c>
      <c r="AG676" s="1">
        <f>(Table2[[#This Row],[Close Price]]/Table2[[#This Row],[Current Month Low]])-1</f>
        <v>7.3298429319372804E-3</v>
      </c>
      <c r="AH676" s="1">
        <f>(Table2[[#This Row],[Current Month High]]/Table2[[#This Row],[Close Price]])-1</f>
        <v>6.2370062370062263E-2</v>
      </c>
      <c r="AI676">
        <v>41.9958419958419</v>
      </c>
      <c r="AJ676">
        <v>7.2463768115942102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-0.11</v>
      </c>
      <c r="AM676" t="s">
        <v>3108</v>
      </c>
      <c r="AN676">
        <v>-3.47</v>
      </c>
      <c r="AO676" t="s">
        <v>3108</v>
      </c>
      <c r="AQ676">
        <f>(Table2[[#This Row],[Sharpe Ratio]]-AVERAGE(Table2[Sharpe Ratio]))/_xlfn.STDEV.P(Table2[Sharpe Ratio])</f>
        <v>-0.71815696001452767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664</v>
      </c>
      <c r="AT676">
        <f>_xlfn.RANK.AVG(Table2[[#This Row],[6M Return vs Nifty Z-Score]],Table2[6M Return vs Nifty Z-Score])</f>
        <v>666</v>
      </c>
      <c r="AU676">
        <f>_xlfn.RANK.AVG(Table2[[#This Row],[Sharpe Ratio Z-Score]],Table2[Sharpe Ratio Z-Score])</f>
        <v>544.5</v>
      </c>
      <c r="AV676">
        <f>(Table2[[#This Row],[Rank 1Y]]+Table2[[#This Row],[Rank 6M]]+Table2[[#This Row],[Rank Sharpe]])/3</f>
        <v>624.83333333333337</v>
      </c>
    </row>
    <row r="677" spans="1:48" x14ac:dyDescent="0.3">
      <c r="A677" t="s">
        <v>1451</v>
      </c>
      <c r="B677" t="s">
        <v>1452</v>
      </c>
      <c r="C677" t="s">
        <v>3078</v>
      </c>
      <c r="D677" t="s">
        <v>537</v>
      </c>
      <c r="E677">
        <v>7043.9773999999998</v>
      </c>
      <c r="F677">
        <v>2174</v>
      </c>
      <c r="G677">
        <v>-22.903365918681601</v>
      </c>
      <c r="H677">
        <f>(Table2[[#This Row],[1Y Return vs Nifty]]-AVERAGE(Table2[1Y Return vs Nifty]))/_xlfn.STDEV.P(Table2[1Y Return vs Nifty])</f>
        <v>-0.84578808542751716</v>
      </c>
      <c r="I677">
        <v>-11.620020059661799</v>
      </c>
      <c r="J677">
        <f>(Table2[[#This Row],[1M Return vs Nifty]]-AVERAGE(Table2[1M Return vs Nifty]))/_xlfn.STDEV.P(Table2[1M Return vs Nifty])</f>
        <v>-0.8646195246257139</v>
      </c>
      <c r="K677">
        <v>-15.4174117795353</v>
      </c>
      <c r="L677">
        <f>(Table2[[#This Row],[6M Return vs Nifty]]-AVERAGE(Table2[6M Return vs Nifty]))/_xlfn.STDEV.P(Table2[6M Return vs Nifty])</f>
        <v>-0.71482405430607965</v>
      </c>
      <c r="M677">
        <v>-5.6931201760001802</v>
      </c>
      <c r="N677">
        <f>(Table2[[#This Row],[1W Return vs Nifty]]-AVERAGE(Table2[1W Return vs Nifty]))/_xlfn.STDEV.P(Table2[1W Return vs Nifty])</f>
        <v>-0.68682889310670958</v>
      </c>
      <c r="O677">
        <v>2273.94</v>
      </c>
      <c r="P677">
        <v>2285.02513339295</v>
      </c>
      <c r="Q677">
        <v>2267.9796248358698</v>
      </c>
      <c r="R677">
        <v>37.963566153487399</v>
      </c>
      <c r="S677" s="1">
        <f>(Table2[[#This Row],[Close Price]]-Table2[[#This Row],[20D EMA]])/Table2[[#This Row],[20D EMA]]</f>
        <v>-4.3950148200920011E-2</v>
      </c>
      <c r="T677" s="1">
        <f>(Table2[[#This Row],[Close Price]]-Table2[[#This Row],[50D EMA]])/Table2[[#This Row],[50D EMA]]</f>
        <v>-4.8588145386432954E-2</v>
      </c>
      <c r="U677" s="1">
        <f>(Table2[[#This Row],[Close Price]]-Table2[[#This Row],[200D EMA]])/Table2[[#This Row],[200D EMA]]</f>
        <v>-4.1437596619798102E-2</v>
      </c>
      <c r="V677">
        <v>1.22771659396432</v>
      </c>
      <c r="W677">
        <v>2149</v>
      </c>
      <c r="X677">
        <v>2184.75</v>
      </c>
      <c r="Y677">
        <v>2089.25</v>
      </c>
      <c r="Z677">
        <v>2234</v>
      </c>
      <c r="AA677">
        <v>2089.25</v>
      </c>
      <c r="AB677">
        <v>2549.75</v>
      </c>
      <c r="AC677" s="1">
        <f>(Table2[[#This Row],[Close Price]]/Table2[[#This Row],[Day Low]])-1</f>
        <v>1.1633317822242972E-2</v>
      </c>
      <c r="AD677" s="1">
        <f>(Table2[[#This Row],[Day High]]/Table2[[#This Row],[Close Price]])-1</f>
        <v>4.9448022079117138E-3</v>
      </c>
      <c r="AE677" s="1">
        <f>(Table2[[#This Row],[Close Price]]/Table2[[#This Row],[Current Week Low]])-1</f>
        <v>4.0564795979418422E-2</v>
      </c>
      <c r="AF677" s="1">
        <f>(Table2[[#This Row],[Current Week High]]/Table2[[#This Row],[Close Price]])-1</f>
        <v>2.7598896044158217E-2</v>
      </c>
      <c r="AG677" s="1">
        <f>(Table2[[#This Row],[Close Price]]/Table2[[#This Row],[Current Month Low]])-1</f>
        <v>4.0564795979418422E-2</v>
      </c>
      <c r="AH677" s="1">
        <f>(Table2[[#This Row],[Current Month High]]/Table2[[#This Row],[Close Price]])-1</f>
        <v>0.17283808647654086</v>
      </c>
      <c r="AI677">
        <v>25.804967801287901</v>
      </c>
      <c r="AJ677">
        <v>10.9183673469387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-0.01</v>
      </c>
      <c r="AM677" t="s">
        <v>3108</v>
      </c>
      <c r="AN677">
        <v>-11.72</v>
      </c>
      <c r="AO677" t="s">
        <v>3108</v>
      </c>
      <c r="AP677">
        <v>-7.2467889691745002E-2</v>
      </c>
      <c r="AQ677">
        <f>(Table2[[#This Row],[Sharpe Ratio]]-AVERAGE(Table2[Sharpe Ratio]))/_xlfn.STDEV.P(Table2[Sharpe Ratio])</f>
        <v>-1.541717980288511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624</v>
      </c>
      <c r="AT677">
        <f>_xlfn.RANK.AVG(Table2[[#This Row],[6M Return vs Nifty Z-Score]],Table2[6M Return vs Nifty Z-Score])</f>
        <v>563</v>
      </c>
      <c r="AU677">
        <f>_xlfn.RANK.AVG(Table2[[#This Row],[Sharpe Ratio Z-Score]],Table2[Sharpe Ratio Z-Score])</f>
        <v>689</v>
      </c>
      <c r="AV677">
        <f>(Table2[[#This Row],[Rank 1Y]]+Table2[[#This Row],[Rank 6M]]+Table2[[#This Row],[Rank Sharpe]])/3</f>
        <v>625.33333333333337</v>
      </c>
    </row>
    <row r="678" spans="1:48" x14ac:dyDescent="0.3">
      <c r="A678" t="s">
        <v>1184</v>
      </c>
      <c r="B678" t="s">
        <v>1185</v>
      </c>
      <c r="C678" t="s">
        <v>3073</v>
      </c>
      <c r="D678" t="s">
        <v>80</v>
      </c>
      <c r="E678">
        <v>9911.3582123699998</v>
      </c>
      <c r="F678">
        <v>1287.0999999999999</v>
      </c>
      <c r="G678">
        <v>-8.18505516027518</v>
      </c>
      <c r="H678">
        <f>(Table2[[#This Row],[1Y Return vs Nifty]]-AVERAGE(Table2[1Y Return vs Nifty]))/_xlfn.STDEV.P(Table2[1Y Return vs Nifty])</f>
        <v>-0.61869148868799528</v>
      </c>
      <c r="I678">
        <v>-20.782344578555001</v>
      </c>
      <c r="J678">
        <f>(Table2[[#This Row],[1M Return vs Nifty]]-AVERAGE(Table2[1M Return vs Nifty]))/_xlfn.STDEV.P(Table2[1M Return vs Nifty])</f>
        <v>-1.7405757851917993</v>
      </c>
      <c r="K678">
        <v>-36.413099559894</v>
      </c>
      <c r="L678">
        <f>(Table2[[#This Row],[6M Return vs Nifty]]-AVERAGE(Table2[6M Return vs Nifty]))/_xlfn.STDEV.P(Table2[6M Return vs Nifty])</f>
        <v>-1.4205816083074423</v>
      </c>
      <c r="M678">
        <v>-9.8967450504996695</v>
      </c>
      <c r="N678">
        <f>(Table2[[#This Row],[1W Return vs Nifty]]-AVERAGE(Table2[1W Return vs Nifty]))/_xlfn.STDEV.P(Table2[1W Return vs Nifty])</f>
        <v>-1.6198379193059949</v>
      </c>
      <c r="O678">
        <v>1419.84</v>
      </c>
      <c r="P678">
        <v>1477.37581827446</v>
      </c>
      <c r="Q678">
        <v>1441.3247113436601</v>
      </c>
      <c r="R678">
        <v>30.010317977733902</v>
      </c>
      <c r="S678" s="1">
        <f>(Table2[[#This Row],[Close Price]]-Table2[[#This Row],[20D EMA]])/Table2[[#This Row],[20D EMA]]</f>
        <v>-9.3489407257155752E-2</v>
      </c>
      <c r="T678" s="1">
        <f>(Table2[[#This Row],[Close Price]]-Table2[[#This Row],[50D EMA]])/Table2[[#This Row],[50D EMA]]</f>
        <v>-0.1287931045850593</v>
      </c>
      <c r="U678" s="1">
        <f>(Table2[[#This Row],[Close Price]]-Table2[[#This Row],[200D EMA]])/Table2[[#This Row],[200D EMA]]</f>
        <v>-0.10700205868245037</v>
      </c>
      <c r="V678">
        <v>1.30544910435148</v>
      </c>
      <c r="W678">
        <v>1241.3</v>
      </c>
      <c r="X678">
        <v>1292</v>
      </c>
      <c r="Y678">
        <v>1212</v>
      </c>
      <c r="Z678">
        <v>1360</v>
      </c>
      <c r="AA678">
        <v>1212</v>
      </c>
      <c r="AB678">
        <v>1554.95</v>
      </c>
      <c r="AC678" s="1">
        <f>(Table2[[#This Row],[Close Price]]/Table2[[#This Row],[Day Low]])-1</f>
        <v>3.6896801740111229E-2</v>
      </c>
      <c r="AD678" s="1">
        <f>(Table2[[#This Row],[Day High]]/Table2[[#This Row],[Close Price]])-1</f>
        <v>3.8070080024863451E-3</v>
      </c>
      <c r="AE678" s="1">
        <f>(Table2[[#This Row],[Close Price]]/Table2[[#This Row],[Current Week Low]])-1</f>
        <v>6.1963696369636834E-2</v>
      </c>
      <c r="AF678" s="1">
        <f>(Table2[[#This Row],[Current Week High]]/Table2[[#This Row],[Close Price]])-1</f>
        <v>5.6638955792090773E-2</v>
      </c>
      <c r="AG678" s="1">
        <f>(Table2[[#This Row],[Close Price]]/Table2[[#This Row],[Current Month Low]])-1</f>
        <v>6.1963696369636834E-2</v>
      </c>
      <c r="AH678" s="1">
        <f>(Table2[[#This Row],[Current Month High]]/Table2[[#This Row],[Close Price]])-1</f>
        <v>0.20810348846243509</v>
      </c>
      <c r="AI678">
        <v>40.004661642452</v>
      </c>
      <c r="AJ678">
        <v>21.361557682334599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-0.13</v>
      </c>
      <c r="AM678" t="s">
        <v>3108</v>
      </c>
      <c r="AN678">
        <v>-16.690000000000001</v>
      </c>
      <c r="AO678" t="s">
        <v>3108</v>
      </c>
      <c r="AP678">
        <v>-2.8921804048778001E-2</v>
      </c>
      <c r="AQ678">
        <f>(Table2[[#This Row],[Sharpe Ratio]]-AVERAGE(Table2[Sharpe Ratio]))/_xlfn.STDEV.P(Table2[Sharpe Ratio])</f>
        <v>-1.0468386775572023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538</v>
      </c>
      <c r="AT678">
        <f>_xlfn.RANK.AVG(Table2[[#This Row],[6M Return vs Nifty Z-Score]],Table2[6M Return vs Nifty Z-Score])</f>
        <v>713</v>
      </c>
      <c r="AU678">
        <f>_xlfn.RANK.AVG(Table2[[#This Row],[Sharpe Ratio Z-Score]],Table2[Sharpe Ratio Z-Score])</f>
        <v>626</v>
      </c>
      <c r="AV678">
        <f>(Table2[[#This Row],[Rank 1Y]]+Table2[[#This Row],[Rank 6M]]+Table2[[#This Row],[Rank Sharpe]])/3</f>
        <v>625.66666666666663</v>
      </c>
    </row>
    <row r="679" spans="1:48" x14ac:dyDescent="0.3">
      <c r="A679" t="s">
        <v>867</v>
      </c>
      <c r="B679" t="s">
        <v>868</v>
      </c>
      <c r="C679" t="s">
        <v>3064</v>
      </c>
      <c r="D679" t="s">
        <v>527</v>
      </c>
      <c r="E679">
        <v>17179.688577415</v>
      </c>
      <c r="F679">
        <v>404.95</v>
      </c>
      <c r="G679">
        <v>-52.929645254586802</v>
      </c>
      <c r="H679">
        <f>(Table2[[#This Row],[1Y Return vs Nifty]]-AVERAGE(Table2[1Y Return vs Nifty]))/_xlfn.STDEV.P(Table2[1Y Return vs Nifty])</f>
        <v>-1.3090794210884169</v>
      </c>
      <c r="I679">
        <v>-17.373243179886199</v>
      </c>
      <c r="J679">
        <f>(Table2[[#This Row],[1M Return vs Nifty]]-AVERAGE(Table2[1M Return vs Nifty]))/_xlfn.STDEV.P(Table2[1M Return vs Nifty])</f>
        <v>-1.4146515389035585</v>
      </c>
      <c r="K679">
        <v>-42.596073520482697</v>
      </c>
      <c r="L679">
        <f>(Table2[[#This Row],[6M Return vs Nifty]]-AVERAGE(Table2[6M Return vs Nifty]))/_xlfn.STDEV.P(Table2[6M Return vs Nifty])</f>
        <v>-1.6284185996234106</v>
      </c>
      <c r="M679">
        <v>-8.5762502364817799</v>
      </c>
      <c r="N679">
        <f>(Table2[[#This Row],[1W Return vs Nifty]]-AVERAGE(Table2[1W Return vs Nifty]))/_xlfn.STDEV.P(Table2[1W Return vs Nifty])</f>
        <v>-1.3267495450312252</v>
      </c>
      <c r="O679">
        <v>435.94</v>
      </c>
      <c r="P679">
        <v>448.17547938408597</v>
      </c>
      <c r="Q679">
        <v>475.76746650964498</v>
      </c>
      <c r="R679">
        <v>28.1898937776872</v>
      </c>
      <c r="S679" s="1">
        <f>(Table2[[#This Row],[Close Price]]-Table2[[#This Row],[20D EMA]])/Table2[[#This Row],[20D EMA]]</f>
        <v>-7.108776437124377E-2</v>
      </c>
      <c r="T679" s="1">
        <f>(Table2[[#This Row],[Close Price]]-Table2[[#This Row],[50D EMA]])/Table2[[#This Row],[50D EMA]]</f>
        <v>-9.644766697966041E-2</v>
      </c>
      <c r="U679" s="1">
        <f>(Table2[[#This Row],[Close Price]]-Table2[[#This Row],[200D EMA]])/Table2[[#This Row],[200D EMA]]</f>
        <v>-0.14884890517878516</v>
      </c>
      <c r="V679">
        <v>0.46337730056540699</v>
      </c>
      <c r="W679">
        <v>401.35</v>
      </c>
      <c r="X679">
        <v>410</v>
      </c>
      <c r="Y679">
        <v>396.75</v>
      </c>
      <c r="Z679">
        <v>422.4</v>
      </c>
      <c r="AA679">
        <v>396.75</v>
      </c>
      <c r="AB679">
        <v>479.3</v>
      </c>
      <c r="AC679" s="1">
        <f>(Table2[[#This Row],[Close Price]]/Table2[[#This Row],[Day Low]])-1</f>
        <v>8.9697271707984694E-3</v>
      </c>
      <c r="AD679" s="1">
        <f>(Table2[[#This Row],[Day High]]/Table2[[#This Row],[Close Price]])-1</f>
        <v>1.2470675392023844E-2</v>
      </c>
      <c r="AE679" s="1">
        <f>(Table2[[#This Row],[Close Price]]/Table2[[#This Row],[Current Week Low]])-1</f>
        <v>2.0667926906112077E-2</v>
      </c>
      <c r="AF679" s="1">
        <f>(Table2[[#This Row],[Current Week High]]/Table2[[#This Row],[Close Price]])-1</f>
        <v>4.3091739720953148E-2</v>
      </c>
      <c r="AG679" s="1">
        <f>(Table2[[#This Row],[Close Price]]/Table2[[#This Row],[Current Month Low]])-1</f>
        <v>2.0667926906112077E-2</v>
      </c>
      <c r="AH679" s="1">
        <f>(Table2[[#This Row],[Current Month High]]/Table2[[#This Row],[Close Price]])-1</f>
        <v>0.18360291393999262</v>
      </c>
      <c r="AI679">
        <v>69.162259734626602</v>
      </c>
      <c r="AJ679">
        <v>33.084658866833102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-0.03</v>
      </c>
      <c r="AM679" t="s">
        <v>3108</v>
      </c>
      <c r="AN679">
        <v>-7.64</v>
      </c>
      <c r="AO679" t="s">
        <v>3108</v>
      </c>
      <c r="AP679">
        <v>3.2613352258602998E-2</v>
      </c>
      <c r="AQ679">
        <f>(Table2[[#This Row],[Sharpe Ratio]]-AVERAGE(Table2[Sharpe Ratio]))/_xlfn.STDEV.P(Table2[Sharpe Ratio])</f>
        <v>-0.34752265874123567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720</v>
      </c>
      <c r="AT679">
        <f>_xlfn.RANK.AVG(Table2[[#This Row],[6M Return vs Nifty Z-Score]],Table2[6M Return vs Nifty Z-Score])</f>
        <v>722</v>
      </c>
      <c r="AU679">
        <f>_xlfn.RANK.AVG(Table2[[#This Row],[Sharpe Ratio Z-Score]],Table2[Sharpe Ratio Z-Score])</f>
        <v>437</v>
      </c>
      <c r="AV679">
        <f>(Table2[[#This Row],[Rank 1Y]]+Table2[[#This Row],[Rank 6M]]+Table2[[#This Row],[Rank Sharpe]])/3</f>
        <v>626.33333333333337</v>
      </c>
    </row>
    <row r="680" spans="1:48" x14ac:dyDescent="0.3">
      <c r="A680" t="s">
        <v>1197</v>
      </c>
      <c r="B680" t="s">
        <v>1198</v>
      </c>
      <c r="C680" t="s">
        <v>3065</v>
      </c>
      <c r="D680" t="s">
        <v>21</v>
      </c>
      <c r="E680">
        <v>9618.8891597399997</v>
      </c>
      <c r="F680">
        <v>1531.95</v>
      </c>
      <c r="G680">
        <v>-26.349039115161698</v>
      </c>
      <c r="H680">
        <f>(Table2[[#This Row],[1Y Return vs Nifty]]-AVERAGE(Table2[1Y Return vs Nifty]))/_xlfn.STDEV.P(Table2[1Y Return vs Nifty])</f>
        <v>-0.89895319854692113</v>
      </c>
      <c r="I680">
        <v>-16.0652024608201</v>
      </c>
      <c r="J680">
        <f>(Table2[[#This Row],[1M Return vs Nifty]]-AVERAGE(Table2[1M Return vs Nifty]))/_xlfn.STDEV.P(Table2[1M Return vs Nifty])</f>
        <v>-1.2895974159483368</v>
      </c>
      <c r="K680">
        <v>-15.6456686467774</v>
      </c>
      <c r="L680">
        <f>(Table2[[#This Row],[6M Return vs Nifty]]-AVERAGE(Table2[6M Return vs Nifty]))/_xlfn.STDEV.P(Table2[6M Return vs Nifty])</f>
        <v>-0.72249677310405591</v>
      </c>
      <c r="M680">
        <v>-6.1257261276092896</v>
      </c>
      <c r="N680">
        <f>(Table2[[#This Row],[1W Return vs Nifty]]-AVERAGE(Table2[1W Return vs Nifty]))/_xlfn.STDEV.P(Table2[1W Return vs Nifty])</f>
        <v>-0.78284727478661353</v>
      </c>
      <c r="O680">
        <v>1604.72</v>
      </c>
      <c r="P680">
        <v>1625.43343364374</v>
      </c>
      <c r="Q680">
        <v>1580.56884585637</v>
      </c>
      <c r="R680">
        <v>37.849946363295402</v>
      </c>
      <c r="S680" s="1">
        <f>(Table2[[#This Row],[Close Price]]-Table2[[#This Row],[20D EMA]])/Table2[[#This Row],[20D EMA]]</f>
        <v>-4.5347474948900728E-2</v>
      </c>
      <c r="T680" s="1">
        <f>(Table2[[#This Row],[Close Price]]-Table2[[#This Row],[50D EMA]])/Table2[[#This Row],[50D EMA]]</f>
        <v>-5.7512926527035838E-2</v>
      </c>
      <c r="U680" s="1">
        <f>(Table2[[#This Row],[Close Price]]-Table2[[#This Row],[200D EMA]])/Table2[[#This Row],[200D EMA]]</f>
        <v>-3.0760346810472343E-2</v>
      </c>
      <c r="V680">
        <v>0.58203134719300598</v>
      </c>
      <c r="W680">
        <v>1520</v>
      </c>
      <c r="X680">
        <v>1550</v>
      </c>
      <c r="Y680">
        <v>1502.25</v>
      </c>
      <c r="Z680">
        <v>1584</v>
      </c>
      <c r="AA680">
        <v>1491</v>
      </c>
      <c r="AB680">
        <v>1650.65</v>
      </c>
      <c r="AC680" s="1">
        <f>(Table2[[#This Row],[Close Price]]/Table2[[#This Row],[Day Low]])-1</f>
        <v>7.8618421052631948E-3</v>
      </c>
      <c r="AD680" s="1">
        <f>(Table2[[#This Row],[Day High]]/Table2[[#This Row],[Close Price]])-1</f>
        <v>1.1782368876268823E-2</v>
      </c>
      <c r="AE680" s="1">
        <f>(Table2[[#This Row],[Close Price]]/Table2[[#This Row],[Current Week Low]])-1</f>
        <v>1.9770344483275082E-2</v>
      </c>
      <c r="AF680" s="1">
        <f>(Table2[[#This Row],[Current Week High]]/Table2[[#This Row],[Close Price]])-1</f>
        <v>3.3976304709683713E-2</v>
      </c>
      <c r="AG680" s="1">
        <f>(Table2[[#This Row],[Close Price]]/Table2[[#This Row],[Current Month Low]])-1</f>
        <v>2.7464788732394441E-2</v>
      </c>
      <c r="AH680" s="1">
        <f>(Table2[[#This Row],[Current Month High]]/Table2[[#This Row],[Close Price]])-1</f>
        <v>7.7482946571363343E-2</v>
      </c>
      <c r="AI680">
        <v>26.7959137047553</v>
      </c>
      <c r="AJ680">
        <v>10.5263157894736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-0.11</v>
      </c>
      <c r="AM680" t="s">
        <v>3108</v>
      </c>
      <c r="AN680">
        <v>-8.16</v>
      </c>
      <c r="AO680" t="s">
        <v>3108</v>
      </c>
      <c r="AP680">
        <v>-6.9700559136320006E-2</v>
      </c>
      <c r="AQ680">
        <f>(Table2[[#This Row],[Sharpe Ratio]]-AVERAGE(Table2[Sharpe Ratio]))/_xlfn.STDEV.P(Table2[Sharpe Ratio])</f>
        <v>-1.5102686641106067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633</v>
      </c>
      <c r="AT680">
        <f>_xlfn.RANK.AVG(Table2[[#This Row],[6M Return vs Nifty Z-Score]],Table2[6M Return vs Nifty Z-Score])</f>
        <v>567</v>
      </c>
      <c r="AU680">
        <f>_xlfn.RANK.AVG(Table2[[#This Row],[Sharpe Ratio Z-Score]],Table2[Sharpe Ratio Z-Score])</f>
        <v>685</v>
      </c>
      <c r="AV680">
        <f>(Table2[[#This Row],[Rank 1Y]]+Table2[[#This Row],[Rank 6M]]+Table2[[#This Row],[Rank Sharpe]])/3</f>
        <v>628.33333333333337</v>
      </c>
    </row>
    <row r="681" spans="1:48" x14ac:dyDescent="0.3">
      <c r="A681" t="s">
        <v>848</v>
      </c>
      <c r="B681" t="s">
        <v>849</v>
      </c>
      <c r="C681" t="s">
        <v>3062</v>
      </c>
      <c r="D681" t="s">
        <v>173</v>
      </c>
      <c r="E681">
        <v>17978.595496239999</v>
      </c>
      <c r="F681">
        <v>318.64999999999998</v>
      </c>
      <c r="G681">
        <v>-8.7550762347887208</v>
      </c>
      <c r="H681">
        <f>(Table2[[#This Row],[1Y Return vs Nifty]]-AVERAGE(Table2[1Y Return vs Nifty]))/_xlfn.STDEV.P(Table2[1Y Return vs Nifty])</f>
        <v>-0.6274866451578297</v>
      </c>
      <c r="I681">
        <v>-1.67217500359611</v>
      </c>
      <c r="J681">
        <f>(Table2[[#This Row],[1M Return vs Nifty]]-AVERAGE(Table2[1M Return vs Nifty]))/_xlfn.STDEV.P(Table2[1M Return vs Nifty])</f>
        <v>8.6435760311382892E-2</v>
      </c>
      <c r="K681">
        <v>-26.934098107543701</v>
      </c>
      <c r="L681">
        <f>(Table2[[#This Row],[6M Return vs Nifty]]-AVERAGE(Table2[6M Return vs Nifty]))/_xlfn.STDEV.P(Table2[6M Return vs Nifty])</f>
        <v>-1.1019506137255719</v>
      </c>
      <c r="M681">
        <v>-5.6382247651292001</v>
      </c>
      <c r="N681">
        <f>(Table2[[#This Row],[1W Return vs Nifty]]-AVERAGE(Table2[1W Return vs Nifty]))/_xlfn.STDEV.P(Table2[1W Return vs Nifty])</f>
        <v>-0.67464466749936602</v>
      </c>
      <c r="O681">
        <v>326.64</v>
      </c>
      <c r="P681">
        <v>320.50504992772602</v>
      </c>
      <c r="Q681">
        <v>315.25008657454202</v>
      </c>
      <c r="R681">
        <v>31.218327036308999</v>
      </c>
      <c r="S681" s="1">
        <f>(Table2[[#This Row],[Close Price]]-Table2[[#This Row],[20D EMA]])/Table2[[#This Row],[20D EMA]]</f>
        <v>-2.446118050453101E-2</v>
      </c>
      <c r="T681" s="1">
        <f>(Table2[[#This Row],[Close Price]]-Table2[[#This Row],[50D EMA]])/Table2[[#This Row],[50D EMA]]</f>
        <v>-5.7878960975633834E-3</v>
      </c>
      <c r="U681" s="1">
        <f>(Table2[[#This Row],[Close Price]]-Table2[[#This Row],[200D EMA]])/Table2[[#This Row],[200D EMA]]</f>
        <v>1.0784813613854572E-2</v>
      </c>
      <c r="V681">
        <v>0.70732332287655897</v>
      </c>
      <c r="W681">
        <v>318.05</v>
      </c>
      <c r="X681">
        <v>323.05</v>
      </c>
      <c r="Y681">
        <v>315.39999999999998</v>
      </c>
      <c r="Z681">
        <v>329</v>
      </c>
      <c r="AA681">
        <v>315.39999999999998</v>
      </c>
      <c r="AB681">
        <v>348.05</v>
      </c>
      <c r="AC681" s="1">
        <f>(Table2[[#This Row],[Close Price]]/Table2[[#This Row],[Day Low]])-1</f>
        <v>1.8864958339883664E-3</v>
      </c>
      <c r="AD681" s="1">
        <f>(Table2[[#This Row],[Day High]]/Table2[[#This Row],[Close Price]])-1</f>
        <v>1.3808253569747464E-2</v>
      </c>
      <c r="AE681" s="1">
        <f>(Table2[[#This Row],[Close Price]]/Table2[[#This Row],[Current Week Low]])-1</f>
        <v>1.0304375396322119E-2</v>
      </c>
      <c r="AF681" s="1">
        <f>(Table2[[#This Row],[Current Week High]]/Table2[[#This Row],[Close Price]])-1</f>
        <v>3.2480778283383138E-2</v>
      </c>
      <c r="AG681" s="1">
        <f>(Table2[[#This Row],[Close Price]]/Table2[[#This Row],[Current Month Low]])-1</f>
        <v>1.0304375396322119E-2</v>
      </c>
      <c r="AH681" s="1">
        <f>(Table2[[#This Row],[Current Month High]]/Table2[[#This Row],[Close Price]])-1</f>
        <v>9.2264239761493894E-2</v>
      </c>
      <c r="AI681">
        <v>27.647889533971401</v>
      </c>
      <c r="AJ681">
        <v>25.206286836935099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0.04</v>
      </c>
      <c r="AM681" t="s">
        <v>3109</v>
      </c>
      <c r="AN681">
        <v>-8.41</v>
      </c>
      <c r="AO681" t="s">
        <v>3108</v>
      </c>
      <c r="AP681">
        <v>-6.3248853740992997E-2</v>
      </c>
      <c r="AQ681">
        <f>(Table2[[#This Row],[Sharpe Ratio]]-AVERAGE(Table2[Sharpe Ratio]))/_xlfn.STDEV.P(Table2[Sharpe Ratio])</f>
        <v>-1.4369482859336784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-3.7545944520050627</v>
      </c>
      <c r="AS681">
        <f>_xlfn.RANK.AVG(Table2[[#This Row],[1Y Return vs Nifty Z-Score]],Table2[1Y Return vs Nifty Z-Score])</f>
        <v>539</v>
      </c>
      <c r="AT681">
        <f>_xlfn.RANK.AVG(Table2[[#This Row],[6M Return vs Nifty Z-Score]],Table2[6M Return vs Nifty Z-Score])</f>
        <v>672</v>
      </c>
      <c r="AU681">
        <f>_xlfn.RANK.AVG(Table2[[#This Row],[Sharpe Ratio Z-Score]],Table2[Sharpe Ratio Z-Score])</f>
        <v>676</v>
      </c>
      <c r="AV681">
        <f>(Table2[[#This Row],[Rank 1Y]]+Table2[[#This Row],[Rank 6M]]+Table2[[#This Row],[Rank Sharpe]])/3</f>
        <v>629</v>
      </c>
    </row>
    <row r="682" spans="1:48" x14ac:dyDescent="0.3">
      <c r="A682" t="s">
        <v>2260</v>
      </c>
      <c r="B682" t="s">
        <v>2261</v>
      </c>
      <c r="C682" t="s">
        <v>3074</v>
      </c>
      <c r="D682" t="s">
        <v>393</v>
      </c>
      <c r="E682">
        <v>2352.2645878399999</v>
      </c>
      <c r="F682">
        <v>443.2</v>
      </c>
      <c r="G682">
        <v>-41.971694263819202</v>
      </c>
      <c r="H682">
        <f>(Table2[[#This Row],[1Y Return vs Nifty]]-AVERAGE(Table2[1Y Return vs Nifty]))/_xlfn.STDEV.P(Table2[1Y Return vs Nifty])</f>
        <v>-1.1400034029169381</v>
      </c>
      <c r="I682">
        <v>-6.0266464961999899</v>
      </c>
      <c r="J682">
        <f>(Table2[[#This Row],[1M Return vs Nifty]]-AVERAGE(Table2[1M Return vs Nifty]))/_xlfn.STDEV.P(Table2[1M Return vs Nifty])</f>
        <v>-0.32986979157532126</v>
      </c>
      <c r="K682">
        <v>-23.729788529605599</v>
      </c>
      <c r="L682">
        <f>(Table2[[#This Row],[6M Return vs Nifty]]-AVERAGE(Table2[6M Return vs Nifty]))/_xlfn.STDEV.P(Table2[6M Return vs Nifty])</f>
        <v>-0.99423965356810973</v>
      </c>
      <c r="M682">
        <v>-4.7847833399525097</v>
      </c>
      <c r="N682">
        <f>(Table2[[#This Row],[1W Return vs Nifty]]-AVERAGE(Table2[1W Return vs Nifty]))/_xlfn.STDEV.P(Table2[1W Return vs Nifty])</f>
        <v>-0.48522040230085861</v>
      </c>
      <c r="O682">
        <v>462.49</v>
      </c>
      <c r="P682">
        <v>473.78382625005702</v>
      </c>
      <c r="Q682">
        <v>497.59836108931199</v>
      </c>
      <c r="R682">
        <v>30.479864104939701</v>
      </c>
      <c r="S682" s="1">
        <f>(Table2[[#This Row],[Close Price]]-Table2[[#This Row],[20D EMA]])/Table2[[#This Row],[20D EMA]]</f>
        <v>-4.1709009924538951E-2</v>
      </c>
      <c r="T682" s="1">
        <f>(Table2[[#This Row],[Close Price]]-Table2[[#This Row],[50D EMA]])/Table2[[#This Row],[50D EMA]]</f>
        <v>-6.4552280081243807E-2</v>
      </c>
      <c r="U682" s="1">
        <f>(Table2[[#This Row],[Close Price]]-Table2[[#This Row],[200D EMA]])/Table2[[#This Row],[200D EMA]]</f>
        <v>-0.10932182527737115</v>
      </c>
      <c r="V682">
        <v>1.1090025948634901</v>
      </c>
      <c r="W682">
        <v>441.5</v>
      </c>
      <c r="X682">
        <v>449.95</v>
      </c>
      <c r="Y682">
        <v>441.5</v>
      </c>
      <c r="Z682">
        <v>470.35</v>
      </c>
      <c r="AA682">
        <v>441.5</v>
      </c>
      <c r="AB682">
        <v>486.7</v>
      </c>
      <c r="AC682" s="1">
        <f>(Table2[[#This Row],[Close Price]]/Table2[[#This Row],[Day Low]])-1</f>
        <v>3.8505096262739791E-3</v>
      </c>
      <c r="AD682" s="1">
        <f>(Table2[[#This Row],[Day High]]/Table2[[#This Row],[Close Price]])-1</f>
        <v>1.5230144404332124E-2</v>
      </c>
      <c r="AE682" s="1">
        <f>(Table2[[#This Row],[Close Price]]/Table2[[#This Row],[Current Week Low]])-1</f>
        <v>3.8505096262739791E-3</v>
      </c>
      <c r="AF682" s="1">
        <f>(Table2[[#This Row],[Current Week High]]/Table2[[#This Row],[Close Price]])-1</f>
        <v>6.1259025270758105E-2</v>
      </c>
      <c r="AG682" s="1">
        <f>(Table2[[#This Row],[Close Price]]/Table2[[#This Row],[Current Month Low]])-1</f>
        <v>3.8505096262739791E-3</v>
      </c>
      <c r="AH682" s="1">
        <f>(Table2[[#This Row],[Current Month High]]/Table2[[#This Row],[Close Price]])-1</f>
        <v>9.81498194945849E-2</v>
      </c>
      <c r="AI682">
        <v>31.3176895306859</v>
      </c>
      <c r="AJ682">
        <v>0.72727272727273196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-0.15</v>
      </c>
      <c r="AM682" t="s">
        <v>3108</v>
      </c>
      <c r="AN682">
        <v>-6.31</v>
      </c>
      <c r="AO682" t="s">
        <v>3108</v>
      </c>
      <c r="AQ682">
        <f>(Table2[[#This Row],[Sharpe Ratio]]-AVERAGE(Table2[Sharpe Ratio]))/_xlfn.STDEV.P(Table2[Sharpe Ratio])</f>
        <v>-0.71815696001452767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702</v>
      </c>
      <c r="AT682">
        <f>_xlfn.RANK.AVG(Table2[[#This Row],[6M Return vs Nifty Z-Score]],Table2[6M Return vs Nifty Z-Score])</f>
        <v>641</v>
      </c>
      <c r="AU682">
        <f>_xlfn.RANK.AVG(Table2[[#This Row],[Sharpe Ratio Z-Score]],Table2[Sharpe Ratio Z-Score])</f>
        <v>544.5</v>
      </c>
      <c r="AV682">
        <f>(Table2[[#This Row],[Rank 1Y]]+Table2[[#This Row],[Rank 6M]]+Table2[[#This Row],[Rank Sharpe]])/3</f>
        <v>629.16666666666663</v>
      </c>
    </row>
    <row r="683" spans="1:48" x14ac:dyDescent="0.3">
      <c r="A683" t="s">
        <v>1056</v>
      </c>
      <c r="B683" t="s">
        <v>1057</v>
      </c>
      <c r="C683" t="s">
        <v>3063</v>
      </c>
      <c r="D683" t="s">
        <v>298</v>
      </c>
      <c r="E683">
        <v>12186.0971118</v>
      </c>
      <c r="F683">
        <v>906.3</v>
      </c>
      <c r="G683">
        <v>-46.273828511955102</v>
      </c>
      <c r="H683">
        <f>(Table2[[#This Row],[1Y Return vs Nifty]]-AVERAGE(Table2[1Y Return vs Nifty]))/_xlfn.STDEV.P(Table2[1Y Return vs Nifty])</f>
        <v>-1.2063833063246838</v>
      </c>
      <c r="I683">
        <v>-12.2436936309686</v>
      </c>
      <c r="J683">
        <f>(Table2[[#This Row],[1M Return vs Nifty]]-AVERAGE(Table2[1M Return vs Nifty]))/_xlfn.STDEV.P(Table2[1M Return vs Nifty])</f>
        <v>-0.92424530716695441</v>
      </c>
      <c r="K683">
        <v>-20.2638439255016</v>
      </c>
      <c r="L683">
        <f>(Table2[[#This Row],[6M Return vs Nifty]]-AVERAGE(Table2[6M Return vs Nifty]))/_xlfn.STDEV.P(Table2[6M Return vs Nifty])</f>
        <v>-0.87773398765775168</v>
      </c>
      <c r="M683">
        <v>-8.3195203531028792</v>
      </c>
      <c r="N683">
        <f>(Table2[[#This Row],[1W Return vs Nifty]]-AVERAGE(Table2[1W Return vs Nifty]))/_xlfn.STDEV.P(Table2[1W Return vs Nifty])</f>
        <v>-1.2697674627477473</v>
      </c>
      <c r="O683">
        <v>935.28</v>
      </c>
      <c r="P683">
        <v>939.82592225256201</v>
      </c>
      <c r="Q683">
        <v>946.89763525767705</v>
      </c>
      <c r="R683">
        <v>40.896079932935898</v>
      </c>
      <c r="S683" s="1">
        <f>(Table2[[#This Row],[Close Price]]-Table2[[#This Row],[20D EMA]])/Table2[[#This Row],[20D EMA]]</f>
        <v>-3.0985373364126271E-2</v>
      </c>
      <c r="T683" s="1">
        <f>(Table2[[#This Row],[Close Price]]-Table2[[#This Row],[50D EMA]])/Table2[[#This Row],[50D EMA]]</f>
        <v>-3.5672480891150118E-2</v>
      </c>
      <c r="U683" s="1">
        <f>(Table2[[#This Row],[Close Price]]-Table2[[#This Row],[200D EMA]])/Table2[[#This Row],[200D EMA]]</f>
        <v>-4.2874365449892961E-2</v>
      </c>
      <c r="V683">
        <v>1.00254902795579</v>
      </c>
      <c r="W683">
        <v>901.6</v>
      </c>
      <c r="X683">
        <v>920</v>
      </c>
      <c r="Y683">
        <v>888</v>
      </c>
      <c r="Z683">
        <v>934.4</v>
      </c>
      <c r="AA683">
        <v>869</v>
      </c>
      <c r="AB683">
        <v>1003.95</v>
      </c>
      <c r="AC683" s="1">
        <f>(Table2[[#This Row],[Close Price]]/Table2[[#This Row],[Day Low]])-1</f>
        <v>5.2129547471162496E-3</v>
      </c>
      <c r="AD683" s="1">
        <f>(Table2[[#This Row],[Day High]]/Table2[[#This Row],[Close Price]])-1</f>
        <v>1.5116407370627805E-2</v>
      </c>
      <c r="AE683" s="1">
        <f>(Table2[[#This Row],[Close Price]]/Table2[[#This Row],[Current Week Low]])-1</f>
        <v>2.0608108108107981E-2</v>
      </c>
      <c r="AF683" s="1">
        <f>(Table2[[#This Row],[Current Week High]]/Table2[[#This Row],[Close Price]])-1</f>
        <v>3.1005185920776723E-2</v>
      </c>
      <c r="AG683" s="1">
        <f>(Table2[[#This Row],[Close Price]]/Table2[[#This Row],[Current Month Low]])-1</f>
        <v>4.2922899884925148E-2</v>
      </c>
      <c r="AH683" s="1">
        <f>(Table2[[#This Row],[Current Month High]]/Table2[[#This Row],[Close Price]])-1</f>
        <v>0.10774577954319775</v>
      </c>
      <c r="AI683">
        <v>37.7027474346242</v>
      </c>
      <c r="AJ683">
        <v>15.887730963493301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-0.19</v>
      </c>
      <c r="AM683" t="s">
        <v>3108</v>
      </c>
      <c r="AN683">
        <v>-6.34</v>
      </c>
      <c r="AO683" t="s">
        <v>3108</v>
      </c>
      <c r="AP683">
        <v>-1.9655380808380001E-3</v>
      </c>
      <c r="AQ683">
        <f>(Table2[[#This Row],[Sharpe Ratio]]-AVERAGE(Table2[Sharpe Ratio]))/_xlfn.STDEV.P(Table2[Sharpe Ratio])</f>
        <v>-0.74049430906840397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709</v>
      </c>
      <c r="AT683">
        <f>_xlfn.RANK.AVG(Table2[[#This Row],[6M Return vs Nifty Z-Score]],Table2[6M Return vs Nifty Z-Score])</f>
        <v>609</v>
      </c>
      <c r="AU683">
        <f>_xlfn.RANK.AVG(Table2[[#This Row],[Sharpe Ratio Z-Score]],Table2[Sharpe Ratio Z-Score])</f>
        <v>571</v>
      </c>
      <c r="AV683">
        <f>(Table2[[#This Row],[Rank 1Y]]+Table2[[#This Row],[Rank 6M]]+Table2[[#This Row],[Rank Sharpe]])/3</f>
        <v>629.66666666666663</v>
      </c>
    </row>
    <row r="684" spans="1:48" x14ac:dyDescent="0.3">
      <c r="A684" t="s">
        <v>1610</v>
      </c>
      <c r="B684" t="s">
        <v>1611</v>
      </c>
      <c r="C684" t="s">
        <v>3064</v>
      </c>
      <c r="D684" t="s">
        <v>24</v>
      </c>
      <c r="E684">
        <v>5391.2639058249997</v>
      </c>
      <c r="F684">
        <v>318.85000000000002</v>
      </c>
      <c r="G684">
        <v>-21.0725825345529</v>
      </c>
      <c r="H684">
        <f>(Table2[[#This Row],[1Y Return vs Nifty]]-AVERAGE(Table2[1Y Return vs Nifty]))/_xlfn.STDEV.P(Table2[1Y Return vs Nifty])</f>
        <v>-0.81753996084804204</v>
      </c>
      <c r="I684">
        <v>-12.1753269924737</v>
      </c>
      <c r="J684">
        <f>(Table2[[#This Row],[1M Return vs Nifty]]-AVERAGE(Table2[1M Return vs Nifty]))/_xlfn.STDEV.P(Table2[1M Return vs Nifty])</f>
        <v>-0.91770917270893793</v>
      </c>
      <c r="K684">
        <v>-23.916671101404201</v>
      </c>
      <c r="L684">
        <f>(Table2[[#This Row],[6M Return vs Nifty]]-AVERAGE(Table2[6M Return vs Nifty]))/_xlfn.STDEV.P(Table2[6M Return vs Nifty])</f>
        <v>-1.0005216000391108</v>
      </c>
      <c r="M684">
        <v>-2.70459987910314</v>
      </c>
      <c r="N684">
        <f>(Table2[[#This Row],[1W Return vs Nifty]]-AVERAGE(Table2[1W Return vs Nifty]))/_xlfn.STDEV.P(Table2[1W Return vs Nifty])</f>
        <v>-2.3516515044739724E-2</v>
      </c>
      <c r="O684">
        <v>334.67</v>
      </c>
      <c r="P684">
        <v>345.80081871023998</v>
      </c>
      <c r="Q684">
        <v>350.27628320919098</v>
      </c>
      <c r="R684">
        <v>27.621083695167702</v>
      </c>
      <c r="S684" s="1">
        <f>(Table2[[#This Row],[Close Price]]-Table2[[#This Row],[20D EMA]])/Table2[[#This Row],[20D EMA]]</f>
        <v>-4.7270445513490876E-2</v>
      </c>
      <c r="T684" s="1">
        <f>(Table2[[#This Row],[Close Price]]-Table2[[#This Row],[50D EMA]])/Table2[[#This Row],[50D EMA]]</f>
        <v>-7.7937405731890716E-2</v>
      </c>
      <c r="U684" s="1">
        <f>(Table2[[#This Row],[Close Price]]-Table2[[#This Row],[200D EMA]])/Table2[[#This Row],[200D EMA]]</f>
        <v>-8.9718558508349366E-2</v>
      </c>
      <c r="V684">
        <v>0.51080371974259298</v>
      </c>
      <c r="W684">
        <v>314.3</v>
      </c>
      <c r="X684">
        <v>320.64999999999998</v>
      </c>
      <c r="Y684">
        <v>314.3</v>
      </c>
      <c r="Z684">
        <v>327.9</v>
      </c>
      <c r="AA684">
        <v>314.3</v>
      </c>
      <c r="AB684">
        <v>339</v>
      </c>
      <c r="AC684" s="1">
        <f>(Table2[[#This Row],[Close Price]]/Table2[[#This Row],[Day Low]])-1</f>
        <v>1.4476614699331813E-2</v>
      </c>
      <c r="AD684" s="1">
        <f>(Table2[[#This Row],[Day High]]/Table2[[#This Row],[Close Price]])-1</f>
        <v>5.6452877528616607E-3</v>
      </c>
      <c r="AE684" s="1">
        <f>(Table2[[#This Row],[Close Price]]/Table2[[#This Row],[Current Week Low]])-1</f>
        <v>1.4476614699331813E-2</v>
      </c>
      <c r="AF684" s="1">
        <f>(Table2[[#This Row],[Current Week High]]/Table2[[#This Row],[Close Price]])-1</f>
        <v>2.8383252312999652E-2</v>
      </c>
      <c r="AG684" s="1">
        <f>(Table2[[#This Row],[Close Price]]/Table2[[#This Row],[Current Month Low]])-1</f>
        <v>1.4476614699331813E-2</v>
      </c>
      <c r="AH684" s="1">
        <f>(Table2[[#This Row],[Current Month High]]/Table2[[#This Row],[Close Price]])-1</f>
        <v>6.3195860122314595E-2</v>
      </c>
      <c r="AI684">
        <v>32.4290418692174</v>
      </c>
      <c r="AJ684">
        <v>6.2656223962672897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-0.08</v>
      </c>
      <c r="AM684" t="s">
        <v>3108</v>
      </c>
      <c r="AN684">
        <v>-3.45</v>
      </c>
      <c r="AO684" t="s">
        <v>3108</v>
      </c>
      <c r="AP684">
        <v>-3.6944942978229998E-2</v>
      </c>
      <c r="AQ684">
        <f>(Table2[[#This Row],[Sharpe Ratio]]-AVERAGE(Table2[Sharpe Ratio]))/_xlfn.STDEV.P(Table2[Sharpe Ratio])</f>
        <v>-1.1380176053643423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613</v>
      </c>
      <c r="AT684">
        <f>_xlfn.RANK.AVG(Table2[[#This Row],[6M Return vs Nifty Z-Score]],Table2[6M Return vs Nifty Z-Score])</f>
        <v>642</v>
      </c>
      <c r="AU684">
        <f>_xlfn.RANK.AVG(Table2[[#This Row],[Sharpe Ratio Z-Score]],Table2[Sharpe Ratio Z-Score])</f>
        <v>636</v>
      </c>
      <c r="AV684">
        <f>(Table2[[#This Row],[Rank 1Y]]+Table2[[#This Row],[Rank 6M]]+Table2[[#This Row],[Rank Sharpe]])/3</f>
        <v>630.33333333333337</v>
      </c>
    </row>
    <row r="685" spans="1:48" x14ac:dyDescent="0.3">
      <c r="A685" t="s">
        <v>1646</v>
      </c>
      <c r="B685" t="s">
        <v>1647</v>
      </c>
      <c r="C685" t="s">
        <v>3064</v>
      </c>
      <c r="D685" t="s">
        <v>413</v>
      </c>
      <c r="E685">
        <v>5075.2509546900001</v>
      </c>
      <c r="F685">
        <v>279.7</v>
      </c>
      <c r="G685">
        <v>-26.102175130407399</v>
      </c>
      <c r="H685">
        <f>(Table2[[#This Row],[1Y Return vs Nifty]]-AVERAGE(Table2[1Y Return vs Nifty]))/_xlfn.STDEV.P(Table2[1Y Return vs Nifty])</f>
        <v>-0.89514420363470015</v>
      </c>
      <c r="I685">
        <v>-5.5415557434822897</v>
      </c>
      <c r="J685">
        <f>(Table2[[#This Row],[1M Return vs Nifty]]-AVERAGE(Table2[1M Return vs Nifty]))/_xlfn.STDEV.P(Table2[1M Return vs Nifty])</f>
        <v>-0.28349310180521103</v>
      </c>
      <c r="K685">
        <v>-27.572081219214098</v>
      </c>
      <c r="L685">
        <f>(Table2[[#This Row],[6M Return vs Nifty]]-AVERAGE(Table2[6M Return vs Nifty]))/_xlfn.STDEV.P(Table2[6M Return vs Nifty])</f>
        <v>-1.1233960364760425</v>
      </c>
      <c r="M685">
        <v>-0.87444182476860899</v>
      </c>
      <c r="N685">
        <f>(Table2[[#This Row],[1W Return vs Nifty]]-AVERAGE(Table2[1W Return vs Nifty]))/_xlfn.STDEV.P(Table2[1W Return vs Nifty])</f>
        <v>0.38269337167088963</v>
      </c>
      <c r="O685">
        <v>284.05</v>
      </c>
      <c r="P685">
        <v>289.61696332716798</v>
      </c>
      <c r="Q685">
        <v>293.01675412219799</v>
      </c>
      <c r="R685">
        <v>43.342815661664098</v>
      </c>
      <c r="S685" s="1">
        <f>(Table2[[#This Row],[Close Price]]-Table2[[#This Row],[20D EMA]])/Table2[[#This Row],[20D EMA]]</f>
        <v>-1.531420524555544E-2</v>
      </c>
      <c r="T685" s="1">
        <f>(Table2[[#This Row],[Close Price]]-Table2[[#This Row],[50D EMA]])/Table2[[#This Row],[50D EMA]]</f>
        <v>-3.4241652192054856E-2</v>
      </c>
      <c r="U685" s="1">
        <f>(Table2[[#This Row],[Close Price]]-Table2[[#This Row],[200D EMA]])/Table2[[#This Row],[200D EMA]]</f>
        <v>-4.5447074049030194E-2</v>
      </c>
      <c r="V685">
        <v>0.86673386691750498</v>
      </c>
      <c r="W685">
        <v>278</v>
      </c>
      <c r="X685">
        <v>284</v>
      </c>
      <c r="Y685">
        <v>271.95</v>
      </c>
      <c r="Z685">
        <v>284</v>
      </c>
      <c r="AA685">
        <v>271.39999999999998</v>
      </c>
      <c r="AB685">
        <v>294.2</v>
      </c>
      <c r="AC685" s="1">
        <f>(Table2[[#This Row],[Close Price]]/Table2[[#This Row],[Day Low]])-1</f>
        <v>6.1151079136689823E-3</v>
      </c>
      <c r="AD685" s="1">
        <f>(Table2[[#This Row],[Day High]]/Table2[[#This Row],[Close Price]])-1</f>
        <v>1.5373614587057549E-2</v>
      </c>
      <c r="AE685" s="1">
        <f>(Table2[[#This Row],[Close Price]]/Table2[[#This Row],[Current Week Low]])-1</f>
        <v>2.8497885640742737E-2</v>
      </c>
      <c r="AF685" s="1">
        <f>(Table2[[#This Row],[Current Week High]]/Table2[[#This Row],[Close Price]])-1</f>
        <v>1.5373614587057549E-2</v>
      </c>
      <c r="AG685" s="1">
        <f>(Table2[[#This Row],[Close Price]]/Table2[[#This Row],[Current Month Low]])-1</f>
        <v>3.0582166543846823E-2</v>
      </c>
      <c r="AH685" s="1">
        <f>(Table2[[#This Row],[Current Month High]]/Table2[[#This Row],[Close Price]])-1</f>
        <v>5.184125849124066E-2</v>
      </c>
      <c r="AI685">
        <v>38.7021809081158</v>
      </c>
      <c r="AJ685">
        <v>5.5007229521594203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-0.06</v>
      </c>
      <c r="AM685" t="s">
        <v>3108</v>
      </c>
      <c r="AN685">
        <v>-3.42</v>
      </c>
      <c r="AO685" t="s">
        <v>3108</v>
      </c>
      <c r="AP685">
        <v>-6.9447268383779999E-3</v>
      </c>
      <c r="AQ685">
        <f>(Table2[[#This Row],[Sharpe Ratio]]-AVERAGE(Table2[Sharpe Ratio]))/_xlfn.STDEV.P(Table2[Sharpe Ratio])</f>
        <v>-0.79708027825750694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631</v>
      </c>
      <c r="AT685">
        <f>_xlfn.RANK.AVG(Table2[[#This Row],[6M Return vs Nifty Z-Score]],Table2[6M Return vs Nifty Z-Score])</f>
        <v>678</v>
      </c>
      <c r="AU685">
        <f>_xlfn.RANK.AVG(Table2[[#This Row],[Sharpe Ratio Z-Score]],Table2[Sharpe Ratio Z-Score])</f>
        <v>582</v>
      </c>
      <c r="AV685">
        <f>(Table2[[#This Row],[Rank 1Y]]+Table2[[#This Row],[Rank 6M]]+Table2[[#This Row],[Rank Sharpe]])/3</f>
        <v>630.33333333333337</v>
      </c>
    </row>
    <row r="686" spans="1:48" x14ac:dyDescent="0.3">
      <c r="A686" t="s">
        <v>1809</v>
      </c>
      <c r="B686" t="s">
        <v>1810</v>
      </c>
      <c r="C686" t="s">
        <v>3066</v>
      </c>
      <c r="D686" t="s">
        <v>265</v>
      </c>
      <c r="E686">
        <v>4043.1642272449999</v>
      </c>
      <c r="F686">
        <v>479.05</v>
      </c>
      <c r="G686">
        <v>-28.937516386516801</v>
      </c>
      <c r="H686">
        <f>(Table2[[#This Row],[1Y Return vs Nifty]]-AVERAGE(Table2[1Y Return vs Nifty]))/_xlfn.STDEV.P(Table2[1Y Return vs Nifty])</f>
        <v>-0.93889218262677587</v>
      </c>
      <c r="I686">
        <v>-5.6880810953561101</v>
      </c>
      <c r="J686">
        <f>(Table2[[#This Row],[1M Return vs Nifty]]-AVERAGE(Table2[1M Return vs Nifty]))/_xlfn.STDEV.P(Table2[1M Return vs Nifty])</f>
        <v>-0.29750153373106758</v>
      </c>
      <c r="K686">
        <v>-33.772027953157803</v>
      </c>
      <c r="L686">
        <f>(Table2[[#This Row],[6M Return vs Nifty]]-AVERAGE(Table2[6M Return vs Nifty]))/_xlfn.STDEV.P(Table2[6M Return vs Nifty])</f>
        <v>-1.3318035574709126</v>
      </c>
      <c r="M686">
        <v>-4.0439065165466097</v>
      </c>
      <c r="N686">
        <f>(Table2[[#This Row],[1W Return vs Nifty]]-AVERAGE(Table2[1W Return vs Nifty]))/_xlfn.STDEV.P(Table2[1W Return vs Nifty])</f>
        <v>-0.32078023835262748</v>
      </c>
      <c r="O686">
        <v>486.33</v>
      </c>
      <c r="P686">
        <v>496.22263402021503</v>
      </c>
      <c r="Q686">
        <v>506.35493779718001</v>
      </c>
      <c r="R686">
        <v>43.014150456989199</v>
      </c>
      <c r="S686" s="1">
        <f>(Table2[[#This Row],[Close Price]]-Table2[[#This Row],[20D EMA]])/Table2[[#This Row],[20D EMA]]</f>
        <v>-1.4969259556268322E-2</v>
      </c>
      <c r="T686" s="1">
        <f>(Table2[[#This Row],[Close Price]]-Table2[[#This Row],[50D EMA]])/Table2[[#This Row],[50D EMA]]</f>
        <v>-3.4606712477197155E-2</v>
      </c>
      <c r="U686" s="1">
        <f>(Table2[[#This Row],[Close Price]]-Table2[[#This Row],[200D EMA]])/Table2[[#This Row],[200D EMA]]</f>
        <v>-5.3924501883927452E-2</v>
      </c>
      <c r="V686">
        <v>0.77588794506747305</v>
      </c>
      <c r="W686">
        <v>470.1</v>
      </c>
      <c r="X686">
        <v>482</v>
      </c>
      <c r="Y686">
        <v>465.3</v>
      </c>
      <c r="Z686">
        <v>489.3</v>
      </c>
      <c r="AA686">
        <v>465.3</v>
      </c>
      <c r="AB686">
        <v>498.3</v>
      </c>
      <c r="AC686" s="1">
        <f>(Table2[[#This Row],[Close Price]]/Table2[[#This Row],[Day Low]])-1</f>
        <v>1.9038502446288019E-2</v>
      </c>
      <c r="AD686" s="1">
        <f>(Table2[[#This Row],[Day High]]/Table2[[#This Row],[Close Price]])-1</f>
        <v>6.1580210833942495E-3</v>
      </c>
      <c r="AE686" s="1">
        <f>(Table2[[#This Row],[Close Price]]/Table2[[#This Row],[Current Week Low]])-1</f>
        <v>2.9550827423167947E-2</v>
      </c>
      <c r="AF686" s="1">
        <f>(Table2[[#This Row],[Current Week High]]/Table2[[#This Row],[Close Price]])-1</f>
        <v>2.1396513933827466E-2</v>
      </c>
      <c r="AG686" s="1">
        <f>(Table2[[#This Row],[Close Price]]/Table2[[#This Row],[Current Month Low]])-1</f>
        <v>2.9550827423167947E-2</v>
      </c>
      <c r="AH686" s="1">
        <f>(Table2[[#This Row],[Current Month High]]/Table2[[#This Row],[Close Price]])-1</f>
        <v>4.0183696900114807E-2</v>
      </c>
      <c r="AI686">
        <v>45.913787704832401</v>
      </c>
      <c r="AJ686">
        <v>7.1700223713646496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-0.11</v>
      </c>
      <c r="AM686" t="s">
        <v>3108</v>
      </c>
      <c r="AN686">
        <v>-3.14</v>
      </c>
      <c r="AO686" t="s">
        <v>3108</v>
      </c>
      <c r="AQ686">
        <f>(Table2[[#This Row],[Sharpe Ratio]]-AVERAGE(Table2[Sharpe Ratio]))/_xlfn.STDEV.P(Table2[Sharpe Ratio])</f>
        <v>-0.71815696001452767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642</v>
      </c>
      <c r="AT686">
        <f>_xlfn.RANK.AVG(Table2[[#This Row],[6M Return vs Nifty Z-Score]],Table2[6M Return vs Nifty Z-Score])</f>
        <v>705</v>
      </c>
      <c r="AU686">
        <f>_xlfn.RANK.AVG(Table2[[#This Row],[Sharpe Ratio Z-Score]],Table2[Sharpe Ratio Z-Score])</f>
        <v>544.5</v>
      </c>
      <c r="AV686">
        <f>(Table2[[#This Row],[Rank 1Y]]+Table2[[#This Row],[Rank 6M]]+Table2[[#This Row],[Rank Sharpe]])/3</f>
        <v>630.5</v>
      </c>
    </row>
    <row r="687" spans="1:48" x14ac:dyDescent="0.3">
      <c r="A687" t="s">
        <v>309</v>
      </c>
      <c r="B687" t="s">
        <v>310</v>
      </c>
      <c r="C687" t="s">
        <v>3073</v>
      </c>
      <c r="D687" t="s">
        <v>80</v>
      </c>
      <c r="E687">
        <v>88913.246085179999</v>
      </c>
      <c r="F687">
        <v>24642.85</v>
      </c>
      <c r="G687">
        <v>-23.058551012047701</v>
      </c>
      <c r="H687">
        <f>(Table2[[#This Row],[1Y Return vs Nifty]]-AVERAGE(Table2[1Y Return vs Nifty]))/_xlfn.STDEV.P(Table2[1Y Return vs Nifty])</f>
        <v>-0.84818251826336533</v>
      </c>
      <c r="I687">
        <v>-12.000153167428101</v>
      </c>
      <c r="J687">
        <f>(Table2[[#This Row],[1M Return vs Nifty]]-AVERAGE(Table2[1M Return vs Nifty]))/_xlfn.STDEV.P(Table2[1M Return vs Nifty])</f>
        <v>-0.90096182781631928</v>
      </c>
      <c r="K687">
        <v>-17.638518759480601</v>
      </c>
      <c r="L687">
        <f>(Table2[[#This Row],[6M Return vs Nifty]]-AVERAGE(Table2[6M Return vs Nifty]))/_xlfn.STDEV.P(Table2[6M Return vs Nifty])</f>
        <v>-0.78948524405800535</v>
      </c>
      <c r="M687">
        <v>-0.36692903517863401</v>
      </c>
      <c r="N687">
        <f>(Table2[[#This Row],[1W Return vs Nifty]]-AVERAGE(Table2[1W Return vs Nifty]))/_xlfn.STDEV.P(Table2[1W Return vs Nifty])</f>
        <v>0.49533758416271068</v>
      </c>
      <c r="O687">
        <v>25882.61</v>
      </c>
      <c r="P687">
        <v>26447.6725645312</v>
      </c>
      <c r="Q687">
        <v>26226.326295917501</v>
      </c>
      <c r="R687">
        <v>31.513091945307501</v>
      </c>
      <c r="S687" s="1">
        <f>(Table2[[#This Row],[Close Price]]-Table2[[#This Row],[20D EMA]])/Table2[[#This Row],[20D EMA]]</f>
        <v>-4.7899342454257976E-2</v>
      </c>
      <c r="T687" s="1">
        <f>(Table2[[#This Row],[Close Price]]-Table2[[#This Row],[50D EMA]])/Table2[[#This Row],[50D EMA]]</f>
        <v>-6.8241262444833695E-2</v>
      </c>
      <c r="U687" s="1">
        <f>(Table2[[#This Row],[Close Price]]-Table2[[#This Row],[200D EMA]])/Table2[[#This Row],[200D EMA]]</f>
        <v>-6.0377358157249525E-2</v>
      </c>
      <c r="V687">
        <v>2.1281816806544298</v>
      </c>
      <c r="W687">
        <v>24279.75</v>
      </c>
      <c r="X687">
        <v>24700.05</v>
      </c>
      <c r="Y687">
        <v>24008.45</v>
      </c>
      <c r="Z687">
        <v>24700.05</v>
      </c>
      <c r="AA687">
        <v>23850</v>
      </c>
      <c r="AB687">
        <v>27899.8</v>
      </c>
      <c r="AC687" s="1">
        <f>(Table2[[#This Row],[Close Price]]/Table2[[#This Row],[Day Low]])-1</f>
        <v>1.4954849205613741E-2</v>
      </c>
      <c r="AD687" s="1">
        <f>(Table2[[#This Row],[Day High]]/Table2[[#This Row],[Close Price]])-1</f>
        <v>2.3211600930899134E-3</v>
      </c>
      <c r="AE687" s="1">
        <f>(Table2[[#This Row],[Close Price]]/Table2[[#This Row],[Current Week Low]])-1</f>
        <v>2.6424029872815558E-2</v>
      </c>
      <c r="AF687" s="1">
        <f>(Table2[[#This Row],[Current Week High]]/Table2[[#This Row],[Close Price]])-1</f>
        <v>2.3211600930899134E-3</v>
      </c>
      <c r="AG687" s="1">
        <f>(Table2[[#This Row],[Close Price]]/Table2[[#This Row],[Current Month Low]])-1</f>
        <v>3.3243186582809114E-2</v>
      </c>
      <c r="AH687" s="1">
        <f>(Table2[[#This Row],[Current Month High]]/Table2[[#This Row],[Close Price]])-1</f>
        <v>0.1321661252655435</v>
      </c>
      <c r="AI687">
        <v>24.732934705198399</v>
      </c>
      <c r="AJ687">
        <v>5.0822992622915697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-0.08</v>
      </c>
      <c r="AM687" t="s">
        <v>3108</v>
      </c>
      <c r="AN687">
        <v>-9.7799999999999994</v>
      </c>
      <c r="AO687" t="s">
        <v>3108</v>
      </c>
      <c r="AP687">
        <v>-6.5683217968477994E-2</v>
      </c>
      <c r="AQ687">
        <f>(Table2[[#This Row],[Sharpe Ratio]]-AVERAGE(Table2[Sharpe Ratio]))/_xlfn.STDEV.P(Table2[Sharpe Ratio])</f>
        <v>-1.4646136077118344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625</v>
      </c>
      <c r="AT687">
        <f>_xlfn.RANK.AVG(Table2[[#This Row],[6M Return vs Nifty Z-Score]],Table2[6M Return vs Nifty Z-Score])</f>
        <v>589</v>
      </c>
      <c r="AU687">
        <f>_xlfn.RANK.AVG(Table2[[#This Row],[Sharpe Ratio Z-Score]],Table2[Sharpe Ratio Z-Score])</f>
        <v>680</v>
      </c>
      <c r="AV687">
        <f>(Table2[[#This Row],[Rank 1Y]]+Table2[[#This Row],[Rank 6M]]+Table2[[#This Row],[Rank Sharpe]])/3</f>
        <v>631.33333333333337</v>
      </c>
    </row>
    <row r="688" spans="1:48" x14ac:dyDescent="0.3">
      <c r="A688" t="s">
        <v>2367</v>
      </c>
      <c r="B688" t="s">
        <v>2368</v>
      </c>
      <c r="C688" t="s">
        <v>3069</v>
      </c>
      <c r="D688" t="s">
        <v>256</v>
      </c>
      <c r="E688">
        <v>2130.1499106799902</v>
      </c>
      <c r="F688">
        <v>475.9</v>
      </c>
      <c r="G688">
        <v>-43.635729897762097</v>
      </c>
      <c r="H688">
        <f>(Table2[[#This Row],[1Y Return vs Nifty]]-AVERAGE(Table2[1Y Return vs Nifty]))/_xlfn.STDEV.P(Table2[1Y Return vs Nifty])</f>
        <v>-1.1656786883165136</v>
      </c>
      <c r="I688">
        <v>-6.3800038311400904</v>
      </c>
      <c r="J688">
        <f>(Table2[[#This Row],[1M Return vs Nifty]]-AVERAGE(Table2[1M Return vs Nifty]))/_xlfn.STDEV.P(Table2[1M Return vs Nifty])</f>
        <v>-0.36365221972654754</v>
      </c>
      <c r="K688">
        <v>-24.295123985872099</v>
      </c>
      <c r="L688">
        <f>(Table2[[#This Row],[6M Return vs Nifty]]-AVERAGE(Table2[6M Return vs Nifty]))/_xlfn.STDEV.P(Table2[6M Return vs Nifty])</f>
        <v>-1.0132430686016549</v>
      </c>
      <c r="M688">
        <v>-4.2767843131846703</v>
      </c>
      <c r="N688">
        <f>(Table2[[#This Row],[1W Return vs Nifty]]-AVERAGE(Table2[1W Return vs Nifty]))/_xlfn.STDEV.P(Table2[1W Return vs Nifty])</f>
        <v>-0.37246826779188197</v>
      </c>
      <c r="O688">
        <v>494.46</v>
      </c>
      <c r="P688">
        <v>506.19081576208703</v>
      </c>
      <c r="Q688">
        <v>535.17450609835498</v>
      </c>
      <c r="R688">
        <v>30.531464957255899</v>
      </c>
      <c r="S688" s="1">
        <f>(Table2[[#This Row],[Close Price]]-Table2[[#This Row],[20D EMA]])/Table2[[#This Row],[20D EMA]]</f>
        <v>-3.7535897747037181E-2</v>
      </c>
      <c r="T688" s="1">
        <f>(Table2[[#This Row],[Close Price]]-Table2[[#This Row],[50D EMA]])/Table2[[#This Row],[50D EMA]]</f>
        <v>-5.9840705952918613E-2</v>
      </c>
      <c r="U688" s="1">
        <f>(Table2[[#This Row],[Close Price]]-Table2[[#This Row],[200D EMA]])/Table2[[#This Row],[200D EMA]]</f>
        <v>-0.11075734255447039</v>
      </c>
      <c r="V688">
        <v>1.2441277981643299</v>
      </c>
      <c r="W688">
        <v>470</v>
      </c>
      <c r="X688">
        <v>484</v>
      </c>
      <c r="Y688">
        <v>467.1</v>
      </c>
      <c r="Z688">
        <v>490</v>
      </c>
      <c r="AA688">
        <v>467.1</v>
      </c>
      <c r="AB688">
        <v>521.95000000000005</v>
      </c>
      <c r="AC688" s="1">
        <f>(Table2[[#This Row],[Close Price]]/Table2[[#This Row],[Day Low]])-1</f>
        <v>1.2553191489361737E-2</v>
      </c>
      <c r="AD688" s="1">
        <f>(Table2[[#This Row],[Day High]]/Table2[[#This Row],[Close Price]])-1</f>
        <v>1.7020382433284409E-2</v>
      </c>
      <c r="AE688" s="1">
        <f>(Table2[[#This Row],[Close Price]]/Table2[[#This Row],[Current Week Low]])-1</f>
        <v>1.8839648897452266E-2</v>
      </c>
      <c r="AF688" s="1">
        <f>(Table2[[#This Row],[Current Week High]]/Table2[[#This Row],[Close Price]])-1</f>
        <v>2.9628073124606136E-2</v>
      </c>
      <c r="AG688" s="1">
        <f>(Table2[[#This Row],[Close Price]]/Table2[[#This Row],[Current Month Low]])-1</f>
        <v>1.8839648897452266E-2</v>
      </c>
      <c r="AH688" s="1">
        <f>(Table2[[#This Row],[Current Month High]]/Table2[[#This Row],[Close Price]])-1</f>
        <v>9.6764026055894181E-2</v>
      </c>
      <c r="AI688">
        <v>35.5431813406177</v>
      </c>
      <c r="AJ688">
        <v>4.8237885462554901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-0.13</v>
      </c>
      <c r="AM688" t="s">
        <v>3108</v>
      </c>
      <c r="AN688">
        <v>-4.08</v>
      </c>
      <c r="AO688" t="s">
        <v>3108</v>
      </c>
      <c r="AQ688">
        <f>(Table2[[#This Row],[Sharpe Ratio]]-AVERAGE(Table2[Sharpe Ratio]))/_xlfn.STDEV.P(Table2[Sharpe Ratio])</f>
        <v>-0.71815696001452767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703</v>
      </c>
      <c r="AT688">
        <f>_xlfn.RANK.AVG(Table2[[#This Row],[6M Return vs Nifty Z-Score]],Table2[6M Return vs Nifty Z-Score])</f>
        <v>647</v>
      </c>
      <c r="AU688">
        <f>_xlfn.RANK.AVG(Table2[[#This Row],[Sharpe Ratio Z-Score]],Table2[Sharpe Ratio Z-Score])</f>
        <v>544.5</v>
      </c>
      <c r="AV688">
        <f>(Table2[[#This Row],[Rank 1Y]]+Table2[[#This Row],[Rank 6M]]+Table2[[#This Row],[Rank Sharpe]])/3</f>
        <v>631.5</v>
      </c>
    </row>
    <row r="689" spans="1:48" x14ac:dyDescent="0.3">
      <c r="A689" t="s">
        <v>902</v>
      </c>
      <c r="B689" t="s">
        <v>903</v>
      </c>
      <c r="C689" t="s">
        <v>3072</v>
      </c>
      <c r="D689" t="s">
        <v>127</v>
      </c>
      <c r="E689">
        <v>16470.433594440001</v>
      </c>
      <c r="F689">
        <v>2748.7</v>
      </c>
      <c r="G689">
        <v>-38.1072779150118</v>
      </c>
      <c r="H689">
        <f>(Table2[[#This Row],[1Y Return vs Nifty]]-AVERAGE(Table2[1Y Return vs Nifty]))/_xlfn.STDEV.P(Table2[1Y Return vs Nifty])</f>
        <v>-1.0803772803540967</v>
      </c>
      <c r="I689">
        <v>-7.6822635394180798</v>
      </c>
      <c r="J689">
        <f>(Table2[[#This Row],[1M Return vs Nifty]]-AVERAGE(Table2[1M Return vs Nifty]))/_xlfn.STDEV.P(Table2[1M Return vs Nifty])</f>
        <v>-0.48815365405108363</v>
      </c>
      <c r="K689">
        <v>-12.2977957681797</v>
      </c>
      <c r="L689">
        <f>(Table2[[#This Row],[6M Return vs Nifty]]-AVERAGE(Table2[6M Return vs Nifty]))/_xlfn.STDEV.P(Table2[6M Return vs Nifty])</f>
        <v>-0.60996001800346888</v>
      </c>
      <c r="M689">
        <v>-6.2062221032602096</v>
      </c>
      <c r="N689">
        <f>(Table2[[#This Row],[1W Return vs Nifty]]-AVERAGE(Table2[1W Return vs Nifty]))/_xlfn.STDEV.P(Table2[1W Return vs Nifty])</f>
        <v>-0.80071363396405282</v>
      </c>
      <c r="O689">
        <v>2787.94</v>
      </c>
      <c r="P689">
        <v>2755.7403677904899</v>
      </c>
      <c r="Q689">
        <v>2696.7548625363802</v>
      </c>
      <c r="R689">
        <v>46.055519722055003</v>
      </c>
      <c r="S689" s="1">
        <f>(Table2[[#This Row],[Close Price]]-Table2[[#This Row],[20D EMA]])/Table2[[#This Row],[20D EMA]]</f>
        <v>-1.4074908355273153E-2</v>
      </c>
      <c r="T689" s="1">
        <f>(Table2[[#This Row],[Close Price]]-Table2[[#This Row],[50D EMA]])/Table2[[#This Row],[50D EMA]]</f>
        <v>-2.5548008342073849E-3</v>
      </c>
      <c r="U689" s="1">
        <f>(Table2[[#This Row],[Close Price]]-Table2[[#This Row],[200D EMA]])/Table2[[#This Row],[200D EMA]]</f>
        <v>1.9262090961713756E-2</v>
      </c>
      <c r="V689">
        <v>1.0246164340608901</v>
      </c>
      <c r="W689">
        <v>2676.3</v>
      </c>
      <c r="X689">
        <v>2779.85</v>
      </c>
      <c r="Y689">
        <v>2662</v>
      </c>
      <c r="Z689">
        <v>2821.3</v>
      </c>
      <c r="AA689">
        <v>2626.25</v>
      </c>
      <c r="AB689">
        <v>2957.6</v>
      </c>
      <c r="AC689" s="1">
        <f>(Table2[[#This Row],[Close Price]]/Table2[[#This Row],[Day Low]])-1</f>
        <v>2.7052273661398063E-2</v>
      </c>
      <c r="AD689" s="1">
        <f>(Table2[[#This Row],[Day High]]/Table2[[#This Row],[Close Price]])-1</f>
        <v>1.1332629970531638E-2</v>
      </c>
      <c r="AE689" s="1">
        <f>(Table2[[#This Row],[Close Price]]/Table2[[#This Row],[Current Week Low]])-1</f>
        <v>3.256949661908326E-2</v>
      </c>
      <c r="AF689" s="1">
        <f>(Table2[[#This Row],[Current Week High]]/Table2[[#This Row],[Close Price]])-1</f>
        <v>2.6412485902426841E-2</v>
      </c>
      <c r="AG689" s="1">
        <f>(Table2[[#This Row],[Close Price]]/Table2[[#This Row],[Current Month Low]])-1</f>
        <v>4.6625416468348391E-2</v>
      </c>
      <c r="AH689" s="1">
        <f>(Table2[[#This Row],[Current Month High]]/Table2[[#This Row],[Close Price]])-1</f>
        <v>7.599956342998504E-2</v>
      </c>
      <c r="AI689">
        <v>19.765707425328301</v>
      </c>
      <c r="AJ689">
        <v>23.260089686098599</v>
      </c>
      <c r="AK689" t="str">
        <f>IF(AND(Table2[[#This Row],[20D EMA]]&gt;Table2[[#This Row],[50D EMA]],Table2[[#This Row],[50D EMA]]&gt;Table2[[#This Row],[200D EMA]]),"Uptrend","Downtrend/NoTrend")</f>
        <v>Uptrend</v>
      </c>
      <c r="AL689">
        <v>-0.1</v>
      </c>
      <c r="AM689" t="s">
        <v>3108</v>
      </c>
      <c r="AN689">
        <v>-12.81</v>
      </c>
      <c r="AO689" t="s">
        <v>3108</v>
      </c>
      <c r="AP689">
        <v>-7.3243433098866995E-2</v>
      </c>
      <c r="AQ689">
        <f>(Table2[[#This Row],[Sharpe Ratio]]-AVERAGE(Table2[Sharpe Ratio]))/_xlfn.STDEV.P(Table2[Sharpe Ratio])</f>
        <v>-1.5505316399983908</v>
      </c>
      <c r="AR6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-4.5297362263710923</v>
      </c>
      <c r="AS689">
        <f>_xlfn.RANK.AVG(Table2[[#This Row],[1Y Return vs Nifty Z-Score]],Table2[1Y Return vs Nifty Z-Score])</f>
        <v>680</v>
      </c>
      <c r="AT689">
        <f>_xlfn.RANK.AVG(Table2[[#This Row],[6M Return vs Nifty Z-Score]],Table2[6M Return vs Nifty Z-Score])</f>
        <v>527</v>
      </c>
      <c r="AU689">
        <f>_xlfn.RANK.AVG(Table2[[#This Row],[Sharpe Ratio Z-Score]],Table2[Sharpe Ratio Z-Score])</f>
        <v>691</v>
      </c>
      <c r="AV689">
        <f>(Table2[[#This Row],[Rank 1Y]]+Table2[[#This Row],[Rank 6M]]+Table2[[#This Row],[Rank Sharpe]])/3</f>
        <v>632.66666666666663</v>
      </c>
    </row>
    <row r="690" spans="1:48" x14ac:dyDescent="0.3">
      <c r="A690" t="s">
        <v>1430</v>
      </c>
      <c r="B690" t="s">
        <v>1431</v>
      </c>
      <c r="C690" t="s">
        <v>3075</v>
      </c>
      <c r="D690" t="s">
        <v>130</v>
      </c>
      <c r="E690">
        <v>7304.0743815300002</v>
      </c>
      <c r="F690">
        <v>411.3</v>
      </c>
      <c r="G690">
        <v>-34.515567476295402</v>
      </c>
      <c r="H690">
        <f>(Table2[[#This Row],[1Y Return vs Nifty]]-AVERAGE(Table2[1Y Return vs Nifty]))/_xlfn.STDEV.P(Table2[1Y Return vs Nifty])</f>
        <v>-1.0249588814294484</v>
      </c>
      <c r="I690">
        <v>-16.1381222476194</v>
      </c>
      <c r="J690">
        <f>(Table2[[#This Row],[1M Return vs Nifty]]-AVERAGE(Table2[1M Return vs Nifty]))/_xlfn.STDEV.P(Table2[1M Return vs Nifty])</f>
        <v>-1.2965688502862363</v>
      </c>
      <c r="K690">
        <v>-30.419952373089401</v>
      </c>
      <c r="L690">
        <f>(Table2[[#This Row],[6M Return vs Nifty]]-AVERAGE(Table2[6M Return vs Nifty]))/_xlfn.STDEV.P(Table2[6M Return vs Nifty])</f>
        <v>-1.2191255310606555</v>
      </c>
      <c r="M690">
        <v>-1.8926781888344499</v>
      </c>
      <c r="N690">
        <f>(Table2[[#This Row],[1W Return vs Nifty]]-AVERAGE(Table2[1W Return vs Nifty]))/_xlfn.STDEV.P(Table2[1W Return vs Nifty])</f>
        <v>0.15669230191775496</v>
      </c>
      <c r="O690">
        <v>442.02</v>
      </c>
      <c r="P690">
        <v>460.87910474930902</v>
      </c>
      <c r="Q690">
        <v>485.33647177847701</v>
      </c>
      <c r="R690">
        <v>33.3001285212124</v>
      </c>
      <c r="S690" s="1">
        <f>(Table2[[#This Row],[Close Price]]-Table2[[#This Row],[20D EMA]])/Table2[[#This Row],[20D EMA]]</f>
        <v>-6.9499117686982428E-2</v>
      </c>
      <c r="T690" s="1">
        <f>(Table2[[#This Row],[Close Price]]-Table2[[#This Row],[50D EMA]])/Table2[[#This Row],[50D EMA]]</f>
        <v>-0.10757507606311879</v>
      </c>
      <c r="U690" s="1">
        <f>(Table2[[#This Row],[Close Price]]-Table2[[#This Row],[200D EMA]])/Table2[[#This Row],[200D EMA]]</f>
        <v>-0.15254668891290246</v>
      </c>
      <c r="V690">
        <v>1.13641768501513</v>
      </c>
      <c r="W690">
        <v>407.3</v>
      </c>
      <c r="X690">
        <v>415.1</v>
      </c>
      <c r="Y690">
        <v>390.6</v>
      </c>
      <c r="Z690">
        <v>418.5</v>
      </c>
      <c r="AA690">
        <v>390.6</v>
      </c>
      <c r="AB690">
        <v>505.7</v>
      </c>
      <c r="AC690" s="1">
        <f>(Table2[[#This Row],[Close Price]]/Table2[[#This Row],[Day Low]])-1</f>
        <v>9.8207709305180302E-3</v>
      </c>
      <c r="AD690" s="1">
        <f>(Table2[[#This Row],[Day High]]/Table2[[#This Row],[Close Price]])-1</f>
        <v>9.2389982980793928E-3</v>
      </c>
      <c r="AE690" s="1">
        <f>(Table2[[#This Row],[Close Price]]/Table2[[#This Row],[Current Week Low]])-1</f>
        <v>5.2995391705069173E-2</v>
      </c>
      <c r="AF690" s="1">
        <f>(Table2[[#This Row],[Current Week High]]/Table2[[#This Row],[Close Price]])-1</f>
        <v>1.7505470459518557E-2</v>
      </c>
      <c r="AG690" s="1">
        <f>(Table2[[#This Row],[Close Price]]/Table2[[#This Row],[Current Month Low]])-1</f>
        <v>5.2995391705069173E-2</v>
      </c>
      <c r="AH690" s="1">
        <f>(Table2[[#This Row],[Current Month High]]/Table2[[#This Row],[Close Price]])-1</f>
        <v>0.22951616824702148</v>
      </c>
      <c r="AI690">
        <v>71.456357889618204</v>
      </c>
      <c r="AJ690">
        <v>6.5268065268065198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-0.21</v>
      </c>
      <c r="AM690" t="s">
        <v>3108</v>
      </c>
      <c r="AN690">
        <v>-16.32</v>
      </c>
      <c r="AO690" t="s">
        <v>3108</v>
      </c>
      <c r="AQ690">
        <f>(Table2[[#This Row],[Sharpe Ratio]]-AVERAGE(Table2[Sharpe Ratio]))/_xlfn.STDEV.P(Table2[Sharpe Ratio])</f>
        <v>-0.71815696001452767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670</v>
      </c>
      <c r="AT690">
        <f>_xlfn.RANK.AVG(Table2[[#This Row],[6M Return vs Nifty Z-Score]],Table2[6M Return vs Nifty Z-Score])</f>
        <v>690</v>
      </c>
      <c r="AU690">
        <f>_xlfn.RANK.AVG(Table2[[#This Row],[Sharpe Ratio Z-Score]],Table2[Sharpe Ratio Z-Score])</f>
        <v>544.5</v>
      </c>
      <c r="AV690">
        <f>(Table2[[#This Row],[Rank 1Y]]+Table2[[#This Row],[Rank 6M]]+Table2[[#This Row],[Rank Sharpe]])/3</f>
        <v>634.83333333333337</v>
      </c>
    </row>
    <row r="691" spans="1:48" x14ac:dyDescent="0.3">
      <c r="A691" t="s">
        <v>1084</v>
      </c>
      <c r="B691" t="s">
        <v>1085</v>
      </c>
      <c r="C691" t="s">
        <v>3073</v>
      </c>
      <c r="D691" t="s">
        <v>80</v>
      </c>
      <c r="E691">
        <v>11866.513183425001</v>
      </c>
      <c r="F691">
        <v>332.25</v>
      </c>
      <c r="G691">
        <v>-28.329007708179599</v>
      </c>
      <c r="H691">
        <f>(Table2[[#This Row],[1Y Return vs Nifty]]-AVERAGE(Table2[1Y Return vs Nifty]))/_xlfn.STDEV.P(Table2[1Y Return vs Nifty])</f>
        <v>-0.92950318057313219</v>
      </c>
      <c r="I691">
        <v>-5.20538911462502</v>
      </c>
      <c r="J691">
        <f>(Table2[[#This Row],[1M Return vs Nifty]]-AVERAGE(Table2[1M Return vs Nifty]))/_xlfn.STDEV.P(Table2[1M Return vs Nifty])</f>
        <v>-0.25135417652116182</v>
      </c>
      <c r="K691">
        <v>-13.552199652797601</v>
      </c>
      <c r="L691">
        <f>(Table2[[#This Row],[6M Return vs Nifty]]-AVERAGE(Table2[6M Return vs Nifty]))/_xlfn.STDEV.P(Table2[6M Return vs Nifty])</f>
        <v>-0.6521260583160865</v>
      </c>
      <c r="M691">
        <v>-0.77256359955418896</v>
      </c>
      <c r="N691">
        <f>(Table2[[#This Row],[1W Return vs Nifty]]-AVERAGE(Table2[1W Return vs Nifty]))/_xlfn.STDEV.P(Table2[1W Return vs Nifty])</f>
        <v>0.40530559482021028</v>
      </c>
      <c r="O691">
        <v>339.41</v>
      </c>
      <c r="P691">
        <v>341.61304595139302</v>
      </c>
      <c r="Q691">
        <v>342.19684610622397</v>
      </c>
      <c r="R691">
        <v>38.023123379818301</v>
      </c>
      <c r="S691" s="1">
        <f>(Table2[[#This Row],[Close Price]]-Table2[[#This Row],[20D EMA]])/Table2[[#This Row],[20D EMA]]</f>
        <v>-2.1095430305530256E-2</v>
      </c>
      <c r="T691" s="1">
        <f>(Table2[[#This Row],[Close Price]]-Table2[[#This Row],[50D EMA]])/Table2[[#This Row],[50D EMA]]</f>
        <v>-2.7408338359317976E-2</v>
      </c>
      <c r="U691" s="1">
        <f>(Table2[[#This Row],[Close Price]]-Table2[[#This Row],[200D EMA]])/Table2[[#This Row],[200D EMA]]</f>
        <v>-2.906761479366848E-2</v>
      </c>
      <c r="V691">
        <v>0.61390550520604303</v>
      </c>
      <c r="W691">
        <v>330</v>
      </c>
      <c r="X691">
        <v>335</v>
      </c>
      <c r="Y691">
        <v>327.05</v>
      </c>
      <c r="Z691">
        <v>338.25</v>
      </c>
      <c r="AA691">
        <v>323.95</v>
      </c>
      <c r="AB691">
        <v>351</v>
      </c>
      <c r="AC691" s="1">
        <f>(Table2[[#This Row],[Close Price]]/Table2[[#This Row],[Day Low]])-1</f>
        <v>6.8181818181818343E-3</v>
      </c>
      <c r="AD691" s="1">
        <f>(Table2[[#This Row],[Day High]]/Table2[[#This Row],[Close Price]])-1</f>
        <v>8.2768999247555541E-3</v>
      </c>
      <c r="AE691" s="1">
        <f>(Table2[[#This Row],[Close Price]]/Table2[[#This Row],[Current Week Low]])-1</f>
        <v>1.5899709524537453E-2</v>
      </c>
      <c r="AF691" s="1">
        <f>(Table2[[#This Row],[Current Week High]]/Table2[[#This Row],[Close Price]])-1</f>
        <v>1.8058690744920947E-2</v>
      </c>
      <c r="AG691" s="1">
        <f>(Table2[[#This Row],[Close Price]]/Table2[[#This Row],[Current Month Low]])-1</f>
        <v>2.5621237845346645E-2</v>
      </c>
      <c r="AH691" s="1">
        <f>(Table2[[#This Row],[Current Month High]]/Table2[[#This Row],[Close Price]])-1</f>
        <v>5.6433408577878152E-2</v>
      </c>
      <c r="AI691">
        <v>19.789315274642501</v>
      </c>
      <c r="AJ691">
        <v>14.057672502574601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 t="s">
        <v>3110</v>
      </c>
      <c r="AN691">
        <v>-5.17</v>
      </c>
      <c r="AO691" t="s">
        <v>3108</v>
      </c>
      <c r="AP691">
        <v>-0.11567327756516101</v>
      </c>
      <c r="AQ691">
        <f>(Table2[[#This Row],[Sharpe Ratio]]-AVERAGE(Table2[Sharpe Ratio]))/_xlfn.STDEV.P(Table2[Sharpe Ratio])</f>
        <v>-2.0327254246851836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640</v>
      </c>
      <c r="AT691">
        <f>_xlfn.RANK.AVG(Table2[[#This Row],[6M Return vs Nifty Z-Score]],Table2[6M Return vs Nifty Z-Score])</f>
        <v>543</v>
      </c>
      <c r="AU691">
        <f>_xlfn.RANK.AVG(Table2[[#This Row],[Sharpe Ratio Z-Score]],Table2[Sharpe Ratio Z-Score])</f>
        <v>725</v>
      </c>
      <c r="AV691">
        <f>(Table2[[#This Row],[Rank 1Y]]+Table2[[#This Row],[Rank 6M]]+Table2[[#This Row],[Rank Sharpe]])/3</f>
        <v>636</v>
      </c>
    </row>
    <row r="692" spans="1:48" x14ac:dyDescent="0.3">
      <c r="A692" t="s">
        <v>958</v>
      </c>
      <c r="B692" t="s">
        <v>959</v>
      </c>
      <c r="C692" t="s">
        <v>3064</v>
      </c>
      <c r="D692" t="s">
        <v>548</v>
      </c>
      <c r="E692">
        <v>15096.4584002549</v>
      </c>
      <c r="F692">
        <v>302.55</v>
      </c>
      <c r="G692">
        <v>-14.7239107101342</v>
      </c>
      <c r="H692">
        <f>(Table2[[#This Row],[1Y Return vs Nifty]]-AVERAGE(Table2[1Y Return vs Nifty]))/_xlfn.STDEV.P(Table2[1Y Return vs Nifty])</f>
        <v>-0.7195829473831572</v>
      </c>
      <c r="I692">
        <v>-7.79800310177911</v>
      </c>
      <c r="J692">
        <f>(Table2[[#This Row],[1M Return vs Nifty]]-AVERAGE(Table2[1M Return vs Nifty]))/_xlfn.STDEV.P(Table2[1M Return vs Nifty])</f>
        <v>-0.49921883669510225</v>
      </c>
      <c r="K692">
        <v>-26.143342402127299</v>
      </c>
      <c r="L692">
        <f>(Table2[[#This Row],[6M Return vs Nifty]]-AVERAGE(Table2[6M Return vs Nifty]))/_xlfn.STDEV.P(Table2[6M Return vs Nifty])</f>
        <v>-1.0753698311236615</v>
      </c>
      <c r="M692">
        <v>-3.9488233766556</v>
      </c>
      <c r="N692">
        <f>(Table2[[#This Row],[1W Return vs Nifty]]-AVERAGE(Table2[1W Return vs Nifty]))/_xlfn.STDEV.P(Table2[1W Return vs Nifty])</f>
        <v>-0.2996762078060759</v>
      </c>
      <c r="O692">
        <v>312.68</v>
      </c>
      <c r="P692">
        <v>319.27121423383102</v>
      </c>
      <c r="Q692">
        <v>318.029105110297</v>
      </c>
      <c r="R692">
        <v>24.706913170578101</v>
      </c>
      <c r="S692" s="1">
        <f>(Table2[[#This Row],[Close Price]]-Table2[[#This Row],[20D EMA]])/Table2[[#This Row],[20D EMA]]</f>
        <v>-3.2397339132659575E-2</v>
      </c>
      <c r="T692" s="1">
        <f>(Table2[[#This Row],[Close Price]]-Table2[[#This Row],[50D EMA]])/Table2[[#This Row],[50D EMA]]</f>
        <v>-5.2373071822204922E-2</v>
      </c>
      <c r="U692" s="1">
        <f>(Table2[[#This Row],[Close Price]]-Table2[[#This Row],[200D EMA]])/Table2[[#This Row],[200D EMA]]</f>
        <v>-4.8671976437278004E-2</v>
      </c>
      <c r="V692">
        <v>0.41636882918400098</v>
      </c>
      <c r="W692">
        <v>300.25</v>
      </c>
      <c r="X692">
        <v>304.5</v>
      </c>
      <c r="Y692">
        <v>299.5</v>
      </c>
      <c r="Z692">
        <v>310.64999999999998</v>
      </c>
      <c r="AA692">
        <v>299.5</v>
      </c>
      <c r="AB692">
        <v>323.5</v>
      </c>
      <c r="AC692" s="1">
        <f>(Table2[[#This Row],[Close Price]]/Table2[[#This Row],[Day Low]])-1</f>
        <v>7.6602830974188407E-3</v>
      </c>
      <c r="AD692" s="1">
        <f>(Table2[[#This Row],[Day High]]/Table2[[#This Row],[Close Price]])-1</f>
        <v>6.4452156668319827E-3</v>
      </c>
      <c r="AE692" s="1">
        <f>(Table2[[#This Row],[Close Price]]/Table2[[#This Row],[Current Week Low]])-1</f>
        <v>1.0183639398998467E-2</v>
      </c>
      <c r="AF692" s="1">
        <f>(Table2[[#This Row],[Current Week High]]/Table2[[#This Row],[Close Price]])-1</f>
        <v>2.6772434308378612E-2</v>
      </c>
      <c r="AG692" s="1">
        <f>(Table2[[#This Row],[Close Price]]/Table2[[#This Row],[Current Month Low]])-1</f>
        <v>1.0183639398998467E-2</v>
      </c>
      <c r="AH692" s="1">
        <f>(Table2[[#This Row],[Current Month High]]/Table2[[#This Row],[Close Price]])-1</f>
        <v>6.9244752933399489E-2</v>
      </c>
      <c r="AI692">
        <v>29.565361097339199</v>
      </c>
      <c r="AJ692">
        <v>17.723735408560302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-0.05</v>
      </c>
      <c r="AM692" t="s">
        <v>3108</v>
      </c>
      <c r="AN692">
        <v>-4.5</v>
      </c>
      <c r="AO692" t="s">
        <v>3108</v>
      </c>
      <c r="AP692">
        <v>-5.5845382718433999E-2</v>
      </c>
      <c r="AQ692">
        <f>(Table2[[#This Row],[Sharpe Ratio]]-AVERAGE(Table2[Sharpe Ratio]))/_xlfn.STDEV.P(Table2[Sharpe Ratio])</f>
        <v>-1.3528115713854403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582</v>
      </c>
      <c r="AT692">
        <f>_xlfn.RANK.AVG(Table2[[#This Row],[6M Return vs Nifty Z-Score]],Table2[6M Return vs Nifty Z-Score])</f>
        <v>663</v>
      </c>
      <c r="AU692">
        <f>_xlfn.RANK.AVG(Table2[[#This Row],[Sharpe Ratio Z-Score]],Table2[Sharpe Ratio Z-Score])</f>
        <v>664</v>
      </c>
      <c r="AV692">
        <f>(Table2[[#This Row],[Rank 1Y]]+Table2[[#This Row],[Rank 6M]]+Table2[[#This Row],[Rank Sharpe]])/3</f>
        <v>636.33333333333337</v>
      </c>
    </row>
    <row r="693" spans="1:48" x14ac:dyDescent="0.3">
      <c r="A693" t="s">
        <v>1557</v>
      </c>
      <c r="B693" t="s">
        <v>1558</v>
      </c>
      <c r="C693" t="s">
        <v>3072</v>
      </c>
      <c r="D693" t="s">
        <v>465</v>
      </c>
      <c r="E693">
        <v>6073.5802957199903</v>
      </c>
      <c r="F693">
        <v>1124.55</v>
      </c>
      <c r="G693">
        <v>-36.4513432780697</v>
      </c>
      <c r="H693">
        <f>(Table2[[#This Row],[1Y Return vs Nifty]]-AVERAGE(Table2[1Y Return vs Nifty]))/_xlfn.STDEV.P(Table2[1Y Return vs Nifty])</f>
        <v>-1.0548269895194056</v>
      </c>
      <c r="I693">
        <v>3.2506088934789998</v>
      </c>
      <c r="J693">
        <f>(Table2[[#This Row],[1M Return vs Nifty]]-AVERAGE(Table2[1M Return vs Nifty]))/_xlfn.STDEV.P(Table2[1M Return vs Nifty])</f>
        <v>0.55707433736297995</v>
      </c>
      <c r="K693">
        <v>-16.876448166291901</v>
      </c>
      <c r="L693">
        <f>(Table2[[#This Row],[6M Return vs Nifty]]-AVERAGE(Table2[6M Return vs Nifty]))/_xlfn.STDEV.P(Table2[6M Return vs Nifty])</f>
        <v>-0.7638686944383084</v>
      </c>
      <c r="M693">
        <v>-2.1730035252530202</v>
      </c>
      <c r="N693">
        <f>(Table2[[#This Row],[1W Return vs Nifty]]-AVERAGE(Table2[1W Return vs Nifty]))/_xlfn.STDEV.P(Table2[1W Return vs Nifty])</f>
        <v>9.4473127524364625E-2</v>
      </c>
      <c r="O693">
        <v>1108.1300000000001</v>
      </c>
      <c r="P693">
        <v>1086.7785995813099</v>
      </c>
      <c r="Q693">
        <v>1114.3074108630201</v>
      </c>
      <c r="R693">
        <v>57.314649454261897</v>
      </c>
      <c r="S693" s="1">
        <f>(Table2[[#This Row],[Close Price]]-Table2[[#This Row],[20D EMA]])/Table2[[#This Row],[20D EMA]]</f>
        <v>1.4817756039453714E-2</v>
      </c>
      <c r="T693" s="1">
        <f>(Table2[[#This Row],[Close Price]]-Table2[[#This Row],[50D EMA]])/Table2[[#This Row],[50D EMA]]</f>
        <v>3.4755377436804326E-2</v>
      </c>
      <c r="U693" s="1">
        <f>(Table2[[#This Row],[Close Price]]-Table2[[#This Row],[200D EMA]])/Table2[[#This Row],[200D EMA]]</f>
        <v>9.1918881963165572E-3</v>
      </c>
      <c r="V693">
        <v>0.53484922688738201</v>
      </c>
      <c r="W693">
        <v>1097.25</v>
      </c>
      <c r="X693">
        <v>1127.95</v>
      </c>
      <c r="Y693">
        <v>1082.7</v>
      </c>
      <c r="Z693">
        <v>1129.95</v>
      </c>
      <c r="AA693">
        <v>1082.7</v>
      </c>
      <c r="AB693">
        <v>1171.1500000000001</v>
      </c>
      <c r="AC693" s="1">
        <f>(Table2[[#This Row],[Close Price]]/Table2[[#This Row],[Day Low]])-1</f>
        <v>2.4880382775119614E-2</v>
      </c>
      <c r="AD693" s="1">
        <f>(Table2[[#This Row],[Day High]]/Table2[[#This Row],[Close Price]])-1</f>
        <v>3.023431594860293E-3</v>
      </c>
      <c r="AE693" s="1">
        <f>(Table2[[#This Row],[Close Price]]/Table2[[#This Row],[Current Week Low]])-1</f>
        <v>3.8653366583541127E-2</v>
      </c>
      <c r="AF693" s="1">
        <f>(Table2[[#This Row],[Current Week High]]/Table2[[#This Row],[Close Price]])-1</f>
        <v>4.8019207683074328E-3</v>
      </c>
      <c r="AG693" s="1">
        <f>(Table2[[#This Row],[Close Price]]/Table2[[#This Row],[Current Month Low]])-1</f>
        <v>3.8653366583541127E-2</v>
      </c>
      <c r="AH693" s="1">
        <f>(Table2[[#This Row],[Current Month High]]/Table2[[#This Row],[Close Price]])-1</f>
        <v>4.1438797741318867E-2</v>
      </c>
      <c r="AI693">
        <v>24.912187097061</v>
      </c>
      <c r="AJ693">
        <v>20.491803278688501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0.04</v>
      </c>
      <c r="AM693" t="s">
        <v>3109</v>
      </c>
      <c r="AN693">
        <v>-3.55</v>
      </c>
      <c r="AO693" t="s">
        <v>3108</v>
      </c>
      <c r="AP693">
        <v>-5.6110110459694003E-2</v>
      </c>
      <c r="AQ693">
        <f>(Table2[[#This Row],[Sharpe Ratio]]-AVERAGE(Table2[Sharpe Ratio]))/_xlfn.STDEV.P(Table2[Sharpe Ratio])</f>
        <v>-1.3558200686607758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672</v>
      </c>
      <c r="AT693">
        <f>_xlfn.RANK.AVG(Table2[[#This Row],[6M Return vs Nifty Z-Score]],Table2[6M Return vs Nifty Z-Score])</f>
        <v>580</v>
      </c>
      <c r="AU693">
        <f>_xlfn.RANK.AVG(Table2[[#This Row],[Sharpe Ratio Z-Score]],Table2[Sharpe Ratio Z-Score])</f>
        <v>665</v>
      </c>
      <c r="AV693">
        <f>(Table2[[#This Row],[Rank 1Y]]+Table2[[#This Row],[Rank 6M]]+Table2[[#This Row],[Rank Sharpe]])/3</f>
        <v>639</v>
      </c>
    </row>
    <row r="694" spans="1:48" x14ac:dyDescent="0.3">
      <c r="A694" t="s">
        <v>1485</v>
      </c>
      <c r="B694" t="s">
        <v>1486</v>
      </c>
      <c r="C694" t="s">
        <v>3066</v>
      </c>
      <c r="D694" t="s">
        <v>368</v>
      </c>
      <c r="E694">
        <v>6717.9183302000001</v>
      </c>
      <c r="F694">
        <v>293.5</v>
      </c>
      <c r="G694">
        <v>-52.574714393908799</v>
      </c>
      <c r="H694">
        <f>(Table2[[#This Row],[1Y Return vs Nifty]]-AVERAGE(Table2[1Y Return vs Nifty]))/_xlfn.STDEV.P(Table2[1Y Return vs Nifty])</f>
        <v>-1.3036030052237928</v>
      </c>
      <c r="I694">
        <v>-10.910948032096501</v>
      </c>
      <c r="J694">
        <f>(Table2[[#This Row],[1M Return vs Nifty]]-AVERAGE(Table2[1M Return vs Nifty]))/_xlfn.STDEV.P(Table2[1M Return vs Nifty])</f>
        <v>-0.79682929514220935</v>
      </c>
      <c r="K694">
        <v>-28.505292497003001</v>
      </c>
      <c r="L694">
        <f>(Table2[[#This Row],[6M Return vs Nifty]]-AVERAGE(Table2[6M Return vs Nifty]))/_xlfn.STDEV.P(Table2[6M Return vs Nifty])</f>
        <v>-1.1547653783937155</v>
      </c>
      <c r="M694">
        <v>-9.4691673926620396E-2</v>
      </c>
      <c r="N694">
        <f>(Table2[[#This Row],[1W Return vs Nifty]]-AVERAGE(Table2[1W Return vs Nifty]))/_xlfn.STDEV.P(Table2[1W Return vs Nifty])</f>
        <v>0.55576160459746637</v>
      </c>
      <c r="O694">
        <v>293.95</v>
      </c>
      <c r="P694">
        <v>297.45658226747702</v>
      </c>
      <c r="Q694">
        <v>318.03155626304698</v>
      </c>
      <c r="R694">
        <v>53.225998091064199</v>
      </c>
      <c r="S694" s="1">
        <f>(Table2[[#This Row],[Close Price]]-Table2[[#This Row],[20D EMA]])/Table2[[#This Row],[20D EMA]]</f>
        <v>-1.5308725973804682E-3</v>
      </c>
      <c r="T694" s="1">
        <f>(Table2[[#This Row],[Close Price]]-Table2[[#This Row],[50D EMA]])/Table2[[#This Row],[50D EMA]]</f>
        <v>-1.3301377422265965E-2</v>
      </c>
      <c r="U694" s="1">
        <f>(Table2[[#This Row],[Close Price]]-Table2[[#This Row],[200D EMA]])/Table2[[#This Row],[200D EMA]]</f>
        <v>-7.7135604250405554E-2</v>
      </c>
      <c r="V694">
        <v>0.50703369968497902</v>
      </c>
      <c r="W694">
        <v>285.3</v>
      </c>
      <c r="X694">
        <v>296.10000000000002</v>
      </c>
      <c r="Y694">
        <v>280.10000000000002</v>
      </c>
      <c r="Z694">
        <v>296.2</v>
      </c>
      <c r="AA694">
        <v>275</v>
      </c>
      <c r="AB694">
        <v>304.89999999999998</v>
      </c>
      <c r="AC694" s="1">
        <f>(Table2[[#This Row],[Close Price]]/Table2[[#This Row],[Day Low]])-1</f>
        <v>2.874167542937256E-2</v>
      </c>
      <c r="AD694" s="1">
        <f>(Table2[[#This Row],[Day High]]/Table2[[#This Row],[Close Price]])-1</f>
        <v>8.8586030664397075E-3</v>
      </c>
      <c r="AE694" s="1">
        <f>(Table2[[#This Row],[Close Price]]/Table2[[#This Row],[Current Week Low]])-1</f>
        <v>4.7840057122456203E-2</v>
      </c>
      <c r="AF694" s="1">
        <f>(Table2[[#This Row],[Current Week High]]/Table2[[#This Row],[Close Price]])-1</f>
        <v>9.1993185689949186E-3</v>
      </c>
      <c r="AG694" s="1">
        <f>(Table2[[#This Row],[Close Price]]/Table2[[#This Row],[Current Month Low]])-1</f>
        <v>6.7272727272727373E-2</v>
      </c>
      <c r="AH694" s="1">
        <f>(Table2[[#This Row],[Current Month High]]/Table2[[#This Row],[Close Price]])-1</f>
        <v>3.8841567291311607E-2</v>
      </c>
      <c r="AI694">
        <v>60.442930153321903</v>
      </c>
      <c r="AJ694">
        <v>13.6935889986442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-0.05</v>
      </c>
      <c r="AM694" t="s">
        <v>3108</v>
      </c>
      <c r="AN694">
        <v>-6.84</v>
      </c>
      <c r="AO694" t="s">
        <v>3108</v>
      </c>
      <c r="AP694">
        <v>2.012476457938E-3</v>
      </c>
      <c r="AQ694">
        <f>(Table2[[#This Row],[Sharpe Ratio]]-AVERAGE(Table2[Sharpe Ratio]))/_xlfn.STDEV.P(Table2[Sharpe Ratio])</f>
        <v>-0.69528617997626763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719</v>
      </c>
      <c r="AT694">
        <f>_xlfn.RANK.AVG(Table2[[#This Row],[6M Return vs Nifty Z-Score]],Table2[6M Return vs Nifty Z-Score])</f>
        <v>683</v>
      </c>
      <c r="AU694">
        <f>_xlfn.RANK.AVG(Table2[[#This Row],[Sharpe Ratio Z-Score]],Table2[Sharpe Ratio Z-Score])</f>
        <v>517</v>
      </c>
      <c r="AV694">
        <f>(Table2[[#This Row],[Rank 1Y]]+Table2[[#This Row],[Rank 6M]]+Table2[[#This Row],[Rank Sharpe]])/3</f>
        <v>639.66666666666663</v>
      </c>
    </row>
    <row r="695" spans="1:48" x14ac:dyDescent="0.3">
      <c r="A695" t="s">
        <v>375</v>
      </c>
      <c r="B695" t="s">
        <v>376</v>
      </c>
      <c r="C695" t="s">
        <v>3076</v>
      </c>
      <c r="D695" t="s">
        <v>98</v>
      </c>
      <c r="E695">
        <v>64107.124734509998</v>
      </c>
      <c r="F695">
        <v>549.9</v>
      </c>
      <c r="G695">
        <v>-31.5599757709813</v>
      </c>
      <c r="H695">
        <f>(Table2[[#This Row],[1Y Return vs Nifty]]-AVERAGE(Table2[1Y Return vs Nifty]))/_xlfn.STDEV.P(Table2[1Y Return vs Nifty])</f>
        <v>-0.97935549469262273</v>
      </c>
      <c r="I695">
        <v>5.08939089545113</v>
      </c>
      <c r="J695">
        <f>(Table2[[#This Row],[1M Return vs Nifty]]-AVERAGE(Table2[1M Return vs Nifty]))/_xlfn.STDEV.P(Table2[1M Return vs Nifty])</f>
        <v>0.73286953028835533</v>
      </c>
      <c r="K695">
        <v>-13.654162956204701</v>
      </c>
      <c r="L695">
        <f>(Table2[[#This Row],[6M Return vs Nifty]]-AVERAGE(Table2[6M Return vs Nifty]))/_xlfn.STDEV.P(Table2[6M Return vs Nifty])</f>
        <v>-0.65555349410020081</v>
      </c>
      <c r="M695">
        <v>4.3161612599142201</v>
      </c>
      <c r="N695">
        <f>(Table2[[#This Row],[1W Return vs Nifty]]-AVERAGE(Table2[1W Return vs Nifty]))/_xlfn.STDEV.P(Table2[1W Return vs Nifty])</f>
        <v>1.5347656126563691</v>
      </c>
      <c r="O695">
        <v>535.14</v>
      </c>
      <c r="P695">
        <v>525.28954984378197</v>
      </c>
      <c r="Q695">
        <v>535.28111550665506</v>
      </c>
      <c r="R695">
        <v>63.146411335792799</v>
      </c>
      <c r="S695" s="1">
        <f>(Table2[[#This Row],[Close Price]]-Table2[[#This Row],[20D EMA]])/Table2[[#This Row],[20D EMA]]</f>
        <v>2.7581567440295982E-2</v>
      </c>
      <c r="T695" s="1">
        <f>(Table2[[#This Row],[Close Price]]-Table2[[#This Row],[50D EMA]])/Table2[[#This Row],[50D EMA]]</f>
        <v>4.6851208373623672E-2</v>
      </c>
      <c r="U695" s="1">
        <f>(Table2[[#This Row],[Close Price]]-Table2[[#This Row],[200D EMA]])/Table2[[#This Row],[200D EMA]]</f>
        <v>2.7310667366824318E-2</v>
      </c>
      <c r="V695">
        <v>0.61485653771401205</v>
      </c>
      <c r="W695">
        <v>537.20000000000005</v>
      </c>
      <c r="X695">
        <v>551.95000000000005</v>
      </c>
      <c r="Y695">
        <v>521</v>
      </c>
      <c r="Z695">
        <v>551.95000000000005</v>
      </c>
      <c r="AA695">
        <v>514.79999999999995</v>
      </c>
      <c r="AB695">
        <v>558</v>
      </c>
      <c r="AC695" s="1">
        <f>(Table2[[#This Row],[Close Price]]/Table2[[#This Row],[Day Low]])-1</f>
        <v>2.3641102010424353E-2</v>
      </c>
      <c r="AD695" s="1">
        <f>(Table2[[#This Row],[Day High]]/Table2[[#This Row],[Close Price]])-1</f>
        <v>3.7279505364613552E-3</v>
      </c>
      <c r="AE695" s="1">
        <f>(Table2[[#This Row],[Close Price]]/Table2[[#This Row],[Current Week Low]])-1</f>
        <v>5.5470249520153558E-2</v>
      </c>
      <c r="AF695" s="1">
        <f>(Table2[[#This Row],[Current Week High]]/Table2[[#This Row],[Close Price]])-1</f>
        <v>3.7279505364613552E-3</v>
      </c>
      <c r="AG695" s="1">
        <f>(Table2[[#This Row],[Close Price]]/Table2[[#This Row],[Current Month Low]])-1</f>
        <v>6.8181818181818121E-2</v>
      </c>
      <c r="AH695" s="1">
        <f>(Table2[[#This Row],[Current Month High]]/Table2[[#This Row],[Close Price]])-1</f>
        <v>1.4729950900163713E-2</v>
      </c>
      <c r="AI695">
        <v>23.613384251682099</v>
      </c>
      <c r="AJ695">
        <v>25.2619589977221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0.09</v>
      </c>
      <c r="AM695" t="s">
        <v>3109</v>
      </c>
      <c r="AN695">
        <v>-0.17</v>
      </c>
      <c r="AO695" t="s">
        <v>3108</v>
      </c>
      <c r="AP695">
        <v>-0.102720048176658</v>
      </c>
      <c r="AQ695">
        <f>(Table2[[#This Row],[Sharpe Ratio]]-AVERAGE(Table2[Sharpe Ratio]))/_xlfn.STDEV.P(Table2[Sharpe Ratio])</f>
        <v>-1.8855185050906469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656</v>
      </c>
      <c r="AT695">
        <f>_xlfn.RANK.AVG(Table2[[#This Row],[6M Return vs Nifty Z-Score]],Table2[6M Return vs Nifty Z-Score])</f>
        <v>545</v>
      </c>
      <c r="AU695">
        <f>_xlfn.RANK.AVG(Table2[[#This Row],[Sharpe Ratio Z-Score]],Table2[Sharpe Ratio Z-Score])</f>
        <v>719</v>
      </c>
      <c r="AV695">
        <f>(Table2[[#This Row],[Rank 1Y]]+Table2[[#This Row],[Rank 6M]]+Table2[[#This Row],[Rank Sharpe]])/3</f>
        <v>640</v>
      </c>
    </row>
    <row r="696" spans="1:48" x14ac:dyDescent="0.3">
      <c r="A696" t="s">
        <v>605</v>
      </c>
      <c r="B696" t="s">
        <v>606</v>
      </c>
      <c r="C696" t="s">
        <v>3074</v>
      </c>
      <c r="D696" t="s">
        <v>393</v>
      </c>
      <c r="E696">
        <v>30800.638864004999</v>
      </c>
      <c r="F696">
        <v>416.55</v>
      </c>
      <c r="G696">
        <v>-26.923382644757002</v>
      </c>
      <c r="H696">
        <f>(Table2[[#This Row],[1Y Return vs Nifty]]-AVERAGE(Table2[1Y Return vs Nifty]))/_xlfn.STDEV.P(Table2[1Y Return vs Nifty])</f>
        <v>-0.90781504846104688</v>
      </c>
      <c r="I696">
        <v>8.4937705150233196</v>
      </c>
      <c r="J696">
        <f>(Table2[[#This Row],[1M Return vs Nifty]]-AVERAGE(Table2[1M Return vs Nifty]))/_xlfn.STDEV.P(Table2[1M Return vs Nifty])</f>
        <v>1.0583423548929221</v>
      </c>
      <c r="K696">
        <v>-19.684445481816802</v>
      </c>
      <c r="L696">
        <f>(Table2[[#This Row],[6M Return vs Nifty]]-AVERAGE(Table2[6M Return vs Nifty]))/_xlfn.STDEV.P(Table2[6M Return vs Nifty])</f>
        <v>-0.85825785366847995</v>
      </c>
      <c r="M696">
        <v>-0.118618131713322</v>
      </c>
      <c r="N696">
        <f>(Table2[[#This Row],[1W Return vs Nifty]]-AVERAGE(Table2[1W Return vs Nifty]))/_xlfn.STDEV.P(Table2[1W Return vs Nifty])</f>
        <v>0.55045104484333818</v>
      </c>
      <c r="O696">
        <v>403.63</v>
      </c>
      <c r="P696">
        <v>402.93630519662798</v>
      </c>
      <c r="Q696">
        <v>414.75168160695</v>
      </c>
      <c r="R696">
        <v>66.141995023624602</v>
      </c>
      <c r="S696" s="1">
        <f>(Table2[[#This Row],[Close Price]]-Table2[[#This Row],[20D EMA]])/Table2[[#This Row],[20D EMA]]</f>
        <v>3.2009513663503741E-2</v>
      </c>
      <c r="T696" s="1">
        <f>(Table2[[#This Row],[Close Price]]-Table2[[#This Row],[50D EMA]])/Table2[[#This Row],[50D EMA]]</f>
        <v>3.3786220372296089E-2</v>
      </c>
      <c r="U696" s="1">
        <f>(Table2[[#This Row],[Close Price]]-Table2[[#This Row],[200D EMA]])/Table2[[#This Row],[200D EMA]]</f>
        <v>4.3358917463154076E-3</v>
      </c>
      <c r="V696">
        <v>1.91920207141195</v>
      </c>
      <c r="W696">
        <v>410</v>
      </c>
      <c r="X696">
        <v>421.95</v>
      </c>
      <c r="Y696">
        <v>399.1</v>
      </c>
      <c r="Z696">
        <v>422</v>
      </c>
      <c r="AA696">
        <v>395.05</v>
      </c>
      <c r="AB696">
        <v>425.6</v>
      </c>
      <c r="AC696" s="1">
        <f>(Table2[[#This Row],[Close Price]]/Table2[[#This Row],[Day Low]])-1</f>
        <v>1.5975609756097686E-2</v>
      </c>
      <c r="AD696" s="1">
        <f>(Table2[[#This Row],[Day High]]/Table2[[#This Row],[Close Price]])-1</f>
        <v>1.2963629816348465E-2</v>
      </c>
      <c r="AE696" s="1">
        <f>(Table2[[#This Row],[Close Price]]/Table2[[#This Row],[Current Week Low]])-1</f>
        <v>4.37233775995991E-2</v>
      </c>
      <c r="AF696" s="1">
        <f>(Table2[[#This Row],[Current Week High]]/Table2[[#This Row],[Close Price]])-1</f>
        <v>1.3083663425759173E-2</v>
      </c>
      <c r="AG696" s="1">
        <f>(Table2[[#This Row],[Close Price]]/Table2[[#This Row],[Current Month Low]])-1</f>
        <v>5.4423490697380172E-2</v>
      </c>
      <c r="AH696" s="1">
        <f>(Table2[[#This Row],[Current Month High]]/Table2[[#This Row],[Close Price]])-1</f>
        <v>2.1726083303325039E-2</v>
      </c>
      <c r="AI696">
        <v>17.152802784779698</v>
      </c>
      <c r="AJ696">
        <v>17.6030491247882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-0.04</v>
      </c>
      <c r="AM696" t="s">
        <v>3108</v>
      </c>
      <c r="AN696">
        <v>2.56</v>
      </c>
      <c r="AO696" t="s">
        <v>3109</v>
      </c>
      <c r="AP696">
        <v>-6.8530371334596996E-2</v>
      </c>
      <c r="AQ696">
        <f>(Table2[[#This Row],[Sharpe Ratio]]-AVERAGE(Table2[Sharpe Ratio]))/_xlfn.STDEV.P(Table2[Sharpe Ratio])</f>
        <v>-1.4969700698780641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635</v>
      </c>
      <c r="AT696">
        <f>_xlfn.RANK.AVG(Table2[[#This Row],[6M Return vs Nifty Z-Score]],Table2[6M Return vs Nifty Z-Score])</f>
        <v>605</v>
      </c>
      <c r="AU696">
        <f>_xlfn.RANK.AVG(Table2[[#This Row],[Sharpe Ratio Z-Score]],Table2[Sharpe Ratio Z-Score])</f>
        <v>683</v>
      </c>
      <c r="AV696">
        <f>(Table2[[#This Row],[Rank 1Y]]+Table2[[#This Row],[Rank 6M]]+Table2[[#This Row],[Rank Sharpe]])/3</f>
        <v>641</v>
      </c>
    </row>
    <row r="697" spans="1:48" x14ac:dyDescent="0.3">
      <c r="A697" t="s">
        <v>2137</v>
      </c>
      <c r="B697" t="s">
        <v>2138</v>
      </c>
      <c r="C697" t="s">
        <v>3080</v>
      </c>
      <c r="D697" t="s">
        <v>1879</v>
      </c>
      <c r="E697">
        <v>2671.6626794540002</v>
      </c>
      <c r="F697">
        <v>14.51</v>
      </c>
      <c r="G697">
        <v>-50.701722372156397</v>
      </c>
      <c r="H697">
        <f>(Table2[[#This Row],[1Y Return vs Nifty]]-AVERAGE(Table2[1Y Return vs Nifty]))/_xlfn.STDEV.P(Table2[1Y Return vs Nifty])</f>
        <v>-1.2747036212630818</v>
      </c>
      <c r="I697">
        <v>-4.2475547795666397</v>
      </c>
      <c r="J697">
        <f>(Table2[[#This Row],[1M Return vs Nifty]]-AVERAGE(Table2[1M Return vs Nifty]))/_xlfn.STDEV.P(Table2[1M Return vs Nifty])</f>
        <v>-0.15978123772714334</v>
      </c>
      <c r="K697">
        <v>-49.600013282969996</v>
      </c>
      <c r="L697">
        <f>(Table2[[#This Row],[6M Return vs Nifty]]-AVERAGE(Table2[6M Return vs Nifty]))/_xlfn.STDEV.P(Table2[6M Return vs Nifty])</f>
        <v>-1.8638518679619756</v>
      </c>
      <c r="M697">
        <v>-5.1892588884559503</v>
      </c>
      <c r="N697">
        <f>(Table2[[#This Row],[1W Return vs Nifty]]-AVERAGE(Table2[1W Return vs Nifty]))/_xlfn.STDEV.P(Table2[1W Return vs Nifty])</f>
        <v>-0.57499514407668129</v>
      </c>
      <c r="O697">
        <v>15.15</v>
      </c>
      <c r="P697">
        <v>15.572360503252099</v>
      </c>
      <c r="Q697">
        <v>17.109161246039601</v>
      </c>
      <c r="R697">
        <v>26.4100433706822</v>
      </c>
      <c r="S697" s="1">
        <f>(Table2[[#This Row],[Close Price]]-Table2[[#This Row],[20D EMA]])/Table2[[#This Row],[20D EMA]]</f>
        <v>-4.2244224422442279E-2</v>
      </c>
      <c r="T697" s="1">
        <f>(Table2[[#This Row],[Close Price]]-Table2[[#This Row],[50D EMA]])/Table2[[#This Row],[50D EMA]]</f>
        <v>-6.8220903505941718E-2</v>
      </c>
      <c r="U697" s="1">
        <f>(Table2[[#This Row],[Close Price]]-Table2[[#This Row],[200D EMA]])/Table2[[#This Row],[200D EMA]]</f>
        <v>-0.1519163452060662</v>
      </c>
      <c r="V697">
        <v>0.65826711043993302</v>
      </c>
      <c r="W697">
        <v>14.41</v>
      </c>
      <c r="X697">
        <v>14.73</v>
      </c>
      <c r="Y697">
        <v>14.37</v>
      </c>
      <c r="Z697">
        <v>15.14</v>
      </c>
      <c r="AA697">
        <v>14.37</v>
      </c>
      <c r="AB697">
        <v>16.579999999999998</v>
      </c>
      <c r="AC697" s="1">
        <f>(Table2[[#This Row],[Close Price]]/Table2[[#This Row],[Day Low]])-1</f>
        <v>6.9396252602358377E-3</v>
      </c>
      <c r="AD697" s="1">
        <f>(Table2[[#This Row],[Day High]]/Table2[[#This Row],[Close Price]])-1</f>
        <v>1.5161957270847681E-2</v>
      </c>
      <c r="AE697" s="1">
        <f>(Table2[[#This Row],[Close Price]]/Table2[[#This Row],[Current Week Low]])-1</f>
        <v>9.7425191370912323E-3</v>
      </c>
      <c r="AF697" s="1">
        <f>(Table2[[#This Row],[Current Week High]]/Table2[[#This Row],[Close Price]])-1</f>
        <v>4.341833218470037E-2</v>
      </c>
      <c r="AG697" s="1">
        <f>(Table2[[#This Row],[Close Price]]/Table2[[#This Row],[Current Month Low]])-1</f>
        <v>9.7425191370912323E-3</v>
      </c>
      <c r="AH697" s="1">
        <f>(Table2[[#This Row],[Current Month High]]/Table2[[#This Row],[Close Price]])-1</f>
        <v>0.14266023432115782</v>
      </c>
      <c r="AI697">
        <v>79.531357684355598</v>
      </c>
      <c r="AJ697">
        <v>12.9182879377431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-0.16</v>
      </c>
      <c r="AM697" t="s">
        <v>3108</v>
      </c>
      <c r="AN697">
        <v>-10.43</v>
      </c>
      <c r="AO697" t="s">
        <v>3108</v>
      </c>
      <c r="AP697">
        <v>1.5268013643274E-2</v>
      </c>
      <c r="AQ697">
        <f>(Table2[[#This Row],[Sharpe Ratio]]-AVERAGE(Table2[Sharpe Ratio]))/_xlfn.STDEV.P(Table2[Sharpe Ratio])</f>
        <v>-0.54464368472669789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717</v>
      </c>
      <c r="AT697">
        <f>_xlfn.RANK.AVG(Table2[[#This Row],[6M Return vs Nifty Z-Score]],Table2[6M Return vs Nifty Z-Score])</f>
        <v>728</v>
      </c>
      <c r="AU697">
        <f>_xlfn.RANK.AVG(Table2[[#This Row],[Sharpe Ratio Z-Score]],Table2[Sharpe Ratio Z-Score])</f>
        <v>482</v>
      </c>
      <c r="AV697">
        <f>(Table2[[#This Row],[Rank 1Y]]+Table2[[#This Row],[Rank 6M]]+Table2[[#This Row],[Rank Sharpe]])/3</f>
        <v>642.33333333333337</v>
      </c>
    </row>
    <row r="698" spans="1:48" x14ac:dyDescent="0.3">
      <c r="A698" t="s">
        <v>1521</v>
      </c>
      <c r="B698" t="s">
        <v>1522</v>
      </c>
      <c r="C698" t="s">
        <v>3065</v>
      </c>
      <c r="D698" t="s">
        <v>659</v>
      </c>
      <c r="E698">
        <v>6496.0836525969999</v>
      </c>
      <c r="F698">
        <v>133.21</v>
      </c>
      <c r="G698">
        <v>-38.382493214217597</v>
      </c>
      <c r="H698">
        <f>(Table2[[#This Row],[1Y Return vs Nifty]]-AVERAGE(Table2[1Y Return vs Nifty]))/_xlfn.STDEV.P(Table2[1Y Return vs Nifty])</f>
        <v>-1.0846237226833966</v>
      </c>
      <c r="I698">
        <v>-9.8537799843189298</v>
      </c>
      <c r="J698">
        <f>(Table2[[#This Row],[1M Return vs Nifty]]-AVERAGE(Table2[1M Return vs Nifty]))/_xlfn.STDEV.P(Table2[1M Return vs Nifty])</f>
        <v>-0.69575964103733012</v>
      </c>
      <c r="K698">
        <v>-13.2519106288792</v>
      </c>
      <c r="L698">
        <f>(Table2[[#This Row],[6M Return vs Nifty]]-AVERAGE(Table2[6M Return vs Nifty]))/_xlfn.STDEV.P(Table2[6M Return vs Nifty])</f>
        <v>-0.64203202142474125</v>
      </c>
      <c r="M698">
        <v>-5.1422927028052499</v>
      </c>
      <c r="N698">
        <f>(Table2[[#This Row],[1W Return vs Nifty]]-AVERAGE(Table2[1W Return vs Nifty]))/_xlfn.STDEV.P(Table2[1W Return vs Nifty])</f>
        <v>-0.56457083733035862</v>
      </c>
      <c r="O698">
        <v>138.66999999999999</v>
      </c>
      <c r="P698">
        <v>137.91617730841901</v>
      </c>
      <c r="Q698">
        <v>139.50569442544801</v>
      </c>
      <c r="R698">
        <v>36.813536848863698</v>
      </c>
      <c r="S698" s="1">
        <f>(Table2[[#This Row],[Close Price]]-Table2[[#This Row],[20D EMA]])/Table2[[#This Row],[20D EMA]]</f>
        <v>-3.9374053508328982E-2</v>
      </c>
      <c r="T698" s="1">
        <f>(Table2[[#This Row],[Close Price]]-Table2[[#This Row],[50D EMA]])/Table2[[#This Row],[50D EMA]]</f>
        <v>-3.4123461078062488E-2</v>
      </c>
      <c r="U698" s="1">
        <f>(Table2[[#This Row],[Close Price]]-Table2[[#This Row],[200D EMA]])/Table2[[#This Row],[200D EMA]]</f>
        <v>-4.5128583828615183E-2</v>
      </c>
      <c r="V698">
        <v>0.89494740340870305</v>
      </c>
      <c r="W698">
        <v>132.61000000000001</v>
      </c>
      <c r="X698">
        <v>136</v>
      </c>
      <c r="Y698">
        <v>132.61000000000001</v>
      </c>
      <c r="Z698">
        <v>140.91999999999999</v>
      </c>
      <c r="AA698">
        <v>131.4</v>
      </c>
      <c r="AB698">
        <v>144.82</v>
      </c>
      <c r="AC698" s="1">
        <f>(Table2[[#This Row],[Close Price]]/Table2[[#This Row],[Day Low]])-1</f>
        <v>4.524545660206547E-3</v>
      </c>
      <c r="AD698" s="1">
        <f>(Table2[[#This Row],[Day High]]/Table2[[#This Row],[Close Price]])-1</f>
        <v>2.0944373545529471E-2</v>
      </c>
      <c r="AE698" s="1">
        <f>(Table2[[#This Row],[Close Price]]/Table2[[#This Row],[Current Week Low]])-1</f>
        <v>4.524545660206547E-3</v>
      </c>
      <c r="AF698" s="1">
        <f>(Table2[[#This Row],[Current Week High]]/Table2[[#This Row],[Close Price]])-1</f>
        <v>5.7878537647323647E-2</v>
      </c>
      <c r="AG698" s="1">
        <f>(Table2[[#This Row],[Close Price]]/Table2[[#This Row],[Current Month Low]])-1</f>
        <v>1.3774733637747394E-2</v>
      </c>
      <c r="AH698" s="1">
        <f>(Table2[[#This Row],[Current Month High]]/Table2[[#This Row],[Close Price]])-1</f>
        <v>8.7155618947526436E-2</v>
      </c>
      <c r="AI698">
        <v>34.411830943622803</v>
      </c>
      <c r="AJ698">
        <v>21.6529680365296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-0.05</v>
      </c>
      <c r="AM698" t="s">
        <v>3108</v>
      </c>
      <c r="AN698">
        <v>-8.36</v>
      </c>
      <c r="AO698" t="s">
        <v>3108</v>
      </c>
      <c r="AP698">
        <v>-9.5331044302678997E-2</v>
      </c>
      <c r="AQ698">
        <f>(Table2[[#This Row],[Sharpe Ratio]]-AVERAGE(Table2[Sharpe Ratio]))/_xlfn.STDEV.P(Table2[Sharpe Ratio])</f>
        <v>-1.8015462023901343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682</v>
      </c>
      <c r="AT698">
        <f>_xlfn.RANK.AVG(Table2[[#This Row],[6M Return vs Nifty Z-Score]],Table2[6M Return vs Nifty Z-Score])</f>
        <v>537</v>
      </c>
      <c r="AU698">
        <f>_xlfn.RANK.AVG(Table2[[#This Row],[Sharpe Ratio Z-Score]],Table2[Sharpe Ratio Z-Score])</f>
        <v>715</v>
      </c>
      <c r="AV698">
        <f>(Table2[[#This Row],[Rank 1Y]]+Table2[[#This Row],[Rank 6M]]+Table2[[#This Row],[Rank Sharpe]])/3</f>
        <v>644.66666666666663</v>
      </c>
    </row>
    <row r="699" spans="1:48" x14ac:dyDescent="0.3">
      <c r="A699" t="s">
        <v>1717</v>
      </c>
      <c r="B699" t="s">
        <v>1718</v>
      </c>
      <c r="C699" t="s">
        <v>3068</v>
      </c>
      <c r="D699" t="s">
        <v>51</v>
      </c>
      <c r="E699">
        <v>4567.3307999999997</v>
      </c>
      <c r="F699">
        <v>496.8</v>
      </c>
      <c r="G699">
        <v>-37.734787466571198</v>
      </c>
      <c r="H699">
        <f>(Table2[[#This Row],[1Y Return vs Nifty]]-AVERAGE(Table2[1Y Return vs Nifty]))/_xlfn.STDEV.P(Table2[1Y Return vs Nifty])</f>
        <v>-1.0746299283279463</v>
      </c>
      <c r="I699">
        <v>-7.0638905130212102</v>
      </c>
      <c r="J699">
        <f>(Table2[[#This Row],[1M Return vs Nifty]]-AVERAGE(Table2[1M Return vs Nifty]))/_xlfn.STDEV.P(Table2[1M Return vs Nifty])</f>
        <v>-0.42903462560796451</v>
      </c>
      <c r="K699">
        <v>-17.600001238477599</v>
      </c>
      <c r="L699">
        <f>(Table2[[#This Row],[6M Return vs Nifty]]-AVERAGE(Table2[6M Return vs Nifty]))/_xlfn.STDEV.P(Table2[6M Return vs Nifty])</f>
        <v>-0.78819050050429784</v>
      </c>
      <c r="M699">
        <v>-5.4404232233090299</v>
      </c>
      <c r="N699">
        <f>(Table2[[#This Row],[1W Return vs Nifty]]-AVERAGE(Table2[1W Return vs Nifty]))/_xlfn.STDEV.P(Table2[1W Return vs Nifty])</f>
        <v>-0.63074193368648557</v>
      </c>
      <c r="O699">
        <v>510.32</v>
      </c>
      <c r="P699">
        <v>511.97937893593502</v>
      </c>
      <c r="Q699">
        <v>502.92267557601798</v>
      </c>
      <c r="R699">
        <v>35.032698344455497</v>
      </c>
      <c r="S699" s="1">
        <f>(Table2[[#This Row],[Close Price]]-Table2[[#This Row],[20D EMA]])/Table2[[#This Row],[20D EMA]]</f>
        <v>-2.6493180749333715E-2</v>
      </c>
      <c r="T699" s="1">
        <f>(Table2[[#This Row],[Close Price]]-Table2[[#This Row],[50D EMA]])/Table2[[#This Row],[50D EMA]]</f>
        <v>-2.9648418589597984E-2</v>
      </c>
      <c r="U699" s="1">
        <f>(Table2[[#This Row],[Close Price]]-Table2[[#This Row],[200D EMA]])/Table2[[#This Row],[200D EMA]]</f>
        <v>-1.2174188743837046E-2</v>
      </c>
      <c r="V699">
        <v>0.62465853837362695</v>
      </c>
      <c r="W699">
        <v>494.25</v>
      </c>
      <c r="X699">
        <v>504.8</v>
      </c>
      <c r="Y699">
        <v>492.05</v>
      </c>
      <c r="Z699">
        <v>515.04999999999995</v>
      </c>
      <c r="AA699">
        <v>492.05</v>
      </c>
      <c r="AB699">
        <v>527.20000000000005</v>
      </c>
      <c r="AC699" s="1">
        <f>(Table2[[#This Row],[Close Price]]/Table2[[#This Row],[Day Low]])-1</f>
        <v>5.1593323216996279E-3</v>
      </c>
      <c r="AD699" s="1">
        <f>(Table2[[#This Row],[Day High]]/Table2[[#This Row],[Close Price]])-1</f>
        <v>1.6103059581320522E-2</v>
      </c>
      <c r="AE699" s="1">
        <f>(Table2[[#This Row],[Close Price]]/Table2[[#This Row],[Current Week Low]])-1</f>
        <v>9.6534904989329373E-3</v>
      </c>
      <c r="AF699" s="1">
        <f>(Table2[[#This Row],[Current Week High]]/Table2[[#This Row],[Close Price]])-1</f>
        <v>3.6735104669887164E-2</v>
      </c>
      <c r="AG699" s="1">
        <f>(Table2[[#This Row],[Close Price]]/Table2[[#This Row],[Current Month Low]])-1</f>
        <v>9.6534904989329373E-3</v>
      </c>
      <c r="AH699" s="1">
        <f>(Table2[[#This Row],[Current Month High]]/Table2[[#This Row],[Close Price]])-1</f>
        <v>6.1191626409017763E-2</v>
      </c>
      <c r="AI699">
        <v>25.805152979066001</v>
      </c>
      <c r="AJ699">
        <v>15.253450875768401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3108</v>
      </c>
      <c r="AN699">
        <v>-2.5099999999999998</v>
      </c>
      <c r="AO699" t="s">
        <v>3108</v>
      </c>
      <c r="AP699">
        <v>-5.6380370505734002E-2</v>
      </c>
      <c r="AQ699">
        <f>(Table2[[#This Row],[Sharpe Ratio]]-AVERAGE(Table2[Sharpe Ratio]))/_xlfn.STDEV.P(Table2[Sharpe Ratio])</f>
        <v>-1.358891437789955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679</v>
      </c>
      <c r="AT699">
        <f>_xlfn.RANK.AVG(Table2[[#This Row],[6M Return vs Nifty Z-Score]],Table2[6M Return vs Nifty Z-Score])</f>
        <v>588</v>
      </c>
      <c r="AU699">
        <f>_xlfn.RANK.AVG(Table2[[#This Row],[Sharpe Ratio Z-Score]],Table2[Sharpe Ratio Z-Score])</f>
        <v>667</v>
      </c>
      <c r="AV699">
        <f>(Table2[[#This Row],[Rank 1Y]]+Table2[[#This Row],[Rank 6M]]+Table2[[#This Row],[Rank Sharpe]])/3</f>
        <v>644.66666666666663</v>
      </c>
    </row>
    <row r="700" spans="1:48" x14ac:dyDescent="0.3">
      <c r="A700" t="s">
        <v>844</v>
      </c>
      <c r="B700" t="s">
        <v>845</v>
      </c>
      <c r="C700" t="s">
        <v>3076</v>
      </c>
      <c r="D700" t="s">
        <v>551</v>
      </c>
      <c r="E700">
        <v>18265.691347100001</v>
      </c>
      <c r="F700">
        <v>1421.15</v>
      </c>
      <c r="G700">
        <v>-39.799014783172602</v>
      </c>
      <c r="H700">
        <f>(Table2[[#This Row],[1Y Return vs Nifty]]-AVERAGE(Table2[1Y Return vs Nifty]))/_xlfn.STDEV.P(Table2[1Y Return vs Nifty])</f>
        <v>-1.1064799827391965</v>
      </c>
      <c r="I700">
        <v>-8.9632855138011696</v>
      </c>
      <c r="J700">
        <f>(Table2[[#This Row],[1M Return vs Nifty]]-AVERAGE(Table2[1M Return vs Nifty]))/_xlfn.STDEV.P(Table2[1M Return vs Nifty])</f>
        <v>-0.61062467284873978</v>
      </c>
      <c r="K700">
        <v>-12.1577873780316</v>
      </c>
      <c r="L700">
        <f>(Table2[[#This Row],[6M Return vs Nifty]]-AVERAGE(Table2[6M Return vs Nifty]))/_xlfn.STDEV.P(Table2[6M Return vs Nifty])</f>
        <v>-0.60525371926230409</v>
      </c>
      <c r="M700">
        <v>-5.7015089111229296</v>
      </c>
      <c r="N700">
        <f>(Table2[[#This Row],[1W Return vs Nifty]]-AVERAGE(Table2[1W Return vs Nifty]))/_xlfn.STDEV.P(Table2[1W Return vs Nifty])</f>
        <v>-0.68869080177401232</v>
      </c>
      <c r="O700">
        <v>1491.39</v>
      </c>
      <c r="P700">
        <v>1487.63704551714</v>
      </c>
      <c r="Q700">
        <v>1487.5149001398499</v>
      </c>
      <c r="R700">
        <v>31.0182762404004</v>
      </c>
      <c r="S700" s="1">
        <f>(Table2[[#This Row],[Close Price]]-Table2[[#This Row],[20D EMA]])/Table2[[#This Row],[20D EMA]]</f>
        <v>-4.7097003466564751E-2</v>
      </c>
      <c r="T700" s="1">
        <f>(Table2[[#This Row],[Close Price]]-Table2[[#This Row],[50D EMA]])/Table2[[#This Row],[50D EMA]]</f>
        <v>-4.4693055821305755E-2</v>
      </c>
      <c r="U700" s="1">
        <f>(Table2[[#This Row],[Close Price]]-Table2[[#This Row],[200D EMA]])/Table2[[#This Row],[200D EMA]]</f>
        <v>-4.4614612017406012E-2</v>
      </c>
      <c r="V700">
        <v>0.943064129596626</v>
      </c>
      <c r="W700">
        <v>1385</v>
      </c>
      <c r="X700">
        <v>1424.15</v>
      </c>
      <c r="Y700">
        <v>1384.25</v>
      </c>
      <c r="Z700">
        <v>1442.35</v>
      </c>
      <c r="AA700">
        <v>1384.25</v>
      </c>
      <c r="AB700">
        <v>1628</v>
      </c>
      <c r="AC700" s="1">
        <f>(Table2[[#This Row],[Close Price]]/Table2[[#This Row],[Day Low]])-1</f>
        <v>2.6101083032491035E-2</v>
      </c>
      <c r="AD700" s="1">
        <f>(Table2[[#This Row],[Day High]]/Table2[[#This Row],[Close Price]])-1</f>
        <v>2.1109664708158782E-3</v>
      </c>
      <c r="AE700" s="1">
        <f>(Table2[[#This Row],[Close Price]]/Table2[[#This Row],[Current Week Low]])-1</f>
        <v>2.6657034495214171E-2</v>
      </c>
      <c r="AF700" s="1">
        <f>(Table2[[#This Row],[Current Week High]]/Table2[[#This Row],[Close Price]])-1</f>
        <v>1.4917496393765495E-2</v>
      </c>
      <c r="AG700" s="1">
        <f>(Table2[[#This Row],[Close Price]]/Table2[[#This Row],[Current Month Low]])-1</f>
        <v>2.6657034495214171E-2</v>
      </c>
      <c r="AH700" s="1">
        <f>(Table2[[#This Row],[Current Month High]]/Table2[[#This Row],[Close Price]])-1</f>
        <v>0.14555113816275544</v>
      </c>
      <c r="AI700">
        <v>24.406290680083</v>
      </c>
      <c r="AJ700">
        <v>11.9897557131599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-0.05</v>
      </c>
      <c r="AM700" t="s">
        <v>3108</v>
      </c>
      <c r="AN700">
        <v>-11.4</v>
      </c>
      <c r="AO700" t="s">
        <v>3108</v>
      </c>
      <c r="AP700">
        <v>-0.11254738921640201</v>
      </c>
      <c r="AQ700">
        <f>(Table2[[#This Row],[Sharpe Ratio]]-AVERAGE(Table2[Sharpe Ratio]))/_xlfn.STDEV.P(Table2[Sharpe Ratio])</f>
        <v>-1.9972012800092862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-5.0082504566335384</v>
      </c>
      <c r="AS700">
        <f>_xlfn.RANK.AVG(Table2[[#This Row],[1Y Return vs Nifty Z-Score]],Table2[1Y Return vs Nifty Z-Score])</f>
        <v>690</v>
      </c>
      <c r="AT700">
        <f>_xlfn.RANK.AVG(Table2[[#This Row],[6M Return vs Nifty Z-Score]],Table2[6M Return vs Nifty Z-Score])</f>
        <v>524</v>
      </c>
      <c r="AU700">
        <f>_xlfn.RANK.AVG(Table2[[#This Row],[Sharpe Ratio Z-Score]],Table2[Sharpe Ratio Z-Score])</f>
        <v>723</v>
      </c>
      <c r="AV700">
        <f>(Table2[[#This Row],[Rank 1Y]]+Table2[[#This Row],[Rank 6M]]+Table2[[#This Row],[Rank Sharpe]])/3</f>
        <v>645.66666666666663</v>
      </c>
    </row>
    <row r="701" spans="1:48" x14ac:dyDescent="0.3">
      <c r="A701" t="s">
        <v>1264</v>
      </c>
      <c r="B701" t="s">
        <v>1265</v>
      </c>
      <c r="C701" t="s">
        <v>3078</v>
      </c>
      <c r="D701" t="s">
        <v>537</v>
      </c>
      <c r="E701">
        <v>8836.7498230399997</v>
      </c>
      <c r="F701">
        <v>804.55</v>
      </c>
      <c r="G701">
        <v>-40.8415621911996</v>
      </c>
      <c r="H701">
        <f>(Table2[[#This Row],[1Y Return vs Nifty]]-AVERAGE(Table2[1Y Return vs Nifty]))/_xlfn.STDEV.P(Table2[1Y Return vs Nifty])</f>
        <v>-1.1225659977845925</v>
      </c>
      <c r="I701">
        <v>4.6184278823156397</v>
      </c>
      <c r="J701">
        <f>(Table2[[#This Row],[1M Return vs Nifty]]-AVERAGE(Table2[1M Return vs Nifty]))/_xlfn.STDEV.P(Table2[1M Return vs Nifty])</f>
        <v>0.68784351107233488</v>
      </c>
      <c r="K701">
        <v>-22.556965832979898</v>
      </c>
      <c r="L701">
        <f>(Table2[[#This Row],[6M Return vs Nifty]]-AVERAGE(Table2[6M Return vs Nifty]))/_xlfn.STDEV.P(Table2[6M Return vs Nifty])</f>
        <v>-0.95481591635564411</v>
      </c>
      <c r="M701">
        <v>-0.38129271041616097</v>
      </c>
      <c r="N701">
        <f>(Table2[[#This Row],[1W Return vs Nifty]]-AVERAGE(Table2[1W Return vs Nifty]))/_xlfn.STDEV.P(Table2[1W Return vs Nifty])</f>
        <v>0.4921495169478397</v>
      </c>
      <c r="O701">
        <v>782.16</v>
      </c>
      <c r="P701">
        <v>784.31122793157499</v>
      </c>
      <c r="Q701">
        <v>847.39274778010702</v>
      </c>
      <c r="R701">
        <v>73.671564672582505</v>
      </c>
      <c r="S701" s="1">
        <f>(Table2[[#This Row],[Close Price]]-Table2[[#This Row],[20D EMA]])/Table2[[#This Row],[20D EMA]]</f>
        <v>2.8625856602229705E-2</v>
      </c>
      <c r="T701" s="1">
        <f>(Table2[[#This Row],[Close Price]]-Table2[[#This Row],[50D EMA]])/Table2[[#This Row],[50D EMA]]</f>
        <v>2.5804516558815143E-2</v>
      </c>
      <c r="U701" s="1">
        <f>(Table2[[#This Row],[Close Price]]-Table2[[#This Row],[200D EMA]])/Table2[[#This Row],[200D EMA]]</f>
        <v>-5.0558313004614573E-2</v>
      </c>
      <c r="V701">
        <v>0.817468045746226</v>
      </c>
      <c r="W701">
        <v>780.15</v>
      </c>
      <c r="X701">
        <v>808</v>
      </c>
      <c r="Y701">
        <v>733.35</v>
      </c>
      <c r="Z701">
        <v>808</v>
      </c>
      <c r="AA701">
        <v>733.35</v>
      </c>
      <c r="AB701">
        <v>819.9</v>
      </c>
      <c r="AC701" s="1">
        <f>(Table2[[#This Row],[Close Price]]/Table2[[#This Row],[Day Low]])-1</f>
        <v>3.1276036659616757E-2</v>
      </c>
      <c r="AD701" s="1">
        <f>(Table2[[#This Row],[Day High]]/Table2[[#This Row],[Close Price]])-1</f>
        <v>4.288111366602454E-3</v>
      </c>
      <c r="AE701" s="1">
        <f>(Table2[[#This Row],[Close Price]]/Table2[[#This Row],[Current Week Low]])-1</f>
        <v>9.708870252948798E-2</v>
      </c>
      <c r="AF701" s="1">
        <f>(Table2[[#This Row],[Current Week High]]/Table2[[#This Row],[Close Price]])-1</f>
        <v>4.288111366602454E-3</v>
      </c>
      <c r="AG701" s="1">
        <f>(Table2[[#This Row],[Close Price]]/Table2[[#This Row],[Current Month Low]])-1</f>
        <v>9.708870252948798E-2</v>
      </c>
      <c r="AH701" s="1">
        <f>(Table2[[#This Row],[Current Month High]]/Table2[[#This Row],[Close Price]])-1</f>
        <v>1.9078988254303653E-2</v>
      </c>
      <c r="AI701">
        <v>37.505437822385097</v>
      </c>
      <c r="AJ701">
        <v>11.6810105496946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0.04</v>
      </c>
      <c r="AM701" t="s">
        <v>3109</v>
      </c>
      <c r="AN701">
        <v>2.82</v>
      </c>
      <c r="AO701" t="s">
        <v>3109</v>
      </c>
      <c r="AP701">
        <v>-2.4059705304729E-2</v>
      </c>
      <c r="AQ701">
        <f>(Table2[[#This Row],[Sharpe Ratio]]-AVERAGE(Table2[Sharpe Ratio]))/_xlfn.STDEV.P(Table2[Sharpe Ratio])</f>
        <v>-0.99158337732209711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697</v>
      </c>
      <c r="AT701">
        <f>_xlfn.RANK.AVG(Table2[[#This Row],[6M Return vs Nifty Z-Score]],Table2[6M Return vs Nifty Z-Score])</f>
        <v>631</v>
      </c>
      <c r="AU701">
        <f>_xlfn.RANK.AVG(Table2[[#This Row],[Sharpe Ratio Z-Score]],Table2[Sharpe Ratio Z-Score])</f>
        <v>618</v>
      </c>
      <c r="AV701">
        <f>(Table2[[#This Row],[Rank 1Y]]+Table2[[#This Row],[Rank 6M]]+Table2[[#This Row],[Rank Sharpe]])/3</f>
        <v>648.66666666666663</v>
      </c>
    </row>
    <row r="702" spans="1:48" x14ac:dyDescent="0.3">
      <c r="A702" t="s">
        <v>1235</v>
      </c>
      <c r="B702" t="s">
        <v>1236</v>
      </c>
      <c r="C702" t="s">
        <v>3064</v>
      </c>
      <c r="D702" t="s">
        <v>548</v>
      </c>
      <c r="E702">
        <v>9097.7175873010001</v>
      </c>
      <c r="F702">
        <v>153.34</v>
      </c>
      <c r="G702">
        <v>-22.215549721277899</v>
      </c>
      <c r="H702">
        <f>(Table2[[#This Row],[1Y Return vs Nifty]]-AVERAGE(Table2[1Y Return vs Nifty]))/_xlfn.STDEV.P(Table2[1Y Return vs Nifty])</f>
        <v>-0.83517540574051674</v>
      </c>
      <c r="I702">
        <v>-8.3608347878753992</v>
      </c>
      <c r="J702">
        <f>(Table2[[#This Row],[1M Return vs Nifty]]-AVERAGE(Table2[1M Return vs Nifty]))/_xlfn.STDEV.P(Table2[1M Return vs Nifty])</f>
        <v>-0.55302788243064516</v>
      </c>
      <c r="K702">
        <v>-30.2981825061268</v>
      </c>
      <c r="L702">
        <f>(Table2[[#This Row],[6M Return vs Nifty]]-AVERAGE(Table2[6M Return vs Nifty]))/_xlfn.STDEV.P(Table2[6M Return vs Nifty])</f>
        <v>-1.2150323094259257</v>
      </c>
      <c r="M702">
        <v>-5.8306419493942103</v>
      </c>
      <c r="N702">
        <f>(Table2[[#This Row],[1W Return vs Nifty]]-AVERAGE(Table2[1W Return vs Nifty]))/_xlfn.STDEV.P(Table2[1W Return vs Nifty])</f>
        <v>-0.71735232459887865</v>
      </c>
      <c r="O702">
        <v>161.71</v>
      </c>
      <c r="P702">
        <v>164.986636982721</v>
      </c>
      <c r="Q702">
        <v>164.83450580398801</v>
      </c>
      <c r="R702">
        <v>29.891343301794102</v>
      </c>
      <c r="S702" s="1">
        <f>(Table2[[#This Row],[Close Price]]-Table2[[#This Row],[20D EMA]])/Table2[[#This Row],[20D EMA]]</f>
        <v>-5.1759322243522379E-2</v>
      </c>
      <c r="T702" s="1">
        <f>(Table2[[#This Row],[Close Price]]-Table2[[#This Row],[50D EMA]])/Table2[[#This Row],[50D EMA]]</f>
        <v>-7.0591395737951437E-2</v>
      </c>
      <c r="U702" s="1">
        <f>(Table2[[#This Row],[Close Price]]-Table2[[#This Row],[200D EMA]])/Table2[[#This Row],[200D EMA]]</f>
        <v>-6.9733614014389864E-2</v>
      </c>
      <c r="V702">
        <v>0.64139652653759305</v>
      </c>
      <c r="W702">
        <v>153</v>
      </c>
      <c r="X702">
        <v>157.25</v>
      </c>
      <c r="Y702">
        <v>152.01</v>
      </c>
      <c r="Z702">
        <v>162.80000000000001</v>
      </c>
      <c r="AA702">
        <v>152.01</v>
      </c>
      <c r="AB702">
        <v>175.25</v>
      </c>
      <c r="AC702" s="1">
        <f>(Table2[[#This Row],[Close Price]]/Table2[[#This Row],[Day Low]])-1</f>
        <v>2.2222222222223476E-3</v>
      </c>
      <c r="AD702" s="1">
        <f>(Table2[[#This Row],[Day High]]/Table2[[#This Row],[Close Price]])-1</f>
        <v>2.5498891352549791E-2</v>
      </c>
      <c r="AE702" s="1">
        <f>(Table2[[#This Row],[Close Price]]/Table2[[#This Row],[Current Week Low]])-1</f>
        <v>8.7494243799750571E-3</v>
      </c>
      <c r="AF702" s="1">
        <f>(Table2[[#This Row],[Current Week High]]/Table2[[#This Row],[Close Price]])-1</f>
        <v>6.1692969870875247E-2</v>
      </c>
      <c r="AG702" s="1">
        <f>(Table2[[#This Row],[Close Price]]/Table2[[#This Row],[Current Month Low]])-1</f>
        <v>8.7494243799750571E-3</v>
      </c>
      <c r="AH702" s="1">
        <f>(Table2[[#This Row],[Current Month High]]/Table2[[#This Row],[Close Price]])-1</f>
        <v>0.14288509195252375</v>
      </c>
      <c r="AI702">
        <v>36.4923557305031</v>
      </c>
      <c r="AJ702">
        <v>16.745358475931901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-0.11</v>
      </c>
      <c r="AM702" t="s">
        <v>3108</v>
      </c>
      <c r="AN702">
        <v>-13.05</v>
      </c>
      <c r="AO702" t="s">
        <v>3108</v>
      </c>
      <c r="AP702">
        <v>-3.8169902792249001E-2</v>
      </c>
      <c r="AQ702">
        <f>(Table2[[#This Row],[Sharpe Ratio]]-AVERAGE(Table2[Sharpe Ratio]))/_xlfn.STDEV.P(Table2[Sharpe Ratio])</f>
        <v>-1.1519386558947131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618</v>
      </c>
      <c r="AT702">
        <f>_xlfn.RANK.AVG(Table2[[#This Row],[6M Return vs Nifty Z-Score]],Table2[6M Return vs Nifty Z-Score])</f>
        <v>689</v>
      </c>
      <c r="AU702">
        <f>_xlfn.RANK.AVG(Table2[[#This Row],[Sharpe Ratio Z-Score]],Table2[Sharpe Ratio Z-Score])</f>
        <v>640</v>
      </c>
      <c r="AV702">
        <f>(Table2[[#This Row],[Rank 1Y]]+Table2[[#This Row],[Rank 6M]]+Table2[[#This Row],[Rank Sharpe]])/3</f>
        <v>649</v>
      </c>
    </row>
    <row r="703" spans="1:48" x14ac:dyDescent="0.3">
      <c r="A703" t="s">
        <v>823</v>
      </c>
      <c r="B703" t="s">
        <v>824</v>
      </c>
      <c r="C703" t="s">
        <v>3073</v>
      </c>
      <c r="D703" t="s">
        <v>80</v>
      </c>
      <c r="E703">
        <v>19020.3551281</v>
      </c>
      <c r="F703">
        <v>804.95</v>
      </c>
      <c r="G703">
        <v>-30.563661678770899</v>
      </c>
      <c r="H703">
        <f>(Table2[[#This Row],[1Y Return vs Nifty]]-AVERAGE(Table2[1Y Return vs Nifty]))/_xlfn.STDEV.P(Table2[1Y Return vs Nifty])</f>
        <v>-0.96398283791573136</v>
      </c>
      <c r="I703">
        <v>-1.57302883927001</v>
      </c>
      <c r="J703">
        <f>(Table2[[#This Row],[1M Return vs Nifty]]-AVERAGE(Table2[1M Return vs Nifty]))/_xlfn.STDEV.P(Table2[1M Return vs Nifty])</f>
        <v>9.5914545217274036E-2</v>
      </c>
      <c r="K703">
        <v>-18.677912346202099</v>
      </c>
      <c r="L703">
        <f>(Table2[[#This Row],[6M Return vs Nifty]]-AVERAGE(Table2[6M Return vs Nifty]))/_xlfn.STDEV.P(Table2[6M Return vs Nifty])</f>
        <v>-0.82442384112056533</v>
      </c>
      <c r="M703">
        <v>-2.3683209663566398</v>
      </c>
      <c r="N703">
        <f>(Table2[[#This Row],[1W Return vs Nifty]]-AVERAGE(Table2[1W Return vs Nifty]))/_xlfn.STDEV.P(Table2[1W Return vs Nifty])</f>
        <v>5.112174842550482E-2</v>
      </c>
      <c r="O703">
        <v>805.2</v>
      </c>
      <c r="P703">
        <v>809.69101315368096</v>
      </c>
      <c r="Q703">
        <v>843.75126704800402</v>
      </c>
      <c r="R703">
        <v>51.223376294500603</v>
      </c>
      <c r="S703" s="1">
        <f>(Table2[[#This Row],[Close Price]]-Table2[[#This Row],[20D EMA]])/Table2[[#This Row],[20D EMA]]</f>
        <v>-3.1048186785891704E-4</v>
      </c>
      <c r="T703" s="1">
        <f>(Table2[[#This Row],[Close Price]]-Table2[[#This Row],[50D EMA]])/Table2[[#This Row],[50D EMA]]</f>
        <v>-5.8553362661332353E-3</v>
      </c>
      <c r="U703" s="1">
        <f>(Table2[[#This Row],[Close Price]]-Table2[[#This Row],[200D EMA]])/Table2[[#This Row],[200D EMA]]</f>
        <v>-4.5986617814224195E-2</v>
      </c>
      <c r="V703">
        <v>0.40317802808009201</v>
      </c>
      <c r="W703">
        <v>782</v>
      </c>
      <c r="X703">
        <v>806.5</v>
      </c>
      <c r="Y703">
        <v>777.8</v>
      </c>
      <c r="Z703">
        <v>806.5</v>
      </c>
      <c r="AA703">
        <v>777.8</v>
      </c>
      <c r="AB703">
        <v>840.9</v>
      </c>
      <c r="AC703" s="1">
        <f>(Table2[[#This Row],[Close Price]]/Table2[[#This Row],[Day Low]])-1</f>
        <v>2.934782608695663E-2</v>
      </c>
      <c r="AD703" s="1">
        <f>(Table2[[#This Row],[Day High]]/Table2[[#This Row],[Close Price]])-1</f>
        <v>1.9255854400894723E-3</v>
      </c>
      <c r="AE703" s="1">
        <f>(Table2[[#This Row],[Close Price]]/Table2[[#This Row],[Current Week Low]])-1</f>
        <v>3.4906145538698974E-2</v>
      </c>
      <c r="AF703" s="1">
        <f>(Table2[[#This Row],[Current Week High]]/Table2[[#This Row],[Close Price]])-1</f>
        <v>1.9255854400894723E-3</v>
      </c>
      <c r="AG703" s="1">
        <f>(Table2[[#This Row],[Close Price]]/Table2[[#This Row],[Current Month Low]])-1</f>
        <v>3.4906145538698974E-2</v>
      </c>
      <c r="AH703" s="1">
        <f>(Table2[[#This Row],[Current Month High]]/Table2[[#This Row],[Close Price]])-1</f>
        <v>4.4661159078203561E-2</v>
      </c>
      <c r="AI703">
        <v>31.4615814646872</v>
      </c>
      <c r="AJ703">
        <v>14.992857142857099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0.01</v>
      </c>
      <c r="AM703" t="s">
        <v>3109</v>
      </c>
      <c r="AN703">
        <v>-2.2799999999999998</v>
      </c>
      <c r="AO703" t="s">
        <v>3108</v>
      </c>
      <c r="AP703">
        <v>-8.4910198826534E-2</v>
      </c>
      <c r="AQ703">
        <f>(Table2[[#This Row],[Sharpe Ratio]]-AVERAGE(Table2[Sharpe Ratio]))/_xlfn.STDEV.P(Table2[Sharpe Ratio])</f>
        <v>-1.6831185488603098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650</v>
      </c>
      <c r="AT703">
        <f>_xlfn.RANK.AVG(Table2[[#This Row],[6M Return vs Nifty Z-Score]],Table2[6M Return vs Nifty Z-Score])</f>
        <v>595</v>
      </c>
      <c r="AU703">
        <f>_xlfn.RANK.AVG(Table2[[#This Row],[Sharpe Ratio Z-Score]],Table2[Sharpe Ratio Z-Score])</f>
        <v>703</v>
      </c>
      <c r="AV703">
        <f>(Table2[[#This Row],[Rank 1Y]]+Table2[[#This Row],[Rank 6M]]+Table2[[#This Row],[Rank Sharpe]])/3</f>
        <v>649.33333333333337</v>
      </c>
    </row>
    <row r="704" spans="1:48" x14ac:dyDescent="0.3">
      <c r="A704" t="s">
        <v>2041</v>
      </c>
      <c r="B704" t="s">
        <v>2042</v>
      </c>
      <c r="C704" t="s">
        <v>3073</v>
      </c>
      <c r="D704" t="s">
        <v>80</v>
      </c>
      <c r="E704">
        <v>2973.2045943560001</v>
      </c>
      <c r="F704">
        <v>227.47</v>
      </c>
      <c r="G704">
        <v>-30.058928273051698</v>
      </c>
      <c r="H704">
        <f>(Table2[[#This Row],[1Y Return vs Nifty]]-AVERAGE(Table2[1Y Return vs Nifty]))/_xlfn.STDEV.P(Table2[1Y Return vs Nifty])</f>
        <v>-0.95619503939856043</v>
      </c>
      <c r="I704">
        <v>-6.0876066883648603</v>
      </c>
      <c r="J704">
        <f>(Table2[[#This Row],[1M Return vs Nifty]]-AVERAGE(Table2[1M Return vs Nifty]))/_xlfn.STDEV.P(Table2[1M Return vs Nifty])</f>
        <v>-0.33569783901699607</v>
      </c>
      <c r="K704">
        <v>-20.665005076828301</v>
      </c>
      <c r="L704">
        <f>(Table2[[#This Row],[6M Return vs Nifty]]-AVERAGE(Table2[6M Return vs Nifty]))/_xlfn.STDEV.P(Table2[6M Return vs Nifty])</f>
        <v>-0.89121878110117303</v>
      </c>
      <c r="M704">
        <v>-3.9887806943240398</v>
      </c>
      <c r="N704">
        <f>(Table2[[#This Row],[1W Return vs Nifty]]-AVERAGE(Table2[1W Return vs Nifty]))/_xlfn.STDEV.P(Table2[1W Return vs Nifty])</f>
        <v>-0.30854487215182236</v>
      </c>
      <c r="O704">
        <v>234.48</v>
      </c>
      <c r="P704">
        <v>236.55017979182301</v>
      </c>
      <c r="Q704">
        <v>236.15815114811099</v>
      </c>
      <c r="R704">
        <v>40.530749220553503</v>
      </c>
      <c r="S704" s="1">
        <f>(Table2[[#This Row],[Close Price]]-Table2[[#This Row],[20D EMA]])/Table2[[#This Row],[20D EMA]]</f>
        <v>-2.9895939952234694E-2</v>
      </c>
      <c r="T704" s="1">
        <f>(Table2[[#This Row],[Close Price]]-Table2[[#This Row],[50D EMA]])/Table2[[#This Row],[50D EMA]]</f>
        <v>-3.8385850308015258E-2</v>
      </c>
      <c r="U704" s="1">
        <f>(Table2[[#This Row],[Close Price]]-Table2[[#This Row],[200D EMA]])/Table2[[#This Row],[200D EMA]]</f>
        <v>-3.678954592874524E-2</v>
      </c>
      <c r="V704">
        <v>0.41822006895612202</v>
      </c>
      <c r="W704">
        <v>222.88</v>
      </c>
      <c r="X704">
        <v>228.97</v>
      </c>
      <c r="Y704">
        <v>219.52</v>
      </c>
      <c r="Z704">
        <v>231.88</v>
      </c>
      <c r="AA704">
        <v>219.52</v>
      </c>
      <c r="AB704">
        <v>252.99</v>
      </c>
      <c r="AC704" s="1">
        <f>(Table2[[#This Row],[Close Price]]/Table2[[#This Row],[Day Low]])-1</f>
        <v>2.0594041636755156E-2</v>
      </c>
      <c r="AD704" s="1">
        <f>(Table2[[#This Row],[Day High]]/Table2[[#This Row],[Close Price]])-1</f>
        <v>6.5942761682860063E-3</v>
      </c>
      <c r="AE704" s="1">
        <f>(Table2[[#This Row],[Close Price]]/Table2[[#This Row],[Current Week Low]])-1</f>
        <v>3.6215379008746273E-2</v>
      </c>
      <c r="AF704" s="1">
        <f>(Table2[[#This Row],[Current Week High]]/Table2[[#This Row],[Close Price]])-1</f>
        <v>1.9387171934760694E-2</v>
      </c>
      <c r="AG704" s="1">
        <f>(Table2[[#This Row],[Close Price]]/Table2[[#This Row],[Current Month Low]])-1</f>
        <v>3.6215379008746273E-2</v>
      </c>
      <c r="AH704" s="1">
        <f>(Table2[[#This Row],[Current Month High]]/Table2[[#This Row],[Close Price]])-1</f>
        <v>0.11219061854310453</v>
      </c>
      <c r="AI704">
        <v>34.083615421813803</v>
      </c>
      <c r="AJ704">
        <v>17.252577319587601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0.02</v>
      </c>
      <c r="AM704" t="s">
        <v>3109</v>
      </c>
      <c r="AN704">
        <v>-8.5</v>
      </c>
      <c r="AO704" t="s">
        <v>3108</v>
      </c>
      <c r="AP704">
        <v>-7.6378652389162E-2</v>
      </c>
      <c r="AQ704">
        <f>(Table2[[#This Row],[Sharpe Ratio]]-AVERAGE(Table2[Sharpe Ratio]))/_xlfn.STDEV.P(Table2[Sharpe Ratio])</f>
        <v>-1.586161826119185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648</v>
      </c>
      <c r="AT704">
        <f>_xlfn.RANK.AVG(Table2[[#This Row],[6M Return vs Nifty Z-Score]],Table2[6M Return vs Nifty Z-Score])</f>
        <v>613</v>
      </c>
      <c r="AU704">
        <f>_xlfn.RANK.AVG(Table2[[#This Row],[Sharpe Ratio Z-Score]],Table2[Sharpe Ratio Z-Score])</f>
        <v>693</v>
      </c>
      <c r="AV704">
        <f>(Table2[[#This Row],[Rank 1Y]]+Table2[[#This Row],[Rank 6M]]+Table2[[#This Row],[Rank Sharpe]])/3</f>
        <v>651.33333333333337</v>
      </c>
    </row>
    <row r="705" spans="1:48" x14ac:dyDescent="0.3">
      <c r="A705" t="s">
        <v>1473</v>
      </c>
      <c r="B705" t="s">
        <v>1474</v>
      </c>
      <c r="C705" t="s">
        <v>3076</v>
      </c>
      <c r="D705" t="s">
        <v>98</v>
      </c>
      <c r="E705">
        <v>6835.2783690449996</v>
      </c>
      <c r="F705">
        <v>1435.35</v>
      </c>
      <c r="G705">
        <v>-33.564649325963202</v>
      </c>
      <c r="H705">
        <f>(Table2[[#This Row],[1Y Return vs Nifty]]-AVERAGE(Table2[1Y Return vs Nifty]))/_xlfn.STDEV.P(Table2[1Y Return vs Nifty])</f>
        <v>-1.0102866626359335</v>
      </c>
      <c r="I705">
        <v>-3.3366400678233399</v>
      </c>
      <c r="J705">
        <f>(Table2[[#This Row],[1M Return vs Nifty]]-AVERAGE(Table2[1M Return vs Nifty]))/_xlfn.STDEV.P(Table2[1M Return vs Nifty])</f>
        <v>-7.2694009704610624E-2</v>
      </c>
      <c r="K705">
        <v>-15.3153905948621</v>
      </c>
      <c r="L705">
        <f>(Table2[[#This Row],[6M Return vs Nifty]]-AVERAGE(Table2[6M Return vs Nifty]))/_xlfn.STDEV.P(Table2[6M Return vs Nifty])</f>
        <v>-0.71139467287764002</v>
      </c>
      <c r="M705">
        <v>-1.9193126953508</v>
      </c>
      <c r="N705">
        <f>(Table2[[#This Row],[1W Return vs Nifty]]-AVERAGE(Table2[1W Return vs Nifty]))/_xlfn.STDEV.P(Table2[1W Return vs Nifty])</f>
        <v>0.15078068141639489</v>
      </c>
      <c r="O705">
        <v>1454.49</v>
      </c>
      <c r="P705">
        <v>1436.5958621489999</v>
      </c>
      <c r="Q705">
        <v>1417.36709480275</v>
      </c>
      <c r="R705">
        <v>38.919311775723301</v>
      </c>
      <c r="S705" s="1">
        <f>(Table2[[#This Row],[Close Price]]-Table2[[#This Row],[20D EMA]])/Table2[[#This Row],[20D EMA]]</f>
        <v>-1.3159251696470997E-2</v>
      </c>
      <c r="T705" s="1">
        <f>(Table2[[#This Row],[Close Price]]-Table2[[#This Row],[50D EMA]])/Table2[[#This Row],[50D EMA]]</f>
        <v>-8.6723217143081725E-4</v>
      </c>
      <c r="U705" s="1">
        <f>(Table2[[#This Row],[Close Price]]-Table2[[#This Row],[200D EMA]])/Table2[[#This Row],[200D EMA]]</f>
        <v>1.2687542460376179E-2</v>
      </c>
      <c r="V705">
        <v>0.74268207437487499</v>
      </c>
      <c r="W705">
        <v>1432.25</v>
      </c>
      <c r="X705">
        <v>1451</v>
      </c>
      <c r="Y705">
        <v>1414</v>
      </c>
      <c r="Z705">
        <v>1489.75</v>
      </c>
      <c r="AA705">
        <v>1410</v>
      </c>
      <c r="AB705">
        <v>1517.3</v>
      </c>
      <c r="AC705" s="1">
        <f>(Table2[[#This Row],[Close Price]]/Table2[[#This Row],[Day Low]])-1</f>
        <v>2.1644266015010682E-3</v>
      </c>
      <c r="AD705" s="1">
        <f>(Table2[[#This Row],[Day High]]/Table2[[#This Row],[Close Price]])-1</f>
        <v>1.0903264012261937E-2</v>
      </c>
      <c r="AE705" s="1">
        <f>(Table2[[#This Row],[Close Price]]/Table2[[#This Row],[Current Week Low]])-1</f>
        <v>1.5099009900990001E-2</v>
      </c>
      <c r="AF705" s="1">
        <f>(Table2[[#This Row],[Current Week High]]/Table2[[#This Row],[Close Price]])-1</f>
        <v>3.7900163723133762E-2</v>
      </c>
      <c r="AG705" s="1">
        <f>(Table2[[#This Row],[Close Price]]/Table2[[#This Row],[Current Month Low]])-1</f>
        <v>1.7978723404255215E-2</v>
      </c>
      <c r="AH705" s="1">
        <f>(Table2[[#This Row],[Current Month High]]/Table2[[#This Row],[Close Price]])-1</f>
        <v>5.7094088549831001E-2</v>
      </c>
      <c r="AI705">
        <v>11.819416866966201</v>
      </c>
      <c r="AJ705">
        <v>14.8279999999999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0.02</v>
      </c>
      <c r="AM705" t="s">
        <v>3109</v>
      </c>
      <c r="AN705">
        <v>-3.96</v>
      </c>
      <c r="AO705" t="s">
        <v>3108</v>
      </c>
      <c r="AP705">
        <v>-0.13449793791662601</v>
      </c>
      <c r="AQ705">
        <f>(Table2[[#This Row],[Sharpe Ratio]]-AVERAGE(Table2[Sharpe Ratio]))/_xlfn.STDEV.P(Table2[Sharpe Ratio])</f>
        <v>-2.2466581961693479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-3.8902528599711368</v>
      </c>
      <c r="AS705">
        <f>_xlfn.RANK.AVG(Table2[[#This Row],[1Y Return vs Nifty Z-Score]],Table2[1Y Return vs Nifty Z-Score])</f>
        <v>665</v>
      </c>
      <c r="AT705">
        <f>_xlfn.RANK.AVG(Table2[[#This Row],[6M Return vs Nifty Z-Score]],Table2[6M Return vs Nifty Z-Score])</f>
        <v>561</v>
      </c>
      <c r="AU705">
        <f>_xlfn.RANK.AVG(Table2[[#This Row],[Sharpe Ratio Z-Score]],Table2[Sharpe Ratio Z-Score])</f>
        <v>731</v>
      </c>
      <c r="AV705">
        <f>(Table2[[#This Row],[Rank 1Y]]+Table2[[#This Row],[Rank 6M]]+Table2[[#This Row],[Rank Sharpe]])/3</f>
        <v>652.33333333333337</v>
      </c>
    </row>
    <row r="706" spans="1:48" x14ac:dyDescent="0.3">
      <c r="A706" t="s">
        <v>1978</v>
      </c>
      <c r="B706" t="s">
        <v>1979</v>
      </c>
      <c r="C706" t="s">
        <v>3079</v>
      </c>
      <c r="D706" t="s">
        <v>393</v>
      </c>
      <c r="E706">
        <v>3265.8051560399999</v>
      </c>
      <c r="F706">
        <v>21.18</v>
      </c>
      <c r="G706">
        <v>-39.275067060255203</v>
      </c>
      <c r="H706">
        <f>(Table2[[#This Row],[1Y Return vs Nifty]]-AVERAGE(Table2[1Y Return vs Nifty]))/_xlfn.STDEV.P(Table2[1Y Return vs Nifty])</f>
        <v>-1.098395716365353</v>
      </c>
      <c r="I706">
        <v>15.1811512591003</v>
      </c>
      <c r="J706">
        <f>(Table2[[#This Row],[1M Return vs Nifty]]-AVERAGE(Table2[1M Return vs Nifty]))/_xlfn.STDEV.P(Table2[1M Return vs Nifty])</f>
        <v>1.6976837160817901</v>
      </c>
      <c r="K706">
        <v>-56.967287202069798</v>
      </c>
      <c r="L706">
        <f>(Table2[[#This Row],[6M Return vs Nifty]]-AVERAGE(Table2[6M Return vs Nifty]))/_xlfn.STDEV.P(Table2[6M Return vs Nifty])</f>
        <v>-2.1114983978206454</v>
      </c>
      <c r="M706">
        <v>25.276071037937701</v>
      </c>
      <c r="N706">
        <f>(Table2[[#This Row],[1W Return vs Nifty]]-AVERAGE(Table2[1W Return vs Nifty]))/_xlfn.STDEV.P(Table2[1W Return vs Nifty])</f>
        <v>6.1868898138071673</v>
      </c>
      <c r="O706">
        <v>19.37</v>
      </c>
      <c r="P706">
        <v>20.368071834391699</v>
      </c>
      <c r="Q706">
        <v>24.0413841938263</v>
      </c>
      <c r="R706">
        <v>66.487181305465796</v>
      </c>
      <c r="S706" s="1">
        <f>(Table2[[#This Row],[Close Price]]-Table2[[#This Row],[20D EMA]])/Table2[[#This Row],[20D EMA]]</f>
        <v>9.3443469282395386E-2</v>
      </c>
      <c r="T706" s="1">
        <f>(Table2[[#This Row],[Close Price]]-Table2[[#This Row],[50D EMA]])/Table2[[#This Row],[50D EMA]]</f>
        <v>3.9862789772635784E-2</v>
      </c>
      <c r="U706" s="1">
        <f>(Table2[[#This Row],[Close Price]]-Table2[[#This Row],[200D EMA]])/Table2[[#This Row],[200D EMA]]</f>
        <v>-0.11901911182639344</v>
      </c>
      <c r="V706">
        <v>1.7214886532131399</v>
      </c>
      <c r="W706">
        <v>21.18</v>
      </c>
      <c r="X706">
        <v>22.7</v>
      </c>
      <c r="Y706">
        <v>17.07</v>
      </c>
      <c r="Z706">
        <v>23.15</v>
      </c>
      <c r="AA706">
        <v>17.07</v>
      </c>
      <c r="AB706">
        <v>23.15</v>
      </c>
      <c r="AC706" s="1">
        <f>(Table2[[#This Row],[Close Price]]/Table2[[#This Row],[Day Low]])-1</f>
        <v>0</v>
      </c>
      <c r="AD706" s="1">
        <f>(Table2[[#This Row],[Day High]]/Table2[[#This Row],[Close Price]])-1</f>
        <v>7.1765816808309735E-2</v>
      </c>
      <c r="AE706" s="1">
        <f>(Table2[[#This Row],[Close Price]]/Table2[[#This Row],[Current Week Low]])-1</f>
        <v>0.24077328646748675</v>
      </c>
      <c r="AF706" s="1">
        <f>(Table2[[#This Row],[Current Week High]]/Table2[[#This Row],[Close Price]])-1</f>
        <v>9.3012275731822358E-2</v>
      </c>
      <c r="AG706" s="1">
        <f>(Table2[[#This Row],[Close Price]]/Table2[[#This Row],[Current Month Low]])-1</f>
        <v>0.24077328646748675</v>
      </c>
      <c r="AH706" s="1">
        <f>(Table2[[#This Row],[Current Month High]]/Table2[[#This Row],[Close Price]])-1</f>
        <v>9.3012275731822358E-2</v>
      </c>
      <c r="AI706">
        <v>113.172804532577</v>
      </c>
      <c r="AJ706">
        <v>26.826347305389199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-0.18</v>
      </c>
      <c r="AM706" t="s">
        <v>3108</v>
      </c>
      <c r="AN706">
        <v>12.42</v>
      </c>
      <c r="AO706" t="s">
        <v>3109</v>
      </c>
      <c r="AQ706">
        <f>(Table2[[#This Row],[Sharpe Ratio]]-AVERAGE(Table2[Sharpe Ratio]))/_xlfn.STDEV.P(Table2[Sharpe Ratio])</f>
        <v>-0.71815696001452767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686</v>
      </c>
      <c r="AT706">
        <f>_xlfn.RANK.AVG(Table2[[#This Row],[6M Return vs Nifty Z-Score]],Table2[6M Return vs Nifty Z-Score])</f>
        <v>731</v>
      </c>
      <c r="AU706">
        <f>_xlfn.RANK.AVG(Table2[[#This Row],[Sharpe Ratio Z-Score]],Table2[Sharpe Ratio Z-Score])</f>
        <v>544.5</v>
      </c>
      <c r="AV706">
        <f>(Table2[[#This Row],[Rank 1Y]]+Table2[[#This Row],[Rank 6M]]+Table2[[#This Row],[Rank Sharpe]])/3</f>
        <v>653.83333333333337</v>
      </c>
    </row>
    <row r="707" spans="1:48" x14ac:dyDescent="0.3">
      <c r="A707" t="s">
        <v>601</v>
      </c>
      <c r="B707" t="s">
        <v>602</v>
      </c>
      <c r="C707" t="s">
        <v>3064</v>
      </c>
      <c r="D707" t="s">
        <v>24</v>
      </c>
      <c r="E707">
        <v>30864.577467871</v>
      </c>
      <c r="F707">
        <v>191.59</v>
      </c>
      <c r="G707">
        <v>-40.775585285734401</v>
      </c>
      <c r="H707">
        <f>(Table2[[#This Row],[1Y Return vs Nifty]]-AVERAGE(Table2[1Y Return vs Nifty]))/_xlfn.STDEV.P(Table2[1Y Return vs Nifty])</f>
        <v>-1.1215480052350064</v>
      </c>
      <c r="I707">
        <v>-3.1537282976735401</v>
      </c>
      <c r="J707">
        <f>(Table2[[#This Row],[1M Return vs Nifty]]-AVERAGE(Table2[1M Return vs Nifty]))/_xlfn.STDEV.P(Table2[1M Return vs Nifty])</f>
        <v>-5.5206885136652548E-2</v>
      </c>
      <c r="K707">
        <v>-15.931347520488</v>
      </c>
      <c r="L707">
        <f>(Table2[[#This Row],[6M Return vs Nifty]]-AVERAGE(Table2[6M Return vs Nifty]))/_xlfn.STDEV.P(Table2[6M Return vs Nifty])</f>
        <v>-0.73209969848802314</v>
      </c>
      <c r="M707">
        <v>-6.3498600823135796</v>
      </c>
      <c r="N707">
        <f>(Table2[[#This Row],[1W Return vs Nifty]]-AVERAGE(Table2[1W Return vs Nifty]))/_xlfn.STDEV.P(Table2[1W Return vs Nifty])</f>
        <v>-0.83259457837819373</v>
      </c>
      <c r="O707">
        <v>199.34</v>
      </c>
      <c r="P707">
        <v>198.65112593882799</v>
      </c>
      <c r="Q707">
        <v>205.716069077225</v>
      </c>
      <c r="R707">
        <v>34.752437333949601</v>
      </c>
      <c r="S707" s="1">
        <f>(Table2[[#This Row],[Close Price]]-Table2[[#This Row],[20D EMA]])/Table2[[#This Row],[20D EMA]]</f>
        <v>-3.8878298384669406E-2</v>
      </c>
      <c r="T707" s="1">
        <f>(Table2[[#This Row],[Close Price]]-Table2[[#This Row],[50D EMA]])/Table2[[#This Row],[50D EMA]]</f>
        <v>-3.5545360769827027E-2</v>
      </c>
      <c r="U707" s="1">
        <f>(Table2[[#This Row],[Close Price]]-Table2[[#This Row],[200D EMA]])/Table2[[#This Row],[200D EMA]]</f>
        <v>-6.8667796057886601E-2</v>
      </c>
      <c r="V707">
        <v>0.64808301471776897</v>
      </c>
      <c r="W707">
        <v>189.75</v>
      </c>
      <c r="X707">
        <v>193.5</v>
      </c>
      <c r="Y707">
        <v>189.5</v>
      </c>
      <c r="Z707">
        <v>200</v>
      </c>
      <c r="AA707">
        <v>189.5</v>
      </c>
      <c r="AB707">
        <v>218.49</v>
      </c>
      <c r="AC707" s="1">
        <f>(Table2[[#This Row],[Close Price]]/Table2[[#This Row],[Day Low]])-1</f>
        <v>9.6969696969697594E-3</v>
      </c>
      <c r="AD707" s="1">
        <f>(Table2[[#This Row],[Day High]]/Table2[[#This Row],[Close Price]])-1</f>
        <v>9.9692050733337645E-3</v>
      </c>
      <c r="AE707" s="1">
        <f>(Table2[[#This Row],[Close Price]]/Table2[[#This Row],[Current Week Low]])-1</f>
        <v>1.1029023746701894E-2</v>
      </c>
      <c r="AF707" s="1">
        <f>(Table2[[#This Row],[Current Week High]]/Table2[[#This Row],[Close Price]])-1</f>
        <v>4.3895819197244057E-2</v>
      </c>
      <c r="AG707" s="1">
        <f>(Table2[[#This Row],[Close Price]]/Table2[[#This Row],[Current Month Low]])-1</f>
        <v>1.1029023746701894E-2</v>
      </c>
      <c r="AH707" s="1">
        <f>(Table2[[#This Row],[Current Month High]]/Table2[[#This Row],[Close Price]])-1</f>
        <v>0.14040398768202933</v>
      </c>
      <c r="AI707">
        <v>37.324495015397403</v>
      </c>
      <c r="AJ707">
        <v>13.266331658291399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-0.02</v>
      </c>
      <c r="AM707" t="s">
        <v>3108</v>
      </c>
      <c r="AN707">
        <v>-12.82</v>
      </c>
      <c r="AO707" t="s">
        <v>3108</v>
      </c>
      <c r="AP707">
        <v>-8.2470707912160005E-2</v>
      </c>
      <c r="AQ707">
        <f>(Table2[[#This Row],[Sharpe Ratio]]-AVERAGE(Table2[Sharpe Ratio]))/_xlfn.STDEV.P(Table2[Sharpe Ratio])</f>
        <v>-1.6553949648710853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695</v>
      </c>
      <c r="AT707">
        <f>_xlfn.RANK.AVG(Table2[[#This Row],[6M Return vs Nifty Z-Score]],Table2[6M Return vs Nifty Z-Score])</f>
        <v>569</v>
      </c>
      <c r="AU707">
        <f>_xlfn.RANK.AVG(Table2[[#This Row],[Sharpe Ratio Z-Score]],Table2[Sharpe Ratio Z-Score])</f>
        <v>701</v>
      </c>
      <c r="AV707">
        <f>(Table2[[#This Row],[Rank 1Y]]+Table2[[#This Row],[Rank 6M]]+Table2[[#This Row],[Rank Sharpe]])/3</f>
        <v>655</v>
      </c>
    </row>
    <row r="708" spans="1:48" x14ac:dyDescent="0.3">
      <c r="A708" t="s">
        <v>1588</v>
      </c>
      <c r="B708" t="s">
        <v>1589</v>
      </c>
      <c r="C708" t="s">
        <v>3075</v>
      </c>
      <c r="D708" t="s">
        <v>256</v>
      </c>
      <c r="E708">
        <v>5781.4990064000003</v>
      </c>
      <c r="F708">
        <v>1286</v>
      </c>
      <c r="G708">
        <v>-40.867638089092601</v>
      </c>
      <c r="H708">
        <f>(Table2[[#This Row],[1Y Return vs Nifty]]-AVERAGE(Table2[1Y Return vs Nifty]))/_xlfn.STDEV.P(Table2[1Y Return vs Nifty])</f>
        <v>-1.1229683365968131</v>
      </c>
      <c r="I708">
        <v>-12.308589651468999</v>
      </c>
      <c r="J708">
        <f>(Table2[[#This Row],[1M Return vs Nifty]]-AVERAGE(Table2[1M Return vs Nifty]))/_xlfn.STDEV.P(Table2[1M Return vs Nifty])</f>
        <v>-0.93044963613674037</v>
      </c>
      <c r="K708">
        <v>-18.321438320080301</v>
      </c>
      <c r="L708">
        <f>(Table2[[#This Row],[6M Return vs Nifty]]-AVERAGE(Table2[6M Return vs Nifty]))/_xlfn.STDEV.P(Table2[6M Return vs Nifty])</f>
        <v>-0.81244117880568312</v>
      </c>
      <c r="M708">
        <v>-7.3011931907748302</v>
      </c>
      <c r="N708">
        <f>(Table2[[#This Row],[1W Return vs Nifty]]-AVERAGE(Table2[1W Return vs Nifty]))/_xlfn.STDEV.P(Table2[1W Return vs Nifty])</f>
        <v>-1.0437462400074333</v>
      </c>
      <c r="O708">
        <v>1369.12</v>
      </c>
      <c r="P708">
        <v>1375.8453528487901</v>
      </c>
      <c r="Q708">
        <v>1422.6753143972801</v>
      </c>
      <c r="R708">
        <v>23.131159998406801</v>
      </c>
      <c r="S708" s="1">
        <f>(Table2[[#This Row],[Close Price]]-Table2[[#This Row],[20D EMA]])/Table2[[#This Row],[20D EMA]]</f>
        <v>-6.0710529391141681E-2</v>
      </c>
      <c r="T708" s="1">
        <f>(Table2[[#This Row],[Close Price]]-Table2[[#This Row],[50D EMA]])/Table2[[#This Row],[50D EMA]]</f>
        <v>-6.5301927039080804E-2</v>
      </c>
      <c r="U708" s="1">
        <f>(Table2[[#This Row],[Close Price]]-Table2[[#This Row],[200D EMA]])/Table2[[#This Row],[200D EMA]]</f>
        <v>-9.6069224660148778E-2</v>
      </c>
      <c r="V708">
        <v>0.78256495916327196</v>
      </c>
      <c r="W708">
        <v>1265.55</v>
      </c>
      <c r="X708">
        <v>1298.8</v>
      </c>
      <c r="Y708">
        <v>1265.55</v>
      </c>
      <c r="Z708">
        <v>1364</v>
      </c>
      <c r="AA708">
        <v>1265.55</v>
      </c>
      <c r="AB708">
        <v>1466.95</v>
      </c>
      <c r="AC708" s="1">
        <f>(Table2[[#This Row],[Close Price]]/Table2[[#This Row],[Day Low]])-1</f>
        <v>1.6158982260677135E-2</v>
      </c>
      <c r="AD708" s="1">
        <f>(Table2[[#This Row],[Day High]]/Table2[[#This Row],[Close Price]])-1</f>
        <v>9.953343701399664E-3</v>
      </c>
      <c r="AE708" s="1">
        <f>(Table2[[#This Row],[Close Price]]/Table2[[#This Row],[Current Week Low]])-1</f>
        <v>1.6158982260677135E-2</v>
      </c>
      <c r="AF708" s="1">
        <f>(Table2[[#This Row],[Current Week High]]/Table2[[#This Row],[Close Price]])-1</f>
        <v>6.0653188180404438E-2</v>
      </c>
      <c r="AG708" s="1">
        <f>(Table2[[#This Row],[Close Price]]/Table2[[#This Row],[Current Month Low]])-1</f>
        <v>1.6158982260677135E-2</v>
      </c>
      <c r="AH708" s="1">
        <f>(Table2[[#This Row],[Current Month High]]/Table2[[#This Row],[Close Price]])-1</f>
        <v>0.14070762052877139</v>
      </c>
      <c r="AI708">
        <v>47.585536547433897</v>
      </c>
      <c r="AJ708">
        <v>12.501093517627501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-0.03</v>
      </c>
      <c r="AM708" t="s">
        <v>3108</v>
      </c>
      <c r="AN708">
        <v>-11.93</v>
      </c>
      <c r="AO708" t="s">
        <v>3108</v>
      </c>
      <c r="AP708">
        <v>-6.0628315233635002E-2</v>
      </c>
      <c r="AQ708">
        <f>(Table2[[#This Row],[Sharpe Ratio]]-AVERAGE(Table2[Sharpe Ratio]))/_xlfn.STDEV.P(Table2[Sharpe Ratio])</f>
        <v>-1.4071671873537808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698</v>
      </c>
      <c r="AT708">
        <f>_xlfn.RANK.AVG(Table2[[#This Row],[6M Return vs Nifty Z-Score]],Table2[6M Return vs Nifty Z-Score])</f>
        <v>593</v>
      </c>
      <c r="AU708">
        <f>_xlfn.RANK.AVG(Table2[[#This Row],[Sharpe Ratio Z-Score]],Table2[Sharpe Ratio Z-Score])</f>
        <v>674</v>
      </c>
      <c r="AV708">
        <f>(Table2[[#This Row],[Rank 1Y]]+Table2[[#This Row],[Rank 6M]]+Table2[[#This Row],[Rank Sharpe]])/3</f>
        <v>655</v>
      </c>
    </row>
    <row r="709" spans="1:48" x14ac:dyDescent="0.3">
      <c r="A709" t="s">
        <v>1934</v>
      </c>
      <c r="B709" t="s">
        <v>1935</v>
      </c>
      <c r="C709" t="s">
        <v>3076</v>
      </c>
      <c r="D709" t="s">
        <v>1492</v>
      </c>
      <c r="E709">
        <v>3447.66</v>
      </c>
      <c r="F709">
        <v>310.60000000000002</v>
      </c>
      <c r="G709">
        <v>-55.870389148418198</v>
      </c>
      <c r="H709">
        <f>(Table2[[#This Row],[1Y Return vs Nifty]]-AVERAGE(Table2[1Y Return vs Nifty]))/_xlfn.STDEV.P(Table2[1Y Return vs Nifty])</f>
        <v>-1.3544537130933743</v>
      </c>
      <c r="I709">
        <v>-6.8356757229507501</v>
      </c>
      <c r="J709">
        <f>(Table2[[#This Row],[1M Return vs Nifty]]-AVERAGE(Table2[1M Return vs Nifty]))/_xlfn.STDEV.P(Table2[1M Return vs Nifty])</f>
        <v>-0.40721634426420972</v>
      </c>
      <c r="K709">
        <v>-24.3662567215443</v>
      </c>
      <c r="L709">
        <f>(Table2[[#This Row],[6M Return vs Nifty]]-AVERAGE(Table2[6M Return vs Nifty]))/_xlfn.STDEV.P(Table2[6M Return vs Nifty])</f>
        <v>-1.0156341531930537</v>
      </c>
      <c r="M709">
        <v>-3.7250617871550902</v>
      </c>
      <c r="N709">
        <f>(Table2[[#This Row],[1W Return vs Nifty]]-AVERAGE(Table2[1W Return vs Nifty]))/_xlfn.STDEV.P(Table2[1W Return vs Nifty])</f>
        <v>-0.25001155195461089</v>
      </c>
      <c r="O709">
        <v>315.06</v>
      </c>
      <c r="P709">
        <v>320.21346414850598</v>
      </c>
      <c r="Q709">
        <v>342.87577348550099</v>
      </c>
      <c r="R709">
        <v>45.030815986265203</v>
      </c>
      <c r="S709" s="1">
        <f>(Table2[[#This Row],[Close Price]]-Table2[[#This Row],[20D EMA]])/Table2[[#This Row],[20D EMA]]</f>
        <v>-1.4156033771345075E-2</v>
      </c>
      <c r="T709" s="1">
        <f>(Table2[[#This Row],[Close Price]]-Table2[[#This Row],[50D EMA]])/Table2[[#This Row],[50D EMA]]</f>
        <v>-3.0022048492150538E-2</v>
      </c>
      <c r="U709" s="1">
        <f>(Table2[[#This Row],[Close Price]]-Table2[[#This Row],[200D EMA]])/Table2[[#This Row],[200D EMA]]</f>
        <v>-9.4132557565679953E-2</v>
      </c>
      <c r="V709">
        <v>0.81021792974578999</v>
      </c>
      <c r="W709">
        <v>303.5</v>
      </c>
      <c r="X709">
        <v>312.05</v>
      </c>
      <c r="Y709">
        <v>298.95</v>
      </c>
      <c r="Z709">
        <v>315.8</v>
      </c>
      <c r="AA709">
        <v>298.95</v>
      </c>
      <c r="AB709">
        <v>324.60000000000002</v>
      </c>
      <c r="AC709" s="1">
        <f>(Table2[[#This Row],[Close Price]]/Table2[[#This Row],[Day Low]])-1</f>
        <v>2.3393739703459815E-2</v>
      </c>
      <c r="AD709" s="1">
        <f>(Table2[[#This Row],[Day High]]/Table2[[#This Row],[Close Price]])-1</f>
        <v>4.6683837733418887E-3</v>
      </c>
      <c r="AE709" s="1">
        <f>(Table2[[#This Row],[Close Price]]/Table2[[#This Row],[Current Week Low]])-1</f>
        <v>3.896972737916049E-2</v>
      </c>
      <c r="AF709" s="1">
        <f>(Table2[[#This Row],[Current Week High]]/Table2[[#This Row],[Close Price]])-1</f>
        <v>1.6741790083709018E-2</v>
      </c>
      <c r="AG709" s="1">
        <f>(Table2[[#This Row],[Close Price]]/Table2[[#This Row],[Current Month Low]])-1</f>
        <v>3.896972737916049E-2</v>
      </c>
      <c r="AH709" s="1">
        <f>(Table2[[#This Row],[Current Month High]]/Table2[[#This Row],[Close Price]])-1</f>
        <v>4.5074050225370144E-2</v>
      </c>
      <c r="AI709">
        <v>50.257566001287799</v>
      </c>
      <c r="AJ709">
        <v>6.9559228650137799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3108</v>
      </c>
      <c r="AN709">
        <v>-4.03</v>
      </c>
      <c r="AO709" t="s">
        <v>3108</v>
      </c>
      <c r="AP709">
        <v>-1.2771084648676E-2</v>
      </c>
      <c r="AQ709">
        <f>(Table2[[#This Row],[Sharpe Ratio]]-AVERAGE(Table2[Sharpe Ratio]))/_xlfn.STDEV.P(Table2[Sharpe Ratio])</f>
        <v>-0.86329389649781985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649</v>
      </c>
      <c r="AU709">
        <f>_xlfn.RANK.AVG(Table2[[#This Row],[Sharpe Ratio Z-Score]],Table2[Sharpe Ratio Z-Score])</f>
        <v>594</v>
      </c>
      <c r="AV709">
        <f>(Table2[[#This Row],[Rank 1Y]]+Table2[[#This Row],[Rank 6M]]+Table2[[#This Row],[Rank Sharpe]])/3</f>
        <v>656</v>
      </c>
    </row>
    <row r="710" spans="1:48" x14ac:dyDescent="0.3">
      <c r="A710" t="s">
        <v>712</v>
      </c>
      <c r="B710" t="s">
        <v>713</v>
      </c>
      <c r="C710" t="s">
        <v>3076</v>
      </c>
      <c r="D710" t="s">
        <v>98</v>
      </c>
      <c r="E710">
        <v>23451.14571945</v>
      </c>
      <c r="F710">
        <v>290.10000000000002</v>
      </c>
      <c r="G710">
        <v>-36.9128316870002</v>
      </c>
      <c r="H710">
        <f>(Table2[[#This Row],[1Y Return vs Nifty]]-AVERAGE(Table2[1Y Return vs Nifty]))/_xlfn.STDEV.P(Table2[1Y Return vs Nifty])</f>
        <v>-1.0619475381219683</v>
      </c>
      <c r="I710">
        <v>3.8894255831835101</v>
      </c>
      <c r="J710">
        <f>(Table2[[#This Row],[1M Return vs Nifty]]-AVERAGE(Table2[1M Return vs Nifty]))/_xlfn.STDEV.P(Table2[1M Return vs Nifty])</f>
        <v>0.61814786488832496</v>
      </c>
      <c r="K710">
        <v>-16.042460231274301</v>
      </c>
      <c r="L710">
        <f>(Table2[[#This Row],[6M Return vs Nifty]]-AVERAGE(Table2[6M Return vs Nifty]))/_xlfn.STDEV.P(Table2[6M Return vs Nifty])</f>
        <v>-0.73583468615803216</v>
      </c>
      <c r="M710">
        <v>-2.78333659774102</v>
      </c>
      <c r="N710">
        <f>(Table2[[#This Row],[1W Return vs Nifty]]-AVERAGE(Table2[1W Return vs Nifty]))/_xlfn.STDEV.P(Table2[1W Return vs Nifty])</f>
        <v>-4.0992401065897216E-2</v>
      </c>
      <c r="O710">
        <v>290.05</v>
      </c>
      <c r="P710">
        <v>284.46065606667901</v>
      </c>
      <c r="Q710">
        <v>291.52289566661801</v>
      </c>
      <c r="R710">
        <v>45.443833976224902</v>
      </c>
      <c r="S710" s="1">
        <f>(Table2[[#This Row],[Close Price]]-Table2[[#This Row],[20D EMA]])/Table2[[#This Row],[20D EMA]]</f>
        <v>1.7238407171181301E-4</v>
      </c>
      <c r="T710" s="1">
        <f>(Table2[[#This Row],[Close Price]]-Table2[[#This Row],[50D EMA]])/Table2[[#This Row],[50D EMA]]</f>
        <v>1.9824688627586955E-2</v>
      </c>
      <c r="U710" s="1">
        <f>(Table2[[#This Row],[Close Price]]-Table2[[#This Row],[200D EMA]])/Table2[[#This Row],[200D EMA]]</f>
        <v>-4.8809053689052116E-3</v>
      </c>
      <c r="V710">
        <v>0.88425832070493404</v>
      </c>
      <c r="W710">
        <v>288.55</v>
      </c>
      <c r="X710">
        <v>294.35000000000002</v>
      </c>
      <c r="Y710">
        <v>285</v>
      </c>
      <c r="Z710">
        <v>296.95</v>
      </c>
      <c r="AA710">
        <v>285</v>
      </c>
      <c r="AB710">
        <v>310</v>
      </c>
      <c r="AC710" s="1">
        <f>(Table2[[#This Row],[Close Price]]/Table2[[#This Row],[Day Low]])-1</f>
        <v>5.3716860162884572E-3</v>
      </c>
      <c r="AD710" s="1">
        <f>(Table2[[#This Row],[Day High]]/Table2[[#This Row],[Close Price]])-1</f>
        <v>1.4650120648052489E-2</v>
      </c>
      <c r="AE710" s="1">
        <f>(Table2[[#This Row],[Close Price]]/Table2[[#This Row],[Current Week Low]])-1</f>
        <v>1.7894736842105408E-2</v>
      </c>
      <c r="AF710" s="1">
        <f>(Table2[[#This Row],[Current Week High]]/Table2[[#This Row],[Close Price]])-1</f>
        <v>2.3612547397449113E-2</v>
      </c>
      <c r="AG710" s="1">
        <f>(Table2[[#This Row],[Close Price]]/Table2[[#This Row],[Current Month Low]])-1</f>
        <v>1.7894736842105408E-2</v>
      </c>
      <c r="AH710" s="1">
        <f>(Table2[[#This Row],[Current Month High]]/Table2[[#This Row],[Close Price]])-1</f>
        <v>6.8597035504998294E-2</v>
      </c>
      <c r="AI710">
        <v>23.164426059979299</v>
      </c>
      <c r="AJ710">
        <v>15.1876116736152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0.04</v>
      </c>
      <c r="AM710" t="s">
        <v>3109</v>
      </c>
      <c r="AN710">
        <v>-4.74</v>
      </c>
      <c r="AO710" t="s">
        <v>3108</v>
      </c>
      <c r="AP710">
        <v>-0.118022209876774</v>
      </c>
      <c r="AQ710">
        <f>(Table2[[#This Row],[Sharpe Ratio]]-AVERAGE(Table2[Sharpe Ratio]))/_xlfn.STDEV.P(Table2[Sharpe Ratio])</f>
        <v>-2.0594198558233776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674</v>
      </c>
      <c r="AT710">
        <f>_xlfn.RANK.AVG(Table2[[#This Row],[6M Return vs Nifty Z-Score]],Table2[6M Return vs Nifty Z-Score])</f>
        <v>571</v>
      </c>
      <c r="AU710">
        <f>_xlfn.RANK.AVG(Table2[[#This Row],[Sharpe Ratio Z-Score]],Table2[Sharpe Ratio Z-Score])</f>
        <v>728</v>
      </c>
      <c r="AV710">
        <f>(Table2[[#This Row],[Rank 1Y]]+Table2[[#This Row],[Rank 6M]]+Table2[[#This Row],[Rank Sharpe]])/3</f>
        <v>657.66666666666663</v>
      </c>
    </row>
    <row r="711" spans="1:48" x14ac:dyDescent="0.3">
      <c r="A711" t="s">
        <v>1616</v>
      </c>
      <c r="B711" t="s">
        <v>1617</v>
      </c>
      <c r="C711" t="s">
        <v>3072</v>
      </c>
      <c r="D711" t="s">
        <v>486</v>
      </c>
      <c r="E711">
        <v>5340.5934312379904</v>
      </c>
      <c r="F711">
        <v>107.23</v>
      </c>
      <c r="G711">
        <v>-32.996748526557603</v>
      </c>
      <c r="H711">
        <f>(Table2[[#This Row],[1Y Return vs Nifty]]-AVERAGE(Table2[1Y Return vs Nifty]))/_xlfn.STDEV.P(Table2[1Y Return vs Nifty])</f>
        <v>-1.0015242210115098</v>
      </c>
      <c r="I711">
        <v>-5.35645022821212</v>
      </c>
      <c r="J711">
        <f>(Table2[[#This Row],[1M Return vs Nifty]]-AVERAGE(Table2[1M Return vs Nifty]))/_xlfn.STDEV.P(Table2[1M Return vs Nifty])</f>
        <v>-0.26579624609661157</v>
      </c>
      <c r="K711">
        <v>-19.183112698709401</v>
      </c>
      <c r="L711">
        <f>(Table2[[#This Row],[6M Return vs Nifty]]-AVERAGE(Table2[6M Return vs Nifty]))/_xlfn.STDEV.P(Table2[6M Return vs Nifty])</f>
        <v>-0.84140585041676608</v>
      </c>
      <c r="M711">
        <v>-1.97985735054705</v>
      </c>
      <c r="N711">
        <f>(Table2[[#This Row],[1W Return vs Nifty]]-AVERAGE(Table2[1W Return vs Nifty]))/_xlfn.STDEV.P(Table2[1W Return vs Nifty])</f>
        <v>0.13734258656428214</v>
      </c>
      <c r="O711">
        <v>108.14</v>
      </c>
      <c r="P711">
        <v>107.78137854619</v>
      </c>
      <c r="Q711">
        <v>108.710433716645</v>
      </c>
      <c r="R711">
        <v>45.751257900733798</v>
      </c>
      <c r="S711" s="1">
        <f>(Table2[[#This Row],[Close Price]]-Table2[[#This Row],[20D EMA]])/Table2[[#This Row],[20D EMA]]</f>
        <v>-8.4150175698168728E-3</v>
      </c>
      <c r="T711" s="1">
        <f>(Table2[[#This Row],[Close Price]]-Table2[[#This Row],[50D EMA]])/Table2[[#This Row],[50D EMA]]</f>
        <v>-5.1157125064391299E-3</v>
      </c>
      <c r="U711" s="1">
        <f>(Table2[[#This Row],[Close Price]]-Table2[[#This Row],[200D EMA]])/Table2[[#This Row],[200D EMA]]</f>
        <v>-1.3618138259881871E-2</v>
      </c>
      <c r="V711">
        <v>0.74180700164230495</v>
      </c>
      <c r="W711">
        <v>106.66</v>
      </c>
      <c r="X711">
        <v>108.44</v>
      </c>
      <c r="Y711">
        <v>104.43</v>
      </c>
      <c r="Z711">
        <v>108.75</v>
      </c>
      <c r="AA711">
        <v>104.43</v>
      </c>
      <c r="AB711">
        <v>114.74</v>
      </c>
      <c r="AC711" s="1">
        <f>(Table2[[#This Row],[Close Price]]/Table2[[#This Row],[Day Low]])-1</f>
        <v>5.3440840052503269E-3</v>
      </c>
      <c r="AD711" s="1">
        <f>(Table2[[#This Row],[Day High]]/Table2[[#This Row],[Close Price]])-1</f>
        <v>1.1284155553483055E-2</v>
      </c>
      <c r="AE711" s="1">
        <f>(Table2[[#This Row],[Close Price]]/Table2[[#This Row],[Current Week Low]])-1</f>
        <v>2.6812218711098401E-2</v>
      </c>
      <c r="AF711" s="1">
        <f>(Table2[[#This Row],[Current Week High]]/Table2[[#This Row],[Close Price]])-1</f>
        <v>1.4175137554788719E-2</v>
      </c>
      <c r="AG711" s="1">
        <f>(Table2[[#This Row],[Close Price]]/Table2[[#This Row],[Current Month Low]])-1</f>
        <v>2.6812218711098401E-2</v>
      </c>
      <c r="AH711" s="1">
        <f>(Table2[[#This Row],[Current Month High]]/Table2[[#This Row],[Close Price]])-1</f>
        <v>7.0036370418726124E-2</v>
      </c>
      <c r="AI711">
        <v>28.415555348316602</v>
      </c>
      <c r="AJ711">
        <v>17.191256830600999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-0.02</v>
      </c>
      <c r="AM711" t="s">
        <v>3108</v>
      </c>
      <c r="AN711">
        <v>-2.95</v>
      </c>
      <c r="AO711" t="s">
        <v>3108</v>
      </c>
      <c r="AP711">
        <v>-9.5077853220709996E-2</v>
      </c>
      <c r="AQ711">
        <f>(Table2[[#This Row],[Sharpe Ratio]]-AVERAGE(Table2[Sharpe Ratio]))/_xlfn.STDEV.P(Table2[Sharpe Ratio])</f>
        <v>-1.7986688134296214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663</v>
      </c>
      <c r="AT711">
        <f>_xlfn.RANK.AVG(Table2[[#This Row],[6M Return vs Nifty Z-Score]],Table2[6M Return vs Nifty Z-Score])</f>
        <v>598</v>
      </c>
      <c r="AU711">
        <f>_xlfn.RANK.AVG(Table2[[#This Row],[Sharpe Ratio Z-Score]],Table2[Sharpe Ratio Z-Score])</f>
        <v>714</v>
      </c>
      <c r="AV711">
        <f>(Table2[[#This Row],[Rank 1Y]]+Table2[[#This Row],[Rank 6M]]+Table2[[#This Row],[Rank Sharpe]])/3</f>
        <v>658.33333333333337</v>
      </c>
    </row>
    <row r="712" spans="1:48" x14ac:dyDescent="0.3">
      <c r="A712" t="s">
        <v>2289</v>
      </c>
      <c r="B712" t="s">
        <v>2290</v>
      </c>
      <c r="C712" t="s">
        <v>3069</v>
      </c>
      <c r="D712" t="s">
        <v>1556</v>
      </c>
      <c r="E712">
        <v>2267.2070680500001</v>
      </c>
      <c r="F712">
        <v>548.54999999999995</v>
      </c>
      <c r="G712">
        <v>-49.683944244706304</v>
      </c>
      <c r="H712">
        <f>(Table2[[#This Row],[1Y Return vs Nifty]]-AVERAGE(Table2[1Y Return vs Nifty]))/_xlfn.STDEV.P(Table2[1Y Return vs Nifty])</f>
        <v>-1.2589997845406629</v>
      </c>
      <c r="I712">
        <v>-10.862200694060601</v>
      </c>
      <c r="J712">
        <f>(Table2[[#This Row],[1M Return vs Nifty]]-AVERAGE(Table2[1M Return vs Nifty]))/_xlfn.STDEV.P(Table2[1M Return vs Nifty])</f>
        <v>-0.79216884725582115</v>
      </c>
      <c r="K712">
        <v>-37.545420624010902</v>
      </c>
      <c r="L712">
        <f>(Table2[[#This Row],[6M Return vs Nifty]]-AVERAGE(Table2[6M Return vs Nifty]))/_xlfn.STDEV.P(Table2[6M Return vs Nifty])</f>
        <v>-1.4586439072383188</v>
      </c>
      <c r="M712">
        <v>-8.9977147427234296</v>
      </c>
      <c r="N712">
        <f>(Table2[[#This Row],[1W Return vs Nifty]]-AVERAGE(Table2[1W Return vs Nifty]))/_xlfn.STDEV.P(Table2[1W Return vs Nifty])</f>
        <v>-1.4202950445194271</v>
      </c>
      <c r="O712">
        <v>613.67999999999995</v>
      </c>
      <c r="P712">
        <v>653.19552468996301</v>
      </c>
      <c r="Q712">
        <v>705.80469756130606</v>
      </c>
      <c r="R712">
        <v>7.3317287153755304</v>
      </c>
      <c r="S712" s="1">
        <f>(Table2[[#This Row],[Close Price]]-Table2[[#This Row],[20D EMA]])/Table2[[#This Row],[20D EMA]]</f>
        <v>-0.10613023073914744</v>
      </c>
      <c r="T712" s="1">
        <f>(Table2[[#This Row],[Close Price]]-Table2[[#This Row],[50D EMA]])/Table2[[#This Row],[50D EMA]]</f>
        <v>-0.16020551386911705</v>
      </c>
      <c r="U712" s="1">
        <f>(Table2[[#This Row],[Close Price]]-Table2[[#This Row],[200D EMA]])/Table2[[#This Row],[200D EMA]]</f>
        <v>-0.22280199905817005</v>
      </c>
      <c r="V712">
        <v>1.0278810093278801</v>
      </c>
      <c r="W712">
        <v>541.20000000000005</v>
      </c>
      <c r="X712">
        <v>569.04999999999995</v>
      </c>
      <c r="Y712">
        <v>541.20000000000005</v>
      </c>
      <c r="Z712">
        <v>612.54999999999995</v>
      </c>
      <c r="AA712">
        <v>541.20000000000005</v>
      </c>
      <c r="AB712">
        <v>649.54999999999995</v>
      </c>
      <c r="AC712" s="1">
        <f>(Table2[[#This Row],[Close Price]]/Table2[[#This Row],[Day Low]])-1</f>
        <v>1.3580931263857954E-2</v>
      </c>
      <c r="AD712" s="1">
        <f>(Table2[[#This Row],[Day High]]/Table2[[#This Row],[Close Price]])-1</f>
        <v>3.7371251481177703E-2</v>
      </c>
      <c r="AE712" s="1">
        <f>(Table2[[#This Row],[Close Price]]/Table2[[#This Row],[Current Week Low]])-1</f>
        <v>1.3580931263857954E-2</v>
      </c>
      <c r="AF712" s="1">
        <f>(Table2[[#This Row],[Current Week High]]/Table2[[#This Row],[Close Price]])-1</f>
        <v>0.11667122413635944</v>
      </c>
      <c r="AG712" s="1">
        <f>(Table2[[#This Row],[Close Price]]/Table2[[#This Row],[Current Month Low]])-1</f>
        <v>1.3580931263857954E-2</v>
      </c>
      <c r="AH712" s="1">
        <f>(Table2[[#This Row],[Current Month High]]/Table2[[#This Row],[Close Price]])-1</f>
        <v>0.18412177559019227</v>
      </c>
      <c r="AI712">
        <v>64.980402880320796</v>
      </c>
      <c r="AJ712">
        <v>1.3580931263857901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-0.24</v>
      </c>
      <c r="AM712" t="s">
        <v>3108</v>
      </c>
      <c r="AN712">
        <v>-13.28</v>
      </c>
      <c r="AO712" t="s">
        <v>3108</v>
      </c>
      <c r="AQ712">
        <f>(Table2[[#This Row],[Sharpe Ratio]]-AVERAGE(Table2[Sharpe Ratio]))/_xlfn.STDEV.P(Table2[Sharpe Ratio])</f>
        <v>-0.71815696001452767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715</v>
      </c>
      <c r="AT712">
        <f>_xlfn.RANK.AVG(Table2[[#This Row],[6M Return vs Nifty Z-Score]],Table2[6M Return vs Nifty Z-Score])</f>
        <v>716</v>
      </c>
      <c r="AU712">
        <f>_xlfn.RANK.AVG(Table2[[#This Row],[Sharpe Ratio Z-Score]],Table2[Sharpe Ratio Z-Score])</f>
        <v>544.5</v>
      </c>
      <c r="AV712">
        <f>(Table2[[#This Row],[Rank 1Y]]+Table2[[#This Row],[Rank 6M]]+Table2[[#This Row],[Rank Sharpe]])/3</f>
        <v>658.5</v>
      </c>
    </row>
    <row r="713" spans="1:48" x14ac:dyDescent="0.3">
      <c r="A713" t="s">
        <v>2212</v>
      </c>
      <c r="B713" t="s">
        <v>2213</v>
      </c>
      <c r="C713" t="s">
        <v>3066</v>
      </c>
      <c r="D713" t="s">
        <v>368</v>
      </c>
      <c r="E713">
        <v>2478.3095917299902</v>
      </c>
      <c r="F713">
        <v>49.49</v>
      </c>
      <c r="G713">
        <v>-48.8949396352427</v>
      </c>
      <c r="H713">
        <f>(Table2[[#This Row],[1Y Return vs Nifty]]-AVERAGE(Table2[1Y Return vs Nifty]))/_xlfn.STDEV.P(Table2[1Y Return vs Nifty])</f>
        <v>-1.2468258153561462</v>
      </c>
      <c r="I713">
        <v>-5.0912586654495797</v>
      </c>
      <c r="J713">
        <f>(Table2[[#This Row],[1M Return vs Nifty]]-AVERAGE(Table2[1M Return vs Nifty]))/_xlfn.STDEV.P(Table2[1M Return vs Nifty])</f>
        <v>-0.24044283177777315</v>
      </c>
      <c r="K713">
        <v>-44.915163932691499</v>
      </c>
      <c r="L713">
        <f>(Table2[[#This Row],[6M Return vs Nifty]]-AVERAGE(Table2[6M Return vs Nifty]))/_xlfn.STDEV.P(Table2[6M Return vs Nifty])</f>
        <v>-1.70637344415866</v>
      </c>
      <c r="M713">
        <v>-3.1789108372459101</v>
      </c>
      <c r="N713">
        <f>(Table2[[#This Row],[1W Return vs Nifty]]-AVERAGE(Table2[1W Return vs Nifty]))/_xlfn.STDEV.P(Table2[1W Return vs Nifty])</f>
        <v>-0.1287914666364007</v>
      </c>
      <c r="O713">
        <v>51.93</v>
      </c>
      <c r="P713">
        <v>53.317864637222698</v>
      </c>
      <c r="Q713">
        <v>60.136762862275802</v>
      </c>
      <c r="R713">
        <v>27.728134850849901</v>
      </c>
      <c r="S713" s="1">
        <f>(Table2[[#This Row],[Close Price]]-Table2[[#This Row],[20D EMA]])/Table2[[#This Row],[20D EMA]]</f>
        <v>-4.6986327748892699E-2</v>
      </c>
      <c r="T713" s="1">
        <f>(Table2[[#This Row],[Close Price]]-Table2[[#This Row],[50D EMA]])/Table2[[#This Row],[50D EMA]]</f>
        <v>-7.1793284732381349E-2</v>
      </c>
      <c r="U713" s="1">
        <f>(Table2[[#This Row],[Close Price]]-Table2[[#This Row],[200D EMA]])/Table2[[#This Row],[200D EMA]]</f>
        <v>-0.17704250038630839</v>
      </c>
      <c r="V713">
        <v>0.889798088309674</v>
      </c>
      <c r="W713">
        <v>48</v>
      </c>
      <c r="X713">
        <v>50</v>
      </c>
      <c r="Y713">
        <v>48</v>
      </c>
      <c r="Z713">
        <v>53.01</v>
      </c>
      <c r="AA713">
        <v>48</v>
      </c>
      <c r="AB713">
        <v>54</v>
      </c>
      <c r="AC713" s="1">
        <f>(Table2[[#This Row],[Close Price]]/Table2[[#This Row],[Day Low]])-1</f>
        <v>3.1041666666666634E-2</v>
      </c>
      <c r="AD713" s="1">
        <f>(Table2[[#This Row],[Day High]]/Table2[[#This Row],[Close Price]])-1</f>
        <v>1.0305112143867312E-2</v>
      </c>
      <c r="AE713" s="1">
        <f>(Table2[[#This Row],[Close Price]]/Table2[[#This Row],[Current Week Low]])-1</f>
        <v>3.1041666666666634E-2</v>
      </c>
      <c r="AF713" s="1">
        <f>(Table2[[#This Row],[Current Week High]]/Table2[[#This Row],[Close Price]])-1</f>
        <v>7.1125479894928123E-2</v>
      </c>
      <c r="AG713" s="1">
        <f>(Table2[[#This Row],[Close Price]]/Table2[[#This Row],[Current Month Low]])-1</f>
        <v>3.1041666666666634E-2</v>
      </c>
      <c r="AH713" s="1">
        <f>(Table2[[#This Row],[Current Month High]]/Table2[[#This Row],[Close Price]])-1</f>
        <v>9.1129521115376866E-2</v>
      </c>
      <c r="AI713">
        <v>69.832289351384105</v>
      </c>
      <c r="AJ713">
        <v>3.1041666666666599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-0.19</v>
      </c>
      <c r="AM713" t="s">
        <v>3108</v>
      </c>
      <c r="AN713">
        <v>-7.55</v>
      </c>
      <c r="AO713" t="s">
        <v>3108</v>
      </c>
      <c r="AQ713">
        <f>(Table2[[#This Row],[Sharpe Ratio]]-AVERAGE(Table2[Sharpe Ratio]))/_xlfn.STDEV.P(Table2[Sharpe Ratio])</f>
        <v>-0.71815696001452767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713</v>
      </c>
      <c r="AT713">
        <f>_xlfn.RANK.AVG(Table2[[#This Row],[6M Return vs Nifty Z-Score]],Table2[6M Return vs Nifty Z-Score])</f>
        <v>723</v>
      </c>
      <c r="AU713">
        <f>_xlfn.RANK.AVG(Table2[[#This Row],[Sharpe Ratio Z-Score]],Table2[Sharpe Ratio Z-Score])</f>
        <v>544.5</v>
      </c>
      <c r="AV713">
        <f>(Table2[[#This Row],[Rank 1Y]]+Table2[[#This Row],[Rank 6M]]+Table2[[#This Row],[Rank Sharpe]])/3</f>
        <v>660.16666666666663</v>
      </c>
    </row>
    <row r="714" spans="1:48" x14ac:dyDescent="0.3">
      <c r="A714" t="s">
        <v>361</v>
      </c>
      <c r="B714" t="s">
        <v>362</v>
      </c>
      <c r="C714" t="s">
        <v>3064</v>
      </c>
      <c r="D714" t="s">
        <v>363</v>
      </c>
      <c r="E714">
        <v>66447.276440410002</v>
      </c>
      <c r="F714">
        <v>698.65</v>
      </c>
      <c r="G714">
        <v>-44.9335051793011</v>
      </c>
      <c r="H714">
        <f>(Table2[[#This Row],[1Y Return vs Nifty]]-AVERAGE(Table2[1Y Return vs Nifty]))/_xlfn.STDEV.P(Table2[1Y Return vs Nifty])</f>
        <v>-1.1857027491348959</v>
      </c>
      <c r="I714">
        <v>-6.3354842905903501</v>
      </c>
      <c r="J714">
        <f>(Table2[[#This Row],[1M Return vs Nifty]]-AVERAGE(Table2[1M Return vs Nifty]))/_xlfn.STDEV.P(Table2[1M Return vs Nifty])</f>
        <v>-0.35939596683115438</v>
      </c>
      <c r="K714">
        <v>-14.0464558497918</v>
      </c>
      <c r="L714">
        <f>(Table2[[#This Row],[6M Return vs Nifty]]-AVERAGE(Table2[6M Return vs Nifty]))/_xlfn.STDEV.P(Table2[6M Return vs Nifty])</f>
        <v>-0.66874018633560128</v>
      </c>
      <c r="M714">
        <v>-4.6276417179082197</v>
      </c>
      <c r="N714">
        <f>(Table2[[#This Row],[1W Return vs Nifty]]-AVERAGE(Table2[1W Return vs Nifty]))/_xlfn.STDEV.P(Table2[1W Return vs Nifty])</f>
        <v>-0.45034227779257313</v>
      </c>
      <c r="O714">
        <v>710.71</v>
      </c>
      <c r="P714">
        <v>717.00500229523004</v>
      </c>
      <c r="Q714">
        <v>737.04934206821804</v>
      </c>
      <c r="R714">
        <v>41.454669557844397</v>
      </c>
      <c r="S714" s="1">
        <f>(Table2[[#This Row],[Close Price]]-Table2[[#This Row],[20D EMA]])/Table2[[#This Row],[20D EMA]]</f>
        <v>-1.6968946546411418E-2</v>
      </c>
      <c r="T714" s="1">
        <f>(Table2[[#This Row],[Close Price]]-Table2[[#This Row],[50D EMA]])/Table2[[#This Row],[50D EMA]]</f>
        <v>-2.5599545660732099E-2</v>
      </c>
      <c r="U714" s="1">
        <f>(Table2[[#This Row],[Close Price]]-Table2[[#This Row],[200D EMA]])/Table2[[#This Row],[200D EMA]]</f>
        <v>-5.2098740038850733E-2</v>
      </c>
      <c r="V714">
        <v>0.698515318306421</v>
      </c>
      <c r="W714">
        <v>690.4</v>
      </c>
      <c r="X714">
        <v>700</v>
      </c>
      <c r="Y714">
        <v>689</v>
      </c>
      <c r="Z714">
        <v>710.95</v>
      </c>
      <c r="AA714">
        <v>689</v>
      </c>
      <c r="AB714">
        <v>726.25</v>
      </c>
      <c r="AC714" s="1">
        <f>(Table2[[#This Row],[Close Price]]/Table2[[#This Row],[Day Low]])-1</f>
        <v>1.1949594438007027E-2</v>
      </c>
      <c r="AD714" s="1">
        <f>(Table2[[#This Row],[Day High]]/Table2[[#This Row],[Close Price]])-1</f>
        <v>1.9322980032920878E-3</v>
      </c>
      <c r="AE714" s="1">
        <f>(Table2[[#This Row],[Close Price]]/Table2[[#This Row],[Current Week Low]])-1</f>
        <v>1.4005805515239445E-2</v>
      </c>
      <c r="AF714" s="1">
        <f>(Table2[[#This Row],[Current Week High]]/Table2[[#This Row],[Close Price]])-1</f>
        <v>1.7605381807772158E-2</v>
      </c>
      <c r="AG714" s="1">
        <f>(Table2[[#This Row],[Close Price]]/Table2[[#This Row],[Current Month Low]])-1</f>
        <v>1.4005805515239445E-2</v>
      </c>
      <c r="AH714" s="1">
        <f>(Table2[[#This Row],[Current Month High]]/Table2[[#This Row],[Close Price]])-1</f>
        <v>3.9504759178415449E-2</v>
      </c>
      <c r="AI714">
        <v>22.779646461031898</v>
      </c>
      <c r="AJ714">
        <v>7.8246778300794704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3108</v>
      </c>
      <c r="AN714">
        <v>-2.83</v>
      </c>
      <c r="AO714" t="s">
        <v>3108</v>
      </c>
      <c r="AP714">
        <v>-0.13795688239465301</v>
      </c>
      <c r="AQ714">
        <f>(Table2[[#This Row],[Sharpe Ratio]]-AVERAGE(Table2[Sharpe Ratio]))/_xlfn.STDEV.P(Table2[Sharpe Ratio])</f>
        <v>-2.2859673557917994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707</v>
      </c>
      <c r="AT714">
        <f>_xlfn.RANK.AVG(Table2[[#This Row],[6M Return vs Nifty Z-Score]],Table2[6M Return vs Nifty Z-Score])</f>
        <v>549</v>
      </c>
      <c r="AU714">
        <f>_xlfn.RANK.AVG(Table2[[#This Row],[Sharpe Ratio Z-Score]],Table2[Sharpe Ratio Z-Score])</f>
        <v>732</v>
      </c>
      <c r="AV714">
        <f>(Table2[[#This Row],[Rank 1Y]]+Table2[[#This Row],[Rank 6M]]+Table2[[#This Row],[Rank Sharpe]])/3</f>
        <v>662.66666666666663</v>
      </c>
    </row>
    <row r="715" spans="1:48" x14ac:dyDescent="0.3">
      <c r="A715" t="s">
        <v>2029</v>
      </c>
      <c r="B715" t="s">
        <v>2030</v>
      </c>
      <c r="C715" t="s">
        <v>3068</v>
      </c>
      <c r="D715" t="s">
        <v>51</v>
      </c>
      <c r="E715">
        <v>3013.43628145</v>
      </c>
      <c r="F715">
        <v>326.89999999999998</v>
      </c>
      <c r="G715">
        <v>-29.732928713707601</v>
      </c>
      <c r="H715">
        <f>(Table2[[#This Row],[1Y Return vs Nifty]]-AVERAGE(Table2[1Y Return vs Nifty]))/_xlfn.STDEV.P(Table2[1Y Return vs Nifty])</f>
        <v>-0.95116501987520286</v>
      </c>
      <c r="I715">
        <v>-0.96443766131483399</v>
      </c>
      <c r="J715">
        <f>(Table2[[#This Row],[1M Return vs Nifty]]-AVERAGE(Table2[1M Return vs Nifty]))/_xlfn.STDEV.P(Table2[1M Return vs Nifty])</f>
        <v>0.15409838834090997</v>
      </c>
      <c r="K715">
        <v>-22.258987634510699</v>
      </c>
      <c r="L715">
        <f>(Table2[[#This Row],[6M Return vs Nifty]]-AVERAGE(Table2[6M Return vs Nifty]))/_xlfn.STDEV.P(Table2[6M Return vs Nifty])</f>
        <v>-0.94479955648701963</v>
      </c>
      <c r="M715">
        <v>1.94636596355848</v>
      </c>
      <c r="N715">
        <f>(Table2[[#This Row],[1W Return vs Nifty]]-AVERAGE(Table2[1W Return vs Nifty]))/_xlfn.STDEV.P(Table2[1W Return vs Nifty])</f>
        <v>1.0087813805339021</v>
      </c>
      <c r="O715">
        <v>326.76</v>
      </c>
      <c r="P715">
        <v>327.70428167675402</v>
      </c>
      <c r="Q715">
        <v>337.40610660800797</v>
      </c>
      <c r="R715">
        <v>50.833940120502</v>
      </c>
      <c r="S715" s="1">
        <f>(Table2[[#This Row],[Close Price]]-Table2[[#This Row],[20D EMA]])/Table2[[#This Row],[20D EMA]]</f>
        <v>4.2844901456722478E-4</v>
      </c>
      <c r="T715" s="1">
        <f>(Table2[[#This Row],[Close Price]]-Table2[[#This Row],[50D EMA]])/Table2[[#This Row],[50D EMA]]</f>
        <v>-2.4542910231102324E-3</v>
      </c>
      <c r="U715" s="1">
        <f>(Table2[[#This Row],[Close Price]]-Table2[[#This Row],[200D EMA]])/Table2[[#This Row],[200D EMA]]</f>
        <v>-3.1137867401474725E-2</v>
      </c>
      <c r="V715">
        <v>0.52181563632276295</v>
      </c>
      <c r="W715">
        <v>325</v>
      </c>
      <c r="X715">
        <v>332.4</v>
      </c>
      <c r="Y715">
        <v>321.2</v>
      </c>
      <c r="Z715">
        <v>338.4</v>
      </c>
      <c r="AA715">
        <v>315.14999999999998</v>
      </c>
      <c r="AB715">
        <v>338.8</v>
      </c>
      <c r="AC715" s="1">
        <f>(Table2[[#This Row],[Close Price]]/Table2[[#This Row],[Day Low]])-1</f>
        <v>5.8461538461538343E-3</v>
      </c>
      <c r="AD715" s="1">
        <f>(Table2[[#This Row],[Day High]]/Table2[[#This Row],[Close Price]])-1</f>
        <v>1.6824717038849801E-2</v>
      </c>
      <c r="AE715" s="1">
        <f>(Table2[[#This Row],[Close Price]]/Table2[[#This Row],[Current Week Low]])-1</f>
        <v>1.7745952677459487E-2</v>
      </c>
      <c r="AF715" s="1">
        <f>(Table2[[#This Row],[Current Week High]]/Table2[[#This Row],[Close Price]])-1</f>
        <v>3.517895380850411E-2</v>
      </c>
      <c r="AG715" s="1">
        <f>(Table2[[#This Row],[Close Price]]/Table2[[#This Row],[Current Month Low]])-1</f>
        <v>3.7283833095351326E-2</v>
      </c>
      <c r="AH715" s="1">
        <f>(Table2[[#This Row],[Current Month High]]/Table2[[#This Row],[Close Price]])-1</f>
        <v>3.6402569593147804E-2</v>
      </c>
      <c r="AI715">
        <v>26.950137656775699</v>
      </c>
      <c r="AJ715">
        <v>14.0614096301465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</v>
      </c>
      <c r="AM715" t="s">
        <v>3108</v>
      </c>
      <c r="AN715">
        <v>0.28000000000000003</v>
      </c>
      <c r="AO715" t="s">
        <v>3109</v>
      </c>
      <c r="AP715">
        <v>-9.9325855743485E-2</v>
      </c>
      <c r="AQ715">
        <f>(Table2[[#This Row],[Sharpe Ratio]]-AVERAGE(Table2[Sharpe Ratio]))/_xlfn.STDEV.P(Table2[Sharpe Ratio])</f>
        <v>-1.846945219803044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646</v>
      </c>
      <c r="AT715">
        <f>_xlfn.RANK.AVG(Table2[[#This Row],[6M Return vs Nifty Z-Score]],Table2[6M Return vs Nifty Z-Score])</f>
        <v>627</v>
      </c>
      <c r="AU715">
        <f>_xlfn.RANK.AVG(Table2[[#This Row],[Sharpe Ratio Z-Score]],Table2[Sharpe Ratio Z-Score])</f>
        <v>717</v>
      </c>
      <c r="AV715">
        <f>(Table2[[#This Row],[Rank 1Y]]+Table2[[#This Row],[Rank 6M]]+Table2[[#This Row],[Rank Sharpe]])/3</f>
        <v>663.33333333333337</v>
      </c>
    </row>
    <row r="716" spans="1:48" x14ac:dyDescent="0.3">
      <c r="A716" t="s">
        <v>2305</v>
      </c>
      <c r="B716" t="s">
        <v>2306</v>
      </c>
      <c r="C716" t="s">
        <v>3072</v>
      </c>
      <c r="D716" t="s">
        <v>630</v>
      </c>
      <c r="E716">
        <v>2238.2459987299999</v>
      </c>
      <c r="F716">
        <v>151.9</v>
      </c>
      <c r="G716">
        <v>-64.053029293083597</v>
      </c>
      <c r="H716">
        <f>(Table2[[#This Row],[1Y Return vs Nifty]]-AVERAGE(Table2[1Y Return vs Nifty]))/_xlfn.STDEV.P(Table2[1Y Return vs Nifty])</f>
        <v>-1.4807079932006451</v>
      </c>
      <c r="I716">
        <v>-10.142863704051701</v>
      </c>
      <c r="J716">
        <f>(Table2[[#This Row],[1M Return vs Nifty]]-AVERAGE(Table2[1M Return vs Nifty]))/_xlfn.STDEV.P(Table2[1M Return vs Nifty])</f>
        <v>-0.72339724474864697</v>
      </c>
      <c r="K716">
        <v>-47.467486396439199</v>
      </c>
      <c r="L716">
        <f>(Table2[[#This Row],[6M Return vs Nifty]]-AVERAGE(Table2[6M Return vs Nifty]))/_xlfn.STDEV.P(Table2[6M Return vs Nifty])</f>
        <v>-1.7921682453521901</v>
      </c>
      <c r="M716">
        <v>-2.3709209843203798</v>
      </c>
      <c r="N716">
        <f>(Table2[[#This Row],[1W Return vs Nifty]]-AVERAGE(Table2[1W Return vs Nifty]))/_xlfn.STDEV.P(Table2[1W Return vs Nifty])</f>
        <v>5.0544665479030318E-2</v>
      </c>
      <c r="O716">
        <v>162.55000000000001</v>
      </c>
      <c r="P716">
        <v>171.39485564434599</v>
      </c>
      <c r="Q716">
        <v>214.81118628382899</v>
      </c>
      <c r="R716">
        <v>27.588952045148702</v>
      </c>
      <c r="S716" s="1">
        <f>(Table2[[#This Row],[Close Price]]-Table2[[#This Row],[20D EMA]])/Table2[[#This Row],[20D EMA]]</f>
        <v>-6.5518302060904365E-2</v>
      </c>
      <c r="T716" s="1">
        <f>(Table2[[#This Row],[Close Price]]-Table2[[#This Row],[50D EMA]])/Table2[[#This Row],[50D EMA]]</f>
        <v>-0.11374236158405428</v>
      </c>
      <c r="U716" s="1">
        <f>(Table2[[#This Row],[Close Price]]-Table2[[#This Row],[200D EMA]])/Table2[[#This Row],[200D EMA]]</f>
        <v>-0.29286736585824136</v>
      </c>
      <c r="V716">
        <v>0.90186577430443304</v>
      </c>
      <c r="W716">
        <v>143.91999999999999</v>
      </c>
      <c r="X716">
        <v>153</v>
      </c>
      <c r="Y716">
        <v>143.91999999999999</v>
      </c>
      <c r="Z716">
        <v>160.65</v>
      </c>
      <c r="AA716">
        <v>143.91999999999999</v>
      </c>
      <c r="AB716">
        <v>174.2</v>
      </c>
      <c r="AC716" s="1">
        <f>(Table2[[#This Row],[Close Price]]/Table2[[#This Row],[Day Low]])-1</f>
        <v>5.5447470817120648E-2</v>
      </c>
      <c r="AD716" s="1">
        <f>(Table2[[#This Row],[Day High]]/Table2[[#This Row],[Close Price]])-1</f>
        <v>7.2416063199471914E-3</v>
      </c>
      <c r="AE716" s="1">
        <f>(Table2[[#This Row],[Close Price]]/Table2[[#This Row],[Current Week Low]])-1</f>
        <v>5.5447470817120648E-2</v>
      </c>
      <c r="AF716" s="1">
        <f>(Table2[[#This Row],[Current Week High]]/Table2[[#This Row],[Close Price]])-1</f>
        <v>5.7603686635944618E-2</v>
      </c>
      <c r="AG716" s="1">
        <f>(Table2[[#This Row],[Close Price]]/Table2[[#This Row],[Current Month Low]])-1</f>
        <v>5.5447470817120648E-2</v>
      </c>
      <c r="AH716" s="1">
        <f>(Table2[[#This Row],[Current Month High]]/Table2[[#This Row],[Close Price]])-1</f>
        <v>0.14680710994075041</v>
      </c>
      <c r="AI716">
        <v>105.398288347597</v>
      </c>
      <c r="AJ716">
        <v>5.5447470817120603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3108</v>
      </c>
      <c r="AN716">
        <v>-10.46</v>
      </c>
      <c r="AO716" t="s">
        <v>3108</v>
      </c>
      <c r="AQ716">
        <f>(Table2[[#This Row],[Sharpe Ratio]]-AVERAGE(Table2[Sharpe Ratio]))/_xlfn.STDEV.P(Table2[Sharpe Ratio])</f>
        <v>-0.71815696001452767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730</v>
      </c>
      <c r="AT716">
        <f>_xlfn.RANK.AVG(Table2[[#This Row],[6M Return vs Nifty Z-Score]],Table2[6M Return vs Nifty Z-Score])</f>
        <v>726</v>
      </c>
      <c r="AU716">
        <f>_xlfn.RANK.AVG(Table2[[#This Row],[Sharpe Ratio Z-Score]],Table2[Sharpe Ratio Z-Score])</f>
        <v>544.5</v>
      </c>
      <c r="AV716">
        <f>(Table2[[#This Row],[Rank 1Y]]+Table2[[#This Row],[Rank 6M]]+Table2[[#This Row],[Rank Sharpe]])/3</f>
        <v>666.83333333333337</v>
      </c>
    </row>
    <row r="717" spans="1:48" x14ac:dyDescent="0.3">
      <c r="A717" t="s">
        <v>1952</v>
      </c>
      <c r="B717" t="s">
        <v>1953</v>
      </c>
      <c r="C717" t="s">
        <v>3072</v>
      </c>
      <c r="D717" t="s">
        <v>1440</v>
      </c>
      <c r="E717">
        <v>3347.1387125000001</v>
      </c>
      <c r="F717">
        <v>125</v>
      </c>
      <c r="G717">
        <v>-57.6788929444023</v>
      </c>
      <c r="H717">
        <f>(Table2[[#This Row],[1Y Return vs Nifty]]-AVERAGE(Table2[1Y Return vs Nifty]))/_xlfn.STDEV.P(Table2[1Y Return vs Nifty])</f>
        <v>-1.3823580741304533</v>
      </c>
      <c r="I717">
        <v>-10.3926259083412</v>
      </c>
      <c r="J717">
        <f>(Table2[[#This Row],[1M Return vs Nifty]]-AVERAGE(Table2[1M Return vs Nifty]))/_xlfn.STDEV.P(Table2[1M Return vs Nifty])</f>
        <v>-0.74727554834387933</v>
      </c>
      <c r="K717">
        <v>-22.090856219003498</v>
      </c>
      <c r="L717">
        <f>(Table2[[#This Row],[6M Return vs Nifty]]-AVERAGE(Table2[6M Return vs Nifty]))/_xlfn.STDEV.P(Table2[6M Return vs Nifty])</f>
        <v>-0.93914791897933325</v>
      </c>
      <c r="M717">
        <v>-2.9300443458549501</v>
      </c>
      <c r="N717">
        <f>(Table2[[#This Row],[1W Return vs Nifty]]-AVERAGE(Table2[1W Return vs Nifty]))/_xlfn.STDEV.P(Table2[1W Return vs Nifty])</f>
        <v>-7.3554691301170802E-2</v>
      </c>
      <c r="O717">
        <v>130.37</v>
      </c>
      <c r="P717">
        <v>130.91770064545199</v>
      </c>
      <c r="Q717">
        <v>139.047323535012</v>
      </c>
      <c r="R717">
        <v>32.635242912171499</v>
      </c>
      <c r="S717" s="1">
        <f>(Table2[[#This Row],[Close Price]]-Table2[[#This Row],[20D EMA]])/Table2[[#This Row],[20D EMA]]</f>
        <v>-4.1190457927437328E-2</v>
      </c>
      <c r="T717" s="1">
        <f>(Table2[[#This Row],[Close Price]]-Table2[[#This Row],[50D EMA]])/Table2[[#This Row],[50D EMA]]</f>
        <v>-4.5201684846865396E-2</v>
      </c>
      <c r="U717" s="1">
        <f>(Table2[[#This Row],[Close Price]]-Table2[[#This Row],[200D EMA]])/Table2[[#This Row],[200D EMA]]</f>
        <v>-0.10102548670399178</v>
      </c>
      <c r="V717">
        <v>0.395141762203636</v>
      </c>
      <c r="W717">
        <v>124.49</v>
      </c>
      <c r="X717">
        <v>128</v>
      </c>
      <c r="Y717">
        <v>123.1</v>
      </c>
      <c r="Z717">
        <v>134.69999999999999</v>
      </c>
      <c r="AA717">
        <v>123.1</v>
      </c>
      <c r="AB717">
        <v>136.69999999999999</v>
      </c>
      <c r="AC717" s="1">
        <f>(Table2[[#This Row],[Close Price]]/Table2[[#This Row],[Day Low]])-1</f>
        <v>4.096714595549944E-3</v>
      </c>
      <c r="AD717" s="1">
        <f>(Table2[[#This Row],[Day High]]/Table2[[#This Row],[Close Price]])-1</f>
        <v>2.4000000000000021E-2</v>
      </c>
      <c r="AE717" s="1">
        <f>(Table2[[#This Row],[Close Price]]/Table2[[#This Row],[Current Week Low]])-1</f>
        <v>1.5434606011372809E-2</v>
      </c>
      <c r="AF717" s="1">
        <f>(Table2[[#This Row],[Current Week High]]/Table2[[#This Row],[Close Price]])-1</f>
        <v>7.7599999999999891E-2</v>
      </c>
      <c r="AG717" s="1">
        <f>(Table2[[#This Row],[Close Price]]/Table2[[#This Row],[Current Month Low]])-1</f>
        <v>1.5434606011372809E-2</v>
      </c>
      <c r="AH717" s="1">
        <f>(Table2[[#This Row],[Current Month High]]/Table2[[#This Row],[Close Price]])-1</f>
        <v>9.3599999999999905E-2</v>
      </c>
      <c r="AI717">
        <v>52.64</v>
      </c>
      <c r="AJ717">
        <v>19.674485399712701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-0.01</v>
      </c>
      <c r="AM717" t="s">
        <v>3108</v>
      </c>
      <c r="AN717">
        <v>-8.26</v>
      </c>
      <c r="AO717" t="s">
        <v>3108</v>
      </c>
      <c r="AP717">
        <v>-4.7563256143342003E-2</v>
      </c>
      <c r="AQ717">
        <f>(Table2[[#This Row],[Sharpe Ratio]]-AVERAGE(Table2[Sharpe Ratio]))/_xlfn.STDEV.P(Table2[Sharpe Ratio])</f>
        <v>-1.2586893795949152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726</v>
      </c>
      <c r="AT717">
        <f>_xlfn.RANK.AVG(Table2[[#This Row],[6M Return vs Nifty Z-Score]],Table2[6M Return vs Nifty Z-Score])</f>
        <v>624</v>
      </c>
      <c r="AU717">
        <f>_xlfn.RANK.AVG(Table2[[#This Row],[Sharpe Ratio Z-Score]],Table2[Sharpe Ratio Z-Score])</f>
        <v>651</v>
      </c>
      <c r="AV717">
        <f>(Table2[[#This Row],[Rank 1Y]]+Table2[[#This Row],[Rank 6M]]+Table2[[#This Row],[Rank Sharpe]])/3</f>
        <v>667</v>
      </c>
    </row>
    <row r="718" spans="1:48" x14ac:dyDescent="0.3">
      <c r="A718" t="s">
        <v>582</v>
      </c>
      <c r="B718" t="s">
        <v>583</v>
      </c>
      <c r="C718" t="s">
        <v>3073</v>
      </c>
      <c r="D718" t="s">
        <v>80</v>
      </c>
      <c r="E718">
        <v>32835.838885320001</v>
      </c>
      <c r="F718">
        <v>1750.8</v>
      </c>
      <c r="G718">
        <v>-34.032711975581798</v>
      </c>
      <c r="H718">
        <f>(Table2[[#This Row],[1Y Return vs Nifty]]-AVERAGE(Table2[1Y Return vs Nifty]))/_xlfn.STDEV.P(Table2[1Y Return vs Nifty])</f>
        <v>-1.0175086486731937</v>
      </c>
      <c r="I718">
        <v>-10.8509308856234</v>
      </c>
      <c r="J718">
        <f>(Table2[[#This Row],[1M Return vs Nifty]]-AVERAGE(Table2[1M Return vs Nifty]))/_xlfn.STDEV.P(Table2[1M Return vs Nifty])</f>
        <v>-0.79109140678363643</v>
      </c>
      <c r="K718">
        <v>-27.3573584341393</v>
      </c>
      <c r="L718">
        <f>(Table2[[#This Row],[6M Return vs Nifty]]-AVERAGE(Table2[6M Return vs Nifty]))/_xlfn.STDEV.P(Table2[6M Return vs Nifty])</f>
        <v>-1.1161782577984363</v>
      </c>
      <c r="M718">
        <v>-3.4478407946395899</v>
      </c>
      <c r="N718">
        <f>(Table2[[#This Row],[1W Return vs Nifty]]-AVERAGE(Table2[1W Return vs Nifty]))/_xlfn.STDEV.P(Table2[1W Return vs Nifty])</f>
        <v>-0.1884813973877901</v>
      </c>
      <c r="O718">
        <v>1779.76</v>
      </c>
      <c r="P718">
        <v>1813.5425521514301</v>
      </c>
      <c r="Q718">
        <v>1935.5982473291299</v>
      </c>
      <c r="R718">
        <v>43.413454888793503</v>
      </c>
      <c r="S718" s="1">
        <f>(Table2[[#This Row],[Close Price]]-Table2[[#This Row],[20D EMA]])/Table2[[#This Row],[20D EMA]]</f>
        <v>-1.6271856879579289E-2</v>
      </c>
      <c r="T718" s="1">
        <f>(Table2[[#This Row],[Close Price]]-Table2[[#This Row],[50D EMA]])/Table2[[#This Row],[50D EMA]]</f>
        <v>-3.459668044568228E-2</v>
      </c>
      <c r="U718" s="1">
        <f>(Table2[[#This Row],[Close Price]]-Table2[[#This Row],[200D EMA]])/Table2[[#This Row],[200D EMA]]</f>
        <v>-9.5473452501895539E-2</v>
      </c>
      <c r="V718">
        <v>0.811503221836404</v>
      </c>
      <c r="W718">
        <v>1726.45</v>
      </c>
      <c r="X718">
        <v>1754.75</v>
      </c>
      <c r="Y718">
        <v>1705.45</v>
      </c>
      <c r="Z718">
        <v>1754.75</v>
      </c>
      <c r="AA718">
        <v>1705.45</v>
      </c>
      <c r="AB718">
        <v>1866</v>
      </c>
      <c r="AC718" s="1">
        <f>(Table2[[#This Row],[Close Price]]/Table2[[#This Row],[Day Low]])-1</f>
        <v>1.4104086420110518E-2</v>
      </c>
      <c r="AD718" s="1">
        <f>(Table2[[#This Row],[Day High]]/Table2[[#This Row],[Close Price]])-1</f>
        <v>2.2561114918895342E-3</v>
      </c>
      <c r="AE718" s="1">
        <f>(Table2[[#This Row],[Close Price]]/Table2[[#This Row],[Current Week Low]])-1</f>
        <v>2.6591222258055103E-2</v>
      </c>
      <c r="AF718" s="1">
        <f>(Table2[[#This Row],[Current Week High]]/Table2[[#This Row],[Close Price]])-1</f>
        <v>2.2561114918895342E-3</v>
      </c>
      <c r="AG718" s="1">
        <f>(Table2[[#This Row],[Close Price]]/Table2[[#This Row],[Current Month Low]])-1</f>
        <v>2.6591222258055103E-2</v>
      </c>
      <c r="AH718" s="1">
        <f>(Table2[[#This Row],[Current Month High]]/Table2[[#This Row],[Close Price]])-1</f>
        <v>6.5798492117888907E-2</v>
      </c>
      <c r="AI718">
        <v>38.833676033813099</v>
      </c>
      <c r="AJ718">
        <v>6.0191352791570703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-7.0000000000000007E-2</v>
      </c>
      <c r="AM718" t="s">
        <v>3108</v>
      </c>
      <c r="AN718">
        <v>-5.45</v>
      </c>
      <c r="AO718" t="s">
        <v>3108</v>
      </c>
      <c r="AP718">
        <v>-5.3243016447046002E-2</v>
      </c>
      <c r="AQ718">
        <f>(Table2[[#This Row],[Sharpe Ratio]]-AVERAGE(Table2[Sharpe Ratio]))/_xlfn.STDEV.P(Table2[Sharpe Ratio])</f>
        <v>-1.3232369911029536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667</v>
      </c>
      <c r="AT718">
        <f>_xlfn.RANK.AVG(Table2[[#This Row],[6M Return vs Nifty Z-Score]],Table2[6M Return vs Nifty Z-Score])</f>
        <v>676</v>
      </c>
      <c r="AU718">
        <f>_xlfn.RANK.AVG(Table2[[#This Row],[Sharpe Ratio Z-Score]],Table2[Sharpe Ratio Z-Score])</f>
        <v>659</v>
      </c>
      <c r="AV718">
        <f>(Table2[[#This Row],[Rank 1Y]]+Table2[[#This Row],[Rank 6M]]+Table2[[#This Row],[Rank Sharpe]])/3</f>
        <v>667.33333333333337</v>
      </c>
    </row>
    <row r="719" spans="1:48" x14ac:dyDescent="0.3">
      <c r="A719" t="s">
        <v>2145</v>
      </c>
      <c r="B719" t="s">
        <v>2146</v>
      </c>
      <c r="C719" t="s">
        <v>3076</v>
      </c>
      <c r="D719" t="s">
        <v>1192</v>
      </c>
      <c r="E719">
        <v>2642.0717552750002</v>
      </c>
      <c r="F719">
        <v>365.45</v>
      </c>
      <c r="G719">
        <v>-53.833609166789103</v>
      </c>
      <c r="H719">
        <f>(Table2[[#This Row],[1Y Return vs Nifty]]-AVERAGE(Table2[1Y Return vs Nifty]))/_xlfn.STDEV.P(Table2[1Y Return vs Nifty])</f>
        <v>-1.3230271581219781</v>
      </c>
      <c r="I719">
        <v>-16.296342744101601</v>
      </c>
      <c r="J719">
        <f>(Table2[[#This Row],[1M Return vs Nifty]]-AVERAGE(Table2[1M Return vs Nifty]))/_xlfn.STDEV.P(Table2[1M Return vs Nifty])</f>
        <v>-1.311695386587987</v>
      </c>
      <c r="K719">
        <v>-27.149324936936701</v>
      </c>
      <c r="L719">
        <f>(Table2[[#This Row],[6M Return vs Nifty]]-AVERAGE(Table2[6M Return vs Nifty]))/_xlfn.STDEV.P(Table2[6M Return vs Nifty])</f>
        <v>-1.109185335553069</v>
      </c>
      <c r="M719">
        <v>-11.7613634018547</v>
      </c>
      <c r="N719">
        <f>(Table2[[#This Row],[1W Return vs Nifty]]-AVERAGE(Table2[1W Return vs Nifty]))/_xlfn.STDEV.P(Table2[1W Return vs Nifty])</f>
        <v>-2.0336963876923333</v>
      </c>
      <c r="O719">
        <v>414.86</v>
      </c>
      <c r="P719">
        <v>418.56733923353698</v>
      </c>
      <c r="Q719">
        <v>430.02722421797398</v>
      </c>
      <c r="R719">
        <v>12.741939541084699</v>
      </c>
      <c r="S719" s="1">
        <f>(Table2[[#This Row],[Close Price]]-Table2[[#This Row],[20D EMA]])/Table2[[#This Row],[20D EMA]]</f>
        <v>-0.1191004194185991</v>
      </c>
      <c r="T719" s="1">
        <f>(Table2[[#This Row],[Close Price]]-Table2[[#This Row],[50D EMA]])/Table2[[#This Row],[50D EMA]]</f>
        <v>-0.12690273285728229</v>
      </c>
      <c r="U719" s="1">
        <f>(Table2[[#This Row],[Close Price]]-Table2[[#This Row],[200D EMA]])/Table2[[#This Row],[200D EMA]]</f>
        <v>-0.15017008361601036</v>
      </c>
      <c r="V719">
        <v>0.748687919060394</v>
      </c>
      <c r="W719">
        <v>359.65</v>
      </c>
      <c r="X719">
        <v>373.7</v>
      </c>
      <c r="Y719">
        <v>359.65</v>
      </c>
      <c r="Z719">
        <v>400.25</v>
      </c>
      <c r="AA719">
        <v>359.65</v>
      </c>
      <c r="AB719">
        <v>453.8</v>
      </c>
      <c r="AC719" s="1">
        <f>(Table2[[#This Row],[Close Price]]/Table2[[#This Row],[Day Low]])-1</f>
        <v>1.6126789934658659E-2</v>
      </c>
      <c r="AD719" s="1">
        <f>(Table2[[#This Row],[Day High]]/Table2[[#This Row],[Close Price]])-1</f>
        <v>2.2574907648104992E-2</v>
      </c>
      <c r="AE719" s="1">
        <f>(Table2[[#This Row],[Close Price]]/Table2[[#This Row],[Current Week Low]])-1</f>
        <v>1.6126789934658659E-2</v>
      </c>
      <c r="AF719" s="1">
        <f>(Table2[[#This Row],[Current Week High]]/Table2[[#This Row],[Close Price]])-1</f>
        <v>9.5225064988370578E-2</v>
      </c>
      <c r="AG719" s="1">
        <f>(Table2[[#This Row],[Close Price]]/Table2[[#This Row],[Current Month Low]])-1</f>
        <v>1.6126789934658659E-2</v>
      </c>
      <c r="AH719" s="1">
        <f>(Table2[[#This Row],[Current Month High]]/Table2[[#This Row],[Close Price]])-1</f>
        <v>0.2417567382678889</v>
      </c>
      <c r="AI719">
        <v>68.271993432754101</v>
      </c>
      <c r="AJ719">
        <v>16.015873015873002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-0.23</v>
      </c>
      <c r="AM719" t="s">
        <v>3108</v>
      </c>
      <c r="AN719">
        <v>-19.02</v>
      </c>
      <c r="AO719" t="s">
        <v>3108</v>
      </c>
      <c r="AP719">
        <v>-2.1323848513502001E-2</v>
      </c>
      <c r="AQ719">
        <f>(Table2[[#This Row],[Sharpe Ratio]]-AVERAGE(Table2[Sharpe Ratio]))/_xlfn.STDEV.P(Table2[Sharpe Ratio])</f>
        <v>-0.96049174460185982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722</v>
      </c>
      <c r="AT719">
        <f>_xlfn.RANK.AVG(Table2[[#This Row],[6M Return vs Nifty Z-Score]],Table2[6M Return vs Nifty Z-Score])</f>
        <v>675</v>
      </c>
      <c r="AU719">
        <f>_xlfn.RANK.AVG(Table2[[#This Row],[Sharpe Ratio Z-Score]],Table2[Sharpe Ratio Z-Score])</f>
        <v>612</v>
      </c>
      <c r="AV719">
        <f>(Table2[[#This Row],[Rank 1Y]]+Table2[[#This Row],[Rank 6M]]+Table2[[#This Row],[Rank Sharpe]])/3</f>
        <v>669.66666666666663</v>
      </c>
    </row>
    <row r="720" spans="1:48" x14ac:dyDescent="0.3">
      <c r="A720" t="s">
        <v>2093</v>
      </c>
      <c r="B720" t="s">
        <v>2094</v>
      </c>
      <c r="C720" t="s">
        <v>3064</v>
      </c>
      <c r="D720" t="s">
        <v>57</v>
      </c>
      <c r="E720">
        <v>2867.0460137999999</v>
      </c>
      <c r="F720">
        <v>284.85000000000002</v>
      </c>
      <c r="G720">
        <v>-75.715898789798203</v>
      </c>
      <c r="H720">
        <f>(Table2[[#This Row],[1Y Return vs Nifty]]-AVERAGE(Table2[1Y Return vs Nifty]))/_xlfn.STDEV.P(Table2[1Y Return vs Nifty])</f>
        <v>-1.6606605716178595</v>
      </c>
      <c r="I720">
        <v>-34.589181061545602</v>
      </c>
      <c r="J720">
        <f>(Table2[[#This Row],[1M Return vs Nifty]]-AVERAGE(Table2[1M Return vs Nifty]))/_xlfn.STDEV.P(Table2[1M Return vs Nifty])</f>
        <v>-3.0605666707961019</v>
      </c>
      <c r="K720">
        <v>-60.034237500691503</v>
      </c>
      <c r="L720">
        <f>(Table2[[#This Row],[6M Return vs Nifty]]-AVERAGE(Table2[6M Return vs Nifty]))/_xlfn.STDEV.P(Table2[6M Return vs Nifty])</f>
        <v>-2.2145921075215438</v>
      </c>
      <c r="M720">
        <v>-12.3640056738229</v>
      </c>
      <c r="N720">
        <f>(Table2[[#This Row],[1W Return vs Nifty]]-AVERAGE(Table2[1W Return vs Nifty]))/_xlfn.STDEV.P(Table2[1W Return vs Nifty])</f>
        <v>-2.1674549166054353</v>
      </c>
      <c r="O720">
        <v>370.71</v>
      </c>
      <c r="P720">
        <v>416.066146750347</v>
      </c>
      <c r="Q720">
        <v>482.189797582035</v>
      </c>
      <c r="R720">
        <v>4.4516504387585103</v>
      </c>
      <c r="S720" s="1">
        <f>(Table2[[#This Row],[Close Price]]-Table2[[#This Row],[20D EMA]])/Table2[[#This Row],[20D EMA]]</f>
        <v>-0.23160961398397659</v>
      </c>
      <c r="T720" s="1">
        <f>(Table2[[#This Row],[Close Price]]-Table2[[#This Row],[50D EMA]])/Table2[[#This Row],[50D EMA]]</f>
        <v>-0.3153732832512347</v>
      </c>
      <c r="U720" s="1">
        <f>(Table2[[#This Row],[Close Price]]-Table2[[#This Row],[200D EMA]])/Table2[[#This Row],[200D EMA]]</f>
        <v>-0.40925751347623968</v>
      </c>
      <c r="V720">
        <v>2.5921390228565602</v>
      </c>
      <c r="W720">
        <v>281.2</v>
      </c>
      <c r="X720">
        <v>295</v>
      </c>
      <c r="Y720">
        <v>281.2</v>
      </c>
      <c r="Z720">
        <v>312.7</v>
      </c>
      <c r="AA720">
        <v>281.2</v>
      </c>
      <c r="AB720">
        <v>450.5</v>
      </c>
      <c r="AC720" s="1">
        <f>(Table2[[#This Row],[Close Price]]/Table2[[#This Row],[Day Low]])-1</f>
        <v>1.2980085348506476E-2</v>
      </c>
      <c r="AD720" s="1">
        <f>(Table2[[#This Row],[Day High]]/Table2[[#This Row],[Close Price]])-1</f>
        <v>3.5632789187291403E-2</v>
      </c>
      <c r="AE720" s="1">
        <f>(Table2[[#This Row],[Close Price]]/Table2[[#This Row],[Current Week Low]])-1</f>
        <v>1.2980085348506476E-2</v>
      </c>
      <c r="AF720" s="1">
        <f>(Table2[[#This Row],[Current Week High]]/Table2[[#This Row],[Close Price]])-1</f>
        <v>9.7770756538528847E-2</v>
      </c>
      <c r="AG720" s="1">
        <f>(Table2[[#This Row],[Close Price]]/Table2[[#This Row],[Current Month Low]])-1</f>
        <v>1.2980085348506476E-2</v>
      </c>
      <c r="AH720" s="1">
        <f>(Table2[[#This Row],[Current Month High]]/Table2[[#This Row],[Close Price]])-1</f>
        <v>0.58153414077584675</v>
      </c>
      <c r="AI720">
        <v>136.91416535018399</v>
      </c>
      <c r="AJ720">
        <v>1.29800853485064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</v>
      </c>
      <c r="AM720" t="s">
        <v>3108</v>
      </c>
      <c r="AN720">
        <v>-33.99</v>
      </c>
      <c r="AO720" t="s">
        <v>3108</v>
      </c>
      <c r="AQ720">
        <f>(Table2[[#This Row],[Sharpe Ratio]]-AVERAGE(Table2[Sharpe Ratio]))/_xlfn.STDEV.P(Table2[Sharpe Ratio])</f>
        <v>-0.71815696001452767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733</v>
      </c>
      <c r="AT720">
        <f>_xlfn.RANK.AVG(Table2[[#This Row],[6M Return vs Nifty Z-Score]],Table2[6M Return vs Nifty Z-Score])</f>
        <v>733</v>
      </c>
      <c r="AU720">
        <f>_xlfn.RANK.AVG(Table2[[#This Row],[Sharpe Ratio Z-Score]],Table2[Sharpe Ratio Z-Score])</f>
        <v>544.5</v>
      </c>
      <c r="AV720">
        <f>(Table2[[#This Row],[Rank 1Y]]+Table2[[#This Row],[Rank 6M]]+Table2[[#This Row],[Rank Sharpe]])/3</f>
        <v>670.16666666666663</v>
      </c>
    </row>
    <row r="721" spans="1:48" x14ac:dyDescent="0.3">
      <c r="A721" t="s">
        <v>1633</v>
      </c>
      <c r="B721" t="s">
        <v>1634</v>
      </c>
      <c r="C721" t="s">
        <v>3078</v>
      </c>
      <c r="D721" t="s">
        <v>291</v>
      </c>
      <c r="E721">
        <v>5207.9764936359998</v>
      </c>
      <c r="F721">
        <v>154.84</v>
      </c>
      <c r="G721">
        <v>-26.310304511666398</v>
      </c>
      <c r="H721">
        <f>(Table2[[#This Row],[1Y Return vs Nifty]]-AVERAGE(Table2[1Y Return vs Nifty]))/_xlfn.STDEV.P(Table2[1Y Return vs Nifty])</f>
        <v>-0.89835554187461497</v>
      </c>
      <c r="I721">
        <v>-10.197591584866601</v>
      </c>
      <c r="J721">
        <f>(Table2[[#This Row],[1M Return vs Nifty]]-AVERAGE(Table2[1M Return vs Nifty]))/_xlfn.STDEV.P(Table2[1M Return vs Nifty])</f>
        <v>-0.72862945735238882</v>
      </c>
      <c r="K721">
        <v>-34.348174989329699</v>
      </c>
      <c r="L721">
        <f>(Table2[[#This Row],[6M Return vs Nifty]]-AVERAGE(Table2[6M Return vs Nifty]))/_xlfn.STDEV.P(Table2[6M Return vs Nifty])</f>
        <v>-1.3511703973309626</v>
      </c>
      <c r="M721">
        <v>-4.7905662034843397</v>
      </c>
      <c r="N721">
        <f>(Table2[[#This Row],[1W Return vs Nifty]]-AVERAGE(Table2[1W Return vs Nifty]))/_xlfn.STDEV.P(Table2[1W Return vs Nifty])</f>
        <v>-0.48650392878896337</v>
      </c>
      <c r="O721">
        <v>161.06</v>
      </c>
      <c r="P721">
        <v>163.86420808783501</v>
      </c>
      <c r="Q721">
        <v>165.39976722497201</v>
      </c>
      <c r="R721">
        <v>32.632249422544</v>
      </c>
      <c r="S721" s="1">
        <f>(Table2[[#This Row],[Close Price]]-Table2[[#This Row],[20D EMA]])/Table2[[#This Row],[20D EMA]]</f>
        <v>-3.8619148143548977E-2</v>
      </c>
      <c r="T721" s="1">
        <f>(Table2[[#This Row],[Close Price]]-Table2[[#This Row],[50D EMA]])/Table2[[#This Row],[50D EMA]]</f>
        <v>-5.507125804433035E-2</v>
      </c>
      <c r="U721" s="1">
        <f>(Table2[[#This Row],[Close Price]]-Table2[[#This Row],[200D EMA]])/Table2[[#This Row],[200D EMA]]</f>
        <v>-6.384390620458924E-2</v>
      </c>
      <c r="V721">
        <v>0.79712202583607195</v>
      </c>
      <c r="W721">
        <v>153.28</v>
      </c>
      <c r="X721">
        <v>155.86000000000001</v>
      </c>
      <c r="Y721">
        <v>151.5</v>
      </c>
      <c r="Z721">
        <v>159.99</v>
      </c>
      <c r="AA721">
        <v>151.5</v>
      </c>
      <c r="AB721">
        <v>176.01</v>
      </c>
      <c r="AC721" s="1">
        <f>(Table2[[#This Row],[Close Price]]/Table2[[#This Row],[Day Low]])-1</f>
        <v>1.0177453027139904E-2</v>
      </c>
      <c r="AD721" s="1">
        <f>(Table2[[#This Row],[Day High]]/Table2[[#This Row],[Close Price]])-1</f>
        <v>6.5874451046241678E-3</v>
      </c>
      <c r="AE721" s="1">
        <f>(Table2[[#This Row],[Close Price]]/Table2[[#This Row],[Current Week Low]])-1</f>
        <v>2.204620462046214E-2</v>
      </c>
      <c r="AF721" s="1">
        <f>(Table2[[#This Row],[Current Week High]]/Table2[[#This Row],[Close Price]])-1</f>
        <v>3.3260139498837438E-2</v>
      </c>
      <c r="AG721" s="1">
        <f>(Table2[[#This Row],[Close Price]]/Table2[[#This Row],[Current Month Low]])-1</f>
        <v>2.204620462046214E-2</v>
      </c>
      <c r="AH721" s="1">
        <f>(Table2[[#This Row],[Current Month High]]/Table2[[#This Row],[Close Price]])-1</f>
        <v>0.13672177731852231</v>
      </c>
      <c r="AI721">
        <v>41.8238181348488</v>
      </c>
      <c r="AJ721">
        <v>19.061899269511699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-0.12</v>
      </c>
      <c r="AM721" t="s">
        <v>3108</v>
      </c>
      <c r="AN721">
        <v>-10.37</v>
      </c>
      <c r="AO721" t="s">
        <v>3108</v>
      </c>
      <c r="AP721">
        <v>-6.0318983659339999E-2</v>
      </c>
      <c r="AQ721">
        <f>(Table2[[#This Row],[Sharpe Ratio]]-AVERAGE(Table2[Sharpe Ratio]))/_xlfn.STDEV.P(Table2[Sharpe Ratio])</f>
        <v>-1.4036517900100334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632</v>
      </c>
      <c r="AT721">
        <f>_xlfn.RANK.AVG(Table2[[#This Row],[6M Return vs Nifty Z-Score]],Table2[6M Return vs Nifty Z-Score])</f>
        <v>709</v>
      </c>
      <c r="AU721">
        <f>_xlfn.RANK.AVG(Table2[[#This Row],[Sharpe Ratio Z-Score]],Table2[Sharpe Ratio Z-Score])</f>
        <v>673</v>
      </c>
      <c r="AV721">
        <f>(Table2[[#This Row],[Rank 1Y]]+Table2[[#This Row],[Rank 6M]]+Table2[[#This Row],[Rank Sharpe]])/3</f>
        <v>671.33333333333337</v>
      </c>
    </row>
    <row r="722" spans="1:48" x14ac:dyDescent="0.3">
      <c r="A722" t="s">
        <v>1300</v>
      </c>
      <c r="B722" t="s">
        <v>1301</v>
      </c>
      <c r="C722" t="s">
        <v>3076</v>
      </c>
      <c r="D722" t="s">
        <v>95</v>
      </c>
      <c r="E722">
        <v>8547.7758130500006</v>
      </c>
      <c r="F722">
        <v>289.5</v>
      </c>
      <c r="G722">
        <v>-71.029857443018301</v>
      </c>
      <c r="H722">
        <f>(Table2[[#This Row],[1Y Return vs Nifty]]-AVERAGE(Table2[1Y Return vs Nifty]))/_xlfn.STDEV.P(Table2[1Y Return vs Nifty])</f>
        <v>-1.5883571626531736</v>
      </c>
      <c r="I722">
        <v>-3.0119738006226999</v>
      </c>
      <c r="J722">
        <f>(Table2[[#This Row],[1M Return vs Nifty]]-AVERAGE(Table2[1M Return vs Nifty]))/_xlfn.STDEV.P(Table2[1M Return vs Nifty])</f>
        <v>-4.1654566737644359E-2</v>
      </c>
      <c r="K722">
        <v>-16.083094923767302</v>
      </c>
      <c r="L722">
        <f>(Table2[[#This Row],[6M Return vs Nifty]]-AVERAGE(Table2[6M Return vs Nifty]))/_xlfn.STDEV.P(Table2[6M Return vs Nifty])</f>
        <v>-0.73720059717183029</v>
      </c>
      <c r="M722">
        <v>-1.23425160342634</v>
      </c>
      <c r="N722">
        <f>(Table2[[#This Row],[1W Return vs Nifty]]-AVERAGE(Table2[1W Return vs Nifty]))/_xlfn.STDEV.P(Table2[1W Return vs Nifty])</f>
        <v>0.30283235142645087</v>
      </c>
      <c r="O722">
        <v>299.05</v>
      </c>
      <c r="P722">
        <v>299.20378731658201</v>
      </c>
      <c r="Q722">
        <v>345.51000999971399</v>
      </c>
      <c r="R722">
        <v>30.297945257109799</v>
      </c>
      <c r="S722" s="1">
        <f>(Table2[[#This Row],[Close Price]]-Table2[[#This Row],[20D EMA]])/Table2[[#This Row],[20D EMA]]</f>
        <v>-3.1934459120548438E-2</v>
      </c>
      <c r="T722" s="1">
        <f>(Table2[[#This Row],[Close Price]]-Table2[[#This Row],[50D EMA]])/Table2[[#This Row],[50D EMA]]</f>
        <v>-3.2432033710571351E-2</v>
      </c>
      <c r="U722" s="1">
        <f>(Table2[[#This Row],[Close Price]]-Table2[[#This Row],[200D EMA]])/Table2[[#This Row],[200D EMA]]</f>
        <v>-0.16210821214632928</v>
      </c>
      <c r="V722">
        <v>0.36568877697493601</v>
      </c>
      <c r="W722">
        <v>288.05</v>
      </c>
      <c r="X722">
        <v>294.3</v>
      </c>
      <c r="Y722">
        <v>288.05</v>
      </c>
      <c r="Z722">
        <v>300.85000000000002</v>
      </c>
      <c r="AA722">
        <v>286.55</v>
      </c>
      <c r="AB722">
        <v>315.7</v>
      </c>
      <c r="AC722" s="1">
        <f>(Table2[[#This Row],[Close Price]]/Table2[[#This Row],[Day Low]])-1</f>
        <v>5.0338482902274606E-3</v>
      </c>
      <c r="AD722" s="1">
        <f>(Table2[[#This Row],[Day High]]/Table2[[#This Row],[Close Price]])-1</f>
        <v>1.6580310880829119E-2</v>
      </c>
      <c r="AE722" s="1">
        <f>(Table2[[#This Row],[Close Price]]/Table2[[#This Row],[Current Week Low]])-1</f>
        <v>5.0338482902274606E-3</v>
      </c>
      <c r="AF722" s="1">
        <f>(Table2[[#This Row],[Current Week High]]/Table2[[#This Row],[Close Price]])-1</f>
        <v>3.9205526770293764E-2</v>
      </c>
      <c r="AG722" s="1">
        <f>(Table2[[#This Row],[Close Price]]/Table2[[#This Row],[Current Month Low]])-1</f>
        <v>1.0294887454196378E-2</v>
      </c>
      <c r="AH722" s="1">
        <f>(Table2[[#This Row],[Current Month High]]/Table2[[#This Row],[Close Price]])-1</f>
        <v>9.0500863557858358E-2</v>
      </c>
      <c r="AI722">
        <v>93.436960276338496</v>
      </c>
      <c r="AJ722">
        <v>10.919540229885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3108</v>
      </c>
      <c r="AN722">
        <v>-8.3000000000000007</v>
      </c>
      <c r="AO722" t="s">
        <v>3108</v>
      </c>
      <c r="AP722">
        <v>-0.10121093418034199</v>
      </c>
      <c r="AQ722">
        <f>(Table2[[#This Row],[Sharpe Ratio]]-AVERAGE(Table2[Sharpe Ratio]))/_xlfn.STDEV.P(Table2[Sharpe Ratio])</f>
        <v>-1.8683681855794474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732</v>
      </c>
      <c r="AT722">
        <f>_xlfn.RANK.AVG(Table2[[#This Row],[6M Return vs Nifty Z-Score]],Table2[6M Return vs Nifty Z-Score])</f>
        <v>573</v>
      </c>
      <c r="AU722">
        <f>_xlfn.RANK.AVG(Table2[[#This Row],[Sharpe Ratio Z-Score]],Table2[Sharpe Ratio Z-Score])</f>
        <v>718</v>
      </c>
      <c r="AV722">
        <f>(Table2[[#This Row],[Rank 1Y]]+Table2[[#This Row],[Rank 6M]]+Table2[[#This Row],[Rank Sharpe]])/3</f>
        <v>674.33333333333337</v>
      </c>
    </row>
    <row r="723" spans="1:48" x14ac:dyDescent="0.3">
      <c r="A723" t="s">
        <v>1467</v>
      </c>
      <c r="B723" t="s">
        <v>1468</v>
      </c>
      <c r="C723" t="s">
        <v>3068</v>
      </c>
      <c r="D723" t="s">
        <v>51</v>
      </c>
      <c r="E723">
        <v>6921.7209504519997</v>
      </c>
      <c r="F723">
        <v>213.29</v>
      </c>
      <c r="G723">
        <v>-33.745012415446503</v>
      </c>
      <c r="H723">
        <f>(Table2[[#This Row],[1Y Return vs Nifty]]-AVERAGE(Table2[1Y Return vs Nifty]))/_xlfn.STDEV.P(Table2[1Y Return vs Nifty])</f>
        <v>-1.0130695800828755</v>
      </c>
      <c r="I723">
        <v>-9.4721923000738997</v>
      </c>
      <c r="J723">
        <f>(Table2[[#This Row],[1M Return vs Nifty]]-AVERAGE(Table2[1M Return vs Nifty]))/_xlfn.STDEV.P(Table2[1M Return vs Nifty])</f>
        <v>-0.65927827429681585</v>
      </c>
      <c r="K723">
        <v>-52.196052980400999</v>
      </c>
      <c r="L723">
        <f>(Table2[[#This Row],[6M Return vs Nifty]]-AVERAGE(Table2[6M Return vs Nifty]))/_xlfn.STDEV.P(Table2[6M Return vs Nifty])</f>
        <v>-1.9511161979575535</v>
      </c>
      <c r="M723">
        <v>-3.5033905199095798</v>
      </c>
      <c r="N723">
        <f>(Table2[[#This Row],[1W Return vs Nifty]]-AVERAGE(Table2[1W Return vs Nifty]))/_xlfn.STDEV.P(Table2[1W Return vs Nifty])</f>
        <v>-0.20081085033070101</v>
      </c>
      <c r="O723">
        <v>221.52</v>
      </c>
      <c r="P723">
        <v>231.83054311425499</v>
      </c>
      <c r="Q723">
        <v>264.27323515696202</v>
      </c>
      <c r="R723">
        <v>29.682022587693901</v>
      </c>
      <c r="S723" s="1">
        <f>(Table2[[#This Row],[Close Price]]-Table2[[#This Row],[20D EMA]])/Table2[[#This Row],[20D EMA]]</f>
        <v>-3.7152401589021389E-2</v>
      </c>
      <c r="T723" s="1">
        <f>(Table2[[#This Row],[Close Price]]-Table2[[#This Row],[50D EMA]])/Table2[[#This Row],[50D EMA]]</f>
        <v>-7.9974548932137512E-2</v>
      </c>
      <c r="U723" s="1">
        <f>(Table2[[#This Row],[Close Price]]-Table2[[#This Row],[200D EMA]])/Table2[[#This Row],[200D EMA]]</f>
        <v>-0.19291864772715681</v>
      </c>
      <c r="V723">
        <v>0.57722047396189902</v>
      </c>
      <c r="W723">
        <v>210.83</v>
      </c>
      <c r="X723">
        <v>216.79</v>
      </c>
      <c r="Y723">
        <v>210.83</v>
      </c>
      <c r="Z723">
        <v>220.84</v>
      </c>
      <c r="AA723">
        <v>210.13</v>
      </c>
      <c r="AB723">
        <v>232.76</v>
      </c>
      <c r="AC723" s="1">
        <f>(Table2[[#This Row],[Close Price]]/Table2[[#This Row],[Day Low]])-1</f>
        <v>1.1668168666698175E-2</v>
      </c>
      <c r="AD723" s="1">
        <f>(Table2[[#This Row],[Day High]]/Table2[[#This Row],[Close Price]])-1</f>
        <v>1.6409583196586697E-2</v>
      </c>
      <c r="AE723" s="1">
        <f>(Table2[[#This Row],[Close Price]]/Table2[[#This Row],[Current Week Low]])-1</f>
        <v>1.1668168666698175E-2</v>
      </c>
      <c r="AF723" s="1">
        <f>(Table2[[#This Row],[Current Week High]]/Table2[[#This Row],[Close Price]])-1</f>
        <v>3.5397815181208658E-2</v>
      </c>
      <c r="AG723" s="1">
        <f>(Table2[[#This Row],[Close Price]]/Table2[[#This Row],[Current Month Low]])-1</f>
        <v>1.5038309617855683E-2</v>
      </c>
      <c r="AH723" s="1">
        <f>(Table2[[#This Row],[Current Month High]]/Table2[[#This Row],[Close Price]])-1</f>
        <v>9.1284167096441493E-2</v>
      </c>
      <c r="AI723">
        <v>121.670026724178</v>
      </c>
      <c r="AJ723">
        <v>8.7659357470678305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3108</v>
      </c>
      <c r="AN723">
        <v>-6.45</v>
      </c>
      <c r="AO723" t="s">
        <v>3108</v>
      </c>
      <c r="AP723">
        <v>-3.0560141254326E-2</v>
      </c>
      <c r="AQ723">
        <f>(Table2[[#This Row],[Sharpe Ratio]]-AVERAGE(Table2[Sharpe Ratio]))/_xlfn.STDEV.P(Table2[Sharpe Ratio])</f>
        <v>-1.0654575536731388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666</v>
      </c>
      <c r="AT723">
        <f>_xlfn.RANK.AVG(Table2[[#This Row],[6M Return vs Nifty Z-Score]],Table2[6M Return vs Nifty Z-Score])</f>
        <v>730</v>
      </c>
      <c r="AU723">
        <f>_xlfn.RANK.AVG(Table2[[#This Row],[Sharpe Ratio Z-Score]],Table2[Sharpe Ratio Z-Score])</f>
        <v>629</v>
      </c>
      <c r="AV723">
        <f>(Table2[[#This Row],[Rank 1Y]]+Table2[[#This Row],[Rank 6M]]+Table2[[#This Row],[Rank Sharpe]])/3</f>
        <v>675</v>
      </c>
    </row>
    <row r="724" spans="1:48" x14ac:dyDescent="0.3">
      <c r="A724" t="s">
        <v>2572</v>
      </c>
      <c r="B724" t="s">
        <v>2573</v>
      </c>
      <c r="C724" t="s">
        <v>3078</v>
      </c>
      <c r="D724" t="s">
        <v>537</v>
      </c>
      <c r="E724">
        <v>1727.2105745839999</v>
      </c>
      <c r="F724">
        <v>103.12</v>
      </c>
      <c r="G724">
        <v>-60.018127939683097</v>
      </c>
      <c r="H724">
        <f>(Table2[[#This Row],[1Y Return vs Nifty]]-AVERAGE(Table2[1Y Return vs Nifty]))/_xlfn.STDEV.P(Table2[1Y Return vs Nifty])</f>
        <v>-1.4184513673841539</v>
      </c>
      <c r="I724">
        <v>-6.61130690180772</v>
      </c>
      <c r="J724">
        <f>(Table2[[#This Row],[1M Return vs Nifty]]-AVERAGE(Table2[1M Return vs Nifty]))/_xlfn.STDEV.P(Table2[1M Return vs Nifty])</f>
        <v>-0.3857657535161087</v>
      </c>
      <c r="K724">
        <v>-20.769375732628401</v>
      </c>
      <c r="L724">
        <f>(Table2[[#This Row],[6M Return vs Nifty]]-AVERAGE(Table2[6M Return vs Nifty]))/_xlfn.STDEV.P(Table2[6M Return vs Nifty])</f>
        <v>-0.89472713860379816</v>
      </c>
      <c r="M724">
        <v>-8.4997392586388596</v>
      </c>
      <c r="N724">
        <f>(Table2[[#This Row],[1W Return vs Nifty]]-AVERAGE(Table2[1W Return vs Nifty]))/_xlfn.STDEV.P(Table2[1W Return vs Nifty])</f>
        <v>-1.3097676698492069</v>
      </c>
      <c r="O724">
        <v>109.17</v>
      </c>
      <c r="P724">
        <v>108.469042323545</v>
      </c>
      <c r="Q724">
        <v>117.219560065747</v>
      </c>
      <c r="R724">
        <v>35.294986063281698</v>
      </c>
      <c r="S724" s="1">
        <f>(Table2[[#This Row],[Close Price]]-Table2[[#This Row],[20D EMA]])/Table2[[#This Row],[20D EMA]]</f>
        <v>-5.5418155170834454E-2</v>
      </c>
      <c r="T724" s="1">
        <f>(Table2[[#This Row],[Close Price]]-Table2[[#This Row],[50D EMA]])/Table2[[#This Row],[50D EMA]]</f>
        <v>-4.9313999727126696E-2</v>
      </c>
      <c r="U724" s="1">
        <f>(Table2[[#This Row],[Close Price]]-Table2[[#This Row],[200D EMA]])/Table2[[#This Row],[200D EMA]]</f>
        <v>-0.12028333887141984</v>
      </c>
      <c r="V724">
        <v>0.64266817563001599</v>
      </c>
      <c r="W724">
        <v>99.9</v>
      </c>
      <c r="X724">
        <v>103.95</v>
      </c>
      <c r="Y724">
        <v>99.9</v>
      </c>
      <c r="Z724">
        <v>112.64</v>
      </c>
      <c r="AA724">
        <v>99.9</v>
      </c>
      <c r="AB724">
        <v>121.97</v>
      </c>
      <c r="AC724" s="1">
        <f>(Table2[[#This Row],[Close Price]]/Table2[[#This Row],[Day Low]])-1</f>
        <v>3.223223223223215E-2</v>
      </c>
      <c r="AD724" s="1">
        <f>(Table2[[#This Row],[Day High]]/Table2[[#This Row],[Close Price]])-1</f>
        <v>8.0488750969742728E-3</v>
      </c>
      <c r="AE724" s="1">
        <f>(Table2[[#This Row],[Close Price]]/Table2[[#This Row],[Current Week Low]])-1</f>
        <v>3.223223223223215E-2</v>
      </c>
      <c r="AF724" s="1">
        <f>(Table2[[#This Row],[Current Week High]]/Table2[[#This Row],[Close Price]])-1</f>
        <v>9.2319627618308697E-2</v>
      </c>
      <c r="AG724" s="1">
        <f>(Table2[[#This Row],[Close Price]]/Table2[[#This Row],[Current Month Low]])-1</f>
        <v>3.223223223223215E-2</v>
      </c>
      <c r="AH724" s="1">
        <f>(Table2[[#This Row],[Current Month High]]/Table2[[#This Row],[Close Price]])-1</f>
        <v>0.18279674166020166</v>
      </c>
      <c r="AI724">
        <v>80.711792086889005</v>
      </c>
      <c r="AJ724">
        <v>28.980612883051901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7.0000000000000007E-2</v>
      </c>
      <c r="AM724" t="s">
        <v>3109</v>
      </c>
      <c r="AN724">
        <v>-13.25</v>
      </c>
      <c r="AO724" t="s">
        <v>3108</v>
      </c>
      <c r="AP724">
        <v>-6.9412202789504995E-2</v>
      </c>
      <c r="AQ724">
        <f>(Table2[[#This Row],[Sharpe Ratio]]-AVERAGE(Table2[Sharpe Ratio]))/_xlfn.STDEV.P(Table2[Sharpe Ratio])</f>
        <v>-1.5069916396492127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727</v>
      </c>
      <c r="AT724">
        <f>_xlfn.RANK.AVG(Table2[[#This Row],[6M Return vs Nifty Z-Score]],Table2[6M Return vs Nifty Z-Score])</f>
        <v>614</v>
      </c>
      <c r="AU724">
        <f>_xlfn.RANK.AVG(Table2[[#This Row],[Sharpe Ratio Z-Score]],Table2[Sharpe Ratio Z-Score])</f>
        <v>684</v>
      </c>
      <c r="AV724">
        <f>(Table2[[#This Row],[Rank 1Y]]+Table2[[#This Row],[Rank 6M]]+Table2[[#This Row],[Rank Sharpe]])/3</f>
        <v>675</v>
      </c>
    </row>
    <row r="725" spans="1:48" x14ac:dyDescent="0.3">
      <c r="A725" t="s">
        <v>1401</v>
      </c>
      <c r="B725" t="s">
        <v>1402</v>
      </c>
      <c r="C725" t="s">
        <v>3072</v>
      </c>
      <c r="D725" t="s">
        <v>127</v>
      </c>
      <c r="E725">
        <v>7671.3442286</v>
      </c>
      <c r="F725">
        <v>642.20000000000005</v>
      </c>
      <c r="G725">
        <v>-55.018871336608299</v>
      </c>
      <c r="H725">
        <f>(Table2[[#This Row],[1Y Return vs Nifty]]-AVERAGE(Table2[1Y Return vs Nifty]))/_xlfn.STDEV.P(Table2[1Y Return vs Nifty])</f>
        <v>-1.3413151946655946</v>
      </c>
      <c r="I725">
        <v>-5.2599501508747997</v>
      </c>
      <c r="J725">
        <f>(Table2[[#This Row],[1M Return vs Nifty]]-AVERAGE(Table2[1M Return vs Nifty]))/_xlfn.STDEV.P(Table2[1M Return vs Nifty])</f>
        <v>-0.2565704380918381</v>
      </c>
      <c r="K725">
        <v>-17.014494369051398</v>
      </c>
      <c r="L725">
        <f>(Table2[[#This Row],[6M Return vs Nifty]]-AVERAGE(Table2[6M Return vs Nifty]))/_xlfn.STDEV.P(Table2[6M Return vs Nifty])</f>
        <v>-0.76850903541774807</v>
      </c>
      <c r="M725">
        <v>-3.17950938084849</v>
      </c>
      <c r="N725">
        <f>(Table2[[#This Row],[1W Return vs Nifty]]-AVERAGE(Table2[1W Return vs Nifty]))/_xlfn.STDEV.P(Table2[1W Return vs Nifty])</f>
        <v>-0.12892431545151944</v>
      </c>
      <c r="O725">
        <v>660.3</v>
      </c>
      <c r="P725">
        <v>673.33100078325901</v>
      </c>
      <c r="Q725">
        <v>706.54165447165894</v>
      </c>
      <c r="R725">
        <v>25.806812682044999</v>
      </c>
      <c r="S725" s="1">
        <f>(Table2[[#This Row],[Close Price]]-Table2[[#This Row],[20D EMA]])/Table2[[#This Row],[20D EMA]]</f>
        <v>-2.7411782523095427E-2</v>
      </c>
      <c r="T725" s="1">
        <f>(Table2[[#This Row],[Close Price]]-Table2[[#This Row],[50D EMA]])/Table2[[#This Row],[50D EMA]]</f>
        <v>-4.6234319743254836E-2</v>
      </c>
      <c r="U725" s="1">
        <f>(Table2[[#This Row],[Close Price]]-Table2[[#This Row],[200D EMA]])/Table2[[#This Row],[200D EMA]]</f>
        <v>-9.1065620921915225E-2</v>
      </c>
      <c r="V725">
        <v>0.98717231057771504</v>
      </c>
      <c r="W725">
        <v>640.04999999999995</v>
      </c>
      <c r="X725">
        <v>645</v>
      </c>
      <c r="Y725">
        <v>635.5</v>
      </c>
      <c r="Z725">
        <v>649.29999999999995</v>
      </c>
      <c r="AA725">
        <v>635.5</v>
      </c>
      <c r="AB725">
        <v>710.95</v>
      </c>
      <c r="AC725" s="1">
        <f>(Table2[[#This Row],[Close Price]]/Table2[[#This Row],[Day Low]])-1</f>
        <v>3.3591125693306356E-3</v>
      </c>
      <c r="AD725" s="1">
        <f>(Table2[[#This Row],[Day High]]/Table2[[#This Row],[Close Price]])-1</f>
        <v>4.3600124571783194E-3</v>
      </c>
      <c r="AE725" s="1">
        <f>(Table2[[#This Row],[Close Price]]/Table2[[#This Row],[Current Week Low]])-1</f>
        <v>1.0542879622344792E-2</v>
      </c>
      <c r="AF725" s="1">
        <f>(Table2[[#This Row],[Current Week High]]/Table2[[#This Row],[Close Price]])-1</f>
        <v>1.1055745873559397E-2</v>
      </c>
      <c r="AG725" s="1">
        <f>(Table2[[#This Row],[Close Price]]/Table2[[#This Row],[Current Month Low]])-1</f>
        <v>1.0542879622344792E-2</v>
      </c>
      <c r="AH725" s="1">
        <f>(Table2[[#This Row],[Current Month High]]/Table2[[#This Row],[Close Price]])-1</f>
        <v>0.10705387729679217</v>
      </c>
      <c r="AI725">
        <v>43.257552164434699</v>
      </c>
      <c r="AJ725">
        <v>7.2836618777146702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-0.21</v>
      </c>
      <c r="AM725" t="s">
        <v>3108</v>
      </c>
      <c r="AN725">
        <v>-5.17</v>
      </c>
      <c r="AO725" t="s">
        <v>3108</v>
      </c>
      <c r="AP725">
        <v>-0.110626270677167</v>
      </c>
      <c r="AQ725">
        <f>(Table2[[#This Row],[Sharpe Ratio]]-AVERAGE(Table2[Sharpe Ratio]))/_xlfn.STDEV.P(Table2[Sharpe Ratio])</f>
        <v>-1.9753687366446371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723</v>
      </c>
      <c r="AT725">
        <f>_xlfn.RANK.AVG(Table2[[#This Row],[6M Return vs Nifty Z-Score]],Table2[6M Return vs Nifty Z-Score])</f>
        <v>582</v>
      </c>
      <c r="AU725">
        <f>_xlfn.RANK.AVG(Table2[[#This Row],[Sharpe Ratio Z-Score]],Table2[Sharpe Ratio Z-Score])</f>
        <v>721</v>
      </c>
      <c r="AV725">
        <f>(Table2[[#This Row],[Rank 1Y]]+Table2[[#This Row],[Rank 6M]]+Table2[[#This Row],[Rank Sharpe]])/3</f>
        <v>675.33333333333337</v>
      </c>
    </row>
    <row r="726" spans="1:48" x14ac:dyDescent="0.3">
      <c r="A726" t="s">
        <v>2248</v>
      </c>
      <c r="B726" t="s">
        <v>2249</v>
      </c>
      <c r="C726" t="s">
        <v>3078</v>
      </c>
      <c r="D726" t="s">
        <v>390</v>
      </c>
      <c r="E726">
        <v>2404.153393008</v>
      </c>
      <c r="F726">
        <v>208.76</v>
      </c>
      <c r="G726">
        <v>-30.645202891636998</v>
      </c>
      <c r="H726">
        <f>(Table2[[#This Row],[1Y Return vs Nifty]]-AVERAGE(Table2[1Y Return vs Nifty]))/_xlfn.STDEV.P(Table2[1Y Return vs Nifty])</f>
        <v>-0.96524098039144501</v>
      </c>
      <c r="I726">
        <v>-2.6274487211547499</v>
      </c>
      <c r="J726">
        <f>(Table2[[#This Row],[1M Return vs Nifty]]-AVERAGE(Table2[1M Return vs Nifty]))/_xlfn.STDEV.P(Table2[1M Return vs Nifty])</f>
        <v>-4.892372819488895E-3</v>
      </c>
      <c r="K726">
        <v>-58.806629455538797</v>
      </c>
      <c r="L726">
        <f>(Table2[[#This Row],[6M Return vs Nifty]]-AVERAGE(Table2[6M Return vs Nifty]))/_xlfn.STDEV.P(Table2[6M Return vs Nifty])</f>
        <v>-2.1733267934111922</v>
      </c>
      <c r="M726">
        <v>-3.43238278653208</v>
      </c>
      <c r="N726">
        <f>(Table2[[#This Row],[1W Return vs Nifty]]-AVERAGE(Table2[1W Return vs Nifty]))/_xlfn.STDEV.P(Table2[1W Return vs Nifty])</f>
        <v>-0.18505043922145617</v>
      </c>
      <c r="O726">
        <v>213.54</v>
      </c>
      <c r="P726">
        <v>220.863448956361</v>
      </c>
      <c r="Q726">
        <v>256.58851002310399</v>
      </c>
      <c r="R726">
        <v>40.909317070331198</v>
      </c>
      <c r="S726" s="1">
        <f>(Table2[[#This Row],[Close Price]]-Table2[[#This Row],[20D EMA]])/Table2[[#This Row],[20D EMA]]</f>
        <v>-2.2384564952702076E-2</v>
      </c>
      <c r="T726" s="1">
        <f>(Table2[[#This Row],[Close Price]]-Table2[[#This Row],[50D EMA]])/Table2[[#This Row],[50D EMA]]</f>
        <v>-5.480059744404539E-2</v>
      </c>
      <c r="U726" s="1">
        <f>(Table2[[#This Row],[Close Price]]-Table2[[#This Row],[200D EMA]])/Table2[[#This Row],[200D EMA]]</f>
        <v>-0.18640160472812045</v>
      </c>
      <c r="V726">
        <v>0.58099401399440598</v>
      </c>
      <c r="W726">
        <v>208.1</v>
      </c>
      <c r="X726">
        <v>211.74</v>
      </c>
      <c r="Y726">
        <v>207.5</v>
      </c>
      <c r="Z726">
        <v>218.5</v>
      </c>
      <c r="AA726">
        <v>205.6</v>
      </c>
      <c r="AB726">
        <v>228.44</v>
      </c>
      <c r="AC726" s="1">
        <f>(Table2[[#This Row],[Close Price]]/Table2[[#This Row],[Day Low]])-1</f>
        <v>3.1715521383950396E-3</v>
      </c>
      <c r="AD726" s="1">
        <f>(Table2[[#This Row],[Day High]]/Table2[[#This Row],[Close Price]])-1</f>
        <v>1.4274765280705148E-2</v>
      </c>
      <c r="AE726" s="1">
        <f>(Table2[[#This Row],[Close Price]]/Table2[[#This Row],[Current Week Low]])-1</f>
        <v>6.072289156626498E-3</v>
      </c>
      <c r="AF726" s="1">
        <f>(Table2[[#This Row],[Current Week High]]/Table2[[#This Row],[Close Price]])-1</f>
        <v>4.6656447595324835E-2</v>
      </c>
      <c r="AG726" s="1">
        <f>(Table2[[#This Row],[Close Price]]/Table2[[#This Row],[Current Month Low]])-1</f>
        <v>1.5369649805447416E-2</v>
      </c>
      <c r="AH726" s="1">
        <f>(Table2[[#This Row],[Current Month High]]/Table2[[#This Row],[Close Price]])-1</f>
        <v>9.4270933128951961E-2</v>
      </c>
      <c r="AI726">
        <v>106.81643993102099</v>
      </c>
      <c r="AJ726">
        <v>9.0130548302871993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-0.06</v>
      </c>
      <c r="AM726" t="s">
        <v>3108</v>
      </c>
      <c r="AN726">
        <v>-7.44</v>
      </c>
      <c r="AO726" t="s">
        <v>3108</v>
      </c>
      <c r="AP726">
        <v>-4.6252403247161997E-2</v>
      </c>
      <c r="AQ726">
        <f>(Table2[[#This Row],[Sharpe Ratio]]-AVERAGE(Table2[Sharpe Ratio]))/_xlfn.STDEV.P(Table2[Sharpe Ratio])</f>
        <v>-1.2437921975022774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652</v>
      </c>
      <c r="AT726">
        <f>_xlfn.RANK.AVG(Table2[[#This Row],[6M Return vs Nifty Z-Score]],Table2[6M Return vs Nifty Z-Score])</f>
        <v>732</v>
      </c>
      <c r="AU726">
        <f>_xlfn.RANK.AVG(Table2[[#This Row],[Sharpe Ratio Z-Score]],Table2[Sharpe Ratio Z-Score])</f>
        <v>648</v>
      </c>
      <c r="AV726">
        <f>(Table2[[#This Row],[Rank 1Y]]+Table2[[#This Row],[Rank 6M]]+Table2[[#This Row],[Rank Sharpe]])/3</f>
        <v>677.33333333333337</v>
      </c>
    </row>
    <row r="727" spans="1:48" x14ac:dyDescent="0.3">
      <c r="A727" t="s">
        <v>1102</v>
      </c>
      <c r="B727" t="s">
        <v>1103</v>
      </c>
      <c r="C727" t="s">
        <v>3063</v>
      </c>
      <c r="D727" t="s">
        <v>21</v>
      </c>
      <c r="E727">
        <v>11457.126165539999</v>
      </c>
      <c r="F727">
        <v>766.1</v>
      </c>
      <c r="G727">
        <v>-40.828248380505201</v>
      </c>
      <c r="H727">
        <f>(Table2[[#This Row],[1Y Return vs Nifty]]-AVERAGE(Table2[1Y Return vs Nifty]))/_xlfn.STDEV.P(Table2[1Y Return vs Nifty])</f>
        <v>-1.1223605719617544</v>
      </c>
      <c r="I727">
        <v>-8.95380849435365</v>
      </c>
      <c r="J727">
        <f>(Table2[[#This Row],[1M Return vs Nifty]]-AVERAGE(Table2[1M Return vs Nifty]))/_xlfn.STDEV.P(Table2[1M Return vs Nifty])</f>
        <v>-0.6097186304465696</v>
      </c>
      <c r="K727">
        <v>-19.760713261349999</v>
      </c>
      <c r="L727">
        <f>(Table2[[#This Row],[6M Return vs Nifty]]-AVERAGE(Table2[6M Return vs Nifty]))/_xlfn.STDEV.P(Table2[6M Return vs Nifty])</f>
        <v>-0.86082154970433067</v>
      </c>
      <c r="M727">
        <v>-4.67479721619552</v>
      </c>
      <c r="N727">
        <f>(Table2[[#This Row],[1W Return vs Nifty]]-AVERAGE(Table2[1W Return vs Nifty]))/_xlfn.STDEV.P(Table2[1W Return vs Nifty])</f>
        <v>-0.46080860313094307</v>
      </c>
      <c r="O727">
        <v>789.07</v>
      </c>
      <c r="P727">
        <v>808.52372045793697</v>
      </c>
      <c r="Q727">
        <v>836.61350248424401</v>
      </c>
      <c r="R727">
        <v>35.291046955680201</v>
      </c>
      <c r="S727" s="1">
        <f>(Table2[[#This Row],[Close Price]]-Table2[[#This Row],[20D EMA]])/Table2[[#This Row],[20D EMA]]</f>
        <v>-2.9110218358320589E-2</v>
      </c>
      <c r="T727" s="1">
        <f>(Table2[[#This Row],[Close Price]]-Table2[[#This Row],[50D EMA]])/Table2[[#This Row],[50D EMA]]</f>
        <v>-5.2470594720348741E-2</v>
      </c>
      <c r="U727" s="1">
        <f>(Table2[[#This Row],[Close Price]]-Table2[[#This Row],[200D EMA]])/Table2[[#This Row],[200D EMA]]</f>
        <v>-8.4284442308020208E-2</v>
      </c>
      <c r="V727">
        <v>0.49563724169466999</v>
      </c>
      <c r="W727">
        <v>761</v>
      </c>
      <c r="X727">
        <v>774.6</v>
      </c>
      <c r="Y727">
        <v>749.1</v>
      </c>
      <c r="Z727">
        <v>777.75</v>
      </c>
      <c r="AA727">
        <v>749.1</v>
      </c>
      <c r="AB727">
        <v>823.7</v>
      </c>
      <c r="AC727" s="1">
        <f>(Table2[[#This Row],[Close Price]]/Table2[[#This Row],[Day Low]])-1</f>
        <v>6.7017082785807425E-3</v>
      </c>
      <c r="AD727" s="1">
        <f>(Table2[[#This Row],[Day High]]/Table2[[#This Row],[Close Price]])-1</f>
        <v>1.1095157290170965E-2</v>
      </c>
      <c r="AE727" s="1">
        <f>(Table2[[#This Row],[Close Price]]/Table2[[#This Row],[Current Week Low]])-1</f>
        <v>2.2693899345881619E-2</v>
      </c>
      <c r="AF727" s="1">
        <f>(Table2[[#This Row],[Current Week High]]/Table2[[#This Row],[Close Price]])-1</f>
        <v>1.520689205064607E-2</v>
      </c>
      <c r="AG727" s="1">
        <f>(Table2[[#This Row],[Close Price]]/Table2[[#This Row],[Current Month Low]])-1</f>
        <v>2.2693899345881619E-2</v>
      </c>
      <c r="AH727" s="1">
        <f>(Table2[[#This Row],[Current Month High]]/Table2[[#This Row],[Close Price]])-1</f>
        <v>7.5186007048688275E-2</v>
      </c>
      <c r="AI727">
        <v>26.615324370186599</v>
      </c>
      <c r="AJ727">
        <v>3.38731443994602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-0.21</v>
      </c>
      <c r="AM727" t="s">
        <v>3108</v>
      </c>
      <c r="AN727">
        <v>-6.23</v>
      </c>
      <c r="AO727" t="s">
        <v>3108</v>
      </c>
      <c r="AP727">
        <v>-0.16258171464549001</v>
      </c>
      <c r="AQ727">
        <f>(Table2[[#This Row],[Sharpe Ratio]]-AVERAGE(Table2[Sharpe Ratio]))/_xlfn.STDEV.P(Table2[Sharpe Ratio])</f>
        <v>-2.565816155844344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696</v>
      </c>
      <c r="AT727">
        <f>_xlfn.RANK.AVG(Table2[[#This Row],[6M Return vs Nifty Z-Score]],Table2[6M Return vs Nifty Z-Score])</f>
        <v>606</v>
      </c>
      <c r="AU727">
        <f>_xlfn.RANK.AVG(Table2[[#This Row],[Sharpe Ratio Z-Score]],Table2[Sharpe Ratio Z-Score])</f>
        <v>733</v>
      </c>
      <c r="AV727">
        <f>(Table2[[#This Row],[Rank 1Y]]+Table2[[#This Row],[Rank 6M]]+Table2[[#This Row],[Rank Sharpe]])/3</f>
        <v>678.33333333333337</v>
      </c>
    </row>
    <row r="728" spans="1:48" x14ac:dyDescent="0.3">
      <c r="A728" t="s">
        <v>1167</v>
      </c>
      <c r="B728" t="s">
        <v>1168</v>
      </c>
      <c r="C728" t="s">
        <v>3078</v>
      </c>
      <c r="D728" t="s">
        <v>537</v>
      </c>
      <c r="E728">
        <v>10269.412122039999</v>
      </c>
      <c r="F728">
        <v>2008.45</v>
      </c>
      <c r="G728">
        <v>-40.346071023035996</v>
      </c>
      <c r="H728">
        <f>(Table2[[#This Row],[1Y Return vs Nifty]]-AVERAGE(Table2[1Y Return vs Nifty]))/_xlfn.STDEV.P(Table2[1Y Return vs Nifty])</f>
        <v>-1.1149208026360817</v>
      </c>
      <c r="I728">
        <v>-2.4822055047282201</v>
      </c>
      <c r="J728">
        <f>(Table2[[#This Row],[1M Return vs Nifty]]-AVERAGE(Table2[1M Return vs Nifty]))/_xlfn.STDEV.P(Table2[1M Return vs Nifty])</f>
        <v>8.9934816349375411E-3</v>
      </c>
      <c r="K728">
        <v>-20.9024912250411</v>
      </c>
      <c r="L728">
        <f>(Table2[[#This Row],[6M Return vs Nifty]]-AVERAGE(Table2[6M Return vs Nifty]))/_xlfn.STDEV.P(Table2[6M Return vs Nifty])</f>
        <v>-0.89920173668830383</v>
      </c>
      <c r="M728">
        <v>-5.5790531108379797</v>
      </c>
      <c r="N728">
        <f>(Table2[[#This Row],[1W Return vs Nifty]]-AVERAGE(Table2[1W Return vs Nifty]))/_xlfn.STDEV.P(Table2[1W Return vs Nifty])</f>
        <v>-0.66151131492935933</v>
      </c>
      <c r="O728">
        <v>2059.2199999999998</v>
      </c>
      <c r="P728">
        <v>2057.3715655303399</v>
      </c>
      <c r="Q728">
        <v>2147.2324004327402</v>
      </c>
      <c r="R728">
        <v>33.5497808694439</v>
      </c>
      <c r="S728" s="1">
        <f>(Table2[[#This Row],[Close Price]]-Table2[[#This Row],[20D EMA]])/Table2[[#This Row],[20D EMA]]</f>
        <v>-2.4654966443604744E-2</v>
      </c>
      <c r="T728" s="1">
        <f>(Table2[[#This Row],[Close Price]]-Table2[[#This Row],[50D EMA]])/Table2[[#This Row],[50D EMA]]</f>
        <v>-2.3778672919361116E-2</v>
      </c>
      <c r="U728" s="1">
        <f>(Table2[[#This Row],[Close Price]]-Table2[[#This Row],[200D EMA]])/Table2[[#This Row],[200D EMA]]</f>
        <v>-6.4633153078712285E-2</v>
      </c>
      <c r="V728">
        <v>0.78958042983038401</v>
      </c>
      <c r="W728">
        <v>1984.5</v>
      </c>
      <c r="X728">
        <v>2030.9</v>
      </c>
      <c r="Y728">
        <v>1961.9</v>
      </c>
      <c r="Z728">
        <v>2086.9499999999998</v>
      </c>
      <c r="AA728">
        <v>1961.9</v>
      </c>
      <c r="AB728">
        <v>2154.65</v>
      </c>
      <c r="AC728" s="1">
        <f>(Table2[[#This Row],[Close Price]]/Table2[[#This Row],[Day Low]])-1</f>
        <v>1.2068531116150139E-2</v>
      </c>
      <c r="AD728" s="1">
        <f>(Table2[[#This Row],[Day High]]/Table2[[#This Row],[Close Price]])-1</f>
        <v>1.1177773905250321E-2</v>
      </c>
      <c r="AE728" s="1">
        <f>(Table2[[#This Row],[Close Price]]/Table2[[#This Row],[Current Week Low]])-1</f>
        <v>2.3726999337376986E-2</v>
      </c>
      <c r="AF728" s="1">
        <f>(Table2[[#This Row],[Current Week High]]/Table2[[#This Row],[Close Price]])-1</f>
        <v>3.9084866439293764E-2</v>
      </c>
      <c r="AG728" s="1">
        <f>(Table2[[#This Row],[Close Price]]/Table2[[#This Row],[Current Month Low]])-1</f>
        <v>2.3726999337376986E-2</v>
      </c>
      <c r="AH728" s="1">
        <f>(Table2[[#This Row],[Current Month High]]/Table2[[#This Row],[Close Price]])-1</f>
        <v>7.2792451890761445E-2</v>
      </c>
      <c r="AI728">
        <v>36.174662052826797</v>
      </c>
      <c r="AJ728">
        <v>11.0868362831858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0.02</v>
      </c>
      <c r="AM728" t="s">
        <v>3109</v>
      </c>
      <c r="AN728">
        <v>-4.0599999999999996</v>
      </c>
      <c r="AO728" t="s">
        <v>3108</v>
      </c>
      <c r="AP728">
        <v>-0.1660072661476</v>
      </c>
      <c r="AQ728">
        <f>(Table2[[#This Row],[Sharpe Ratio]]-AVERAGE(Table2[Sharpe Ratio]))/_xlfn.STDEV.P(Table2[Sharpe Ratio])</f>
        <v>-2.6047458211358139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693</v>
      </c>
      <c r="AT728">
        <f>_xlfn.RANK.AVG(Table2[[#This Row],[6M Return vs Nifty Z-Score]],Table2[6M Return vs Nifty Z-Score])</f>
        <v>617</v>
      </c>
      <c r="AU728">
        <f>_xlfn.RANK.AVG(Table2[[#This Row],[Sharpe Ratio Z-Score]],Table2[Sharpe Ratio Z-Score])</f>
        <v>734</v>
      </c>
      <c r="AV728">
        <f>(Table2[[#This Row],[Rank 1Y]]+Table2[[#This Row],[Rank 6M]]+Table2[[#This Row],[Rank Sharpe]])/3</f>
        <v>681.33333333333337</v>
      </c>
    </row>
    <row r="729" spans="1:48" x14ac:dyDescent="0.3">
      <c r="A729" t="s">
        <v>1782</v>
      </c>
      <c r="B729" t="s">
        <v>1783</v>
      </c>
      <c r="C729" t="s">
        <v>3064</v>
      </c>
      <c r="D729" t="s">
        <v>57</v>
      </c>
      <c r="E729">
        <v>4192.7424671999997</v>
      </c>
      <c r="F729">
        <v>588</v>
      </c>
      <c r="G729">
        <v>-53.5305357549489</v>
      </c>
      <c r="H729">
        <f>(Table2[[#This Row],[1Y Return vs Nifty]]-AVERAGE(Table2[1Y Return vs Nifty]))/_xlfn.STDEV.P(Table2[1Y Return vs Nifty])</f>
        <v>-1.31835087824714</v>
      </c>
      <c r="I729">
        <v>-19.904824650308601</v>
      </c>
      <c r="J729">
        <f>(Table2[[#This Row],[1M Return vs Nifty]]-AVERAGE(Table2[1M Return vs Nifty]))/_xlfn.STDEV.P(Table2[1M Return vs Nifty])</f>
        <v>-1.6566812371069874</v>
      </c>
      <c r="K729">
        <v>-52.016674761619299</v>
      </c>
      <c r="L729">
        <f>(Table2[[#This Row],[6M Return vs Nifty]]-AVERAGE(Table2[6M Return vs Nifty]))/_xlfn.STDEV.P(Table2[6M Return vs Nifty])</f>
        <v>-1.9450865058487325</v>
      </c>
      <c r="M729">
        <v>-3.6581740814894101</v>
      </c>
      <c r="N729">
        <f>(Table2[[#This Row],[1W Return vs Nifty]]-AVERAGE(Table2[1W Return vs Nifty]))/_xlfn.STDEV.P(Table2[1W Return vs Nifty])</f>
        <v>-0.23516559519324048</v>
      </c>
      <c r="O729">
        <v>639.13</v>
      </c>
      <c r="P729">
        <v>695.85319861819005</v>
      </c>
      <c r="Q729">
        <v>799.28854296507097</v>
      </c>
      <c r="R729">
        <v>16.328919070455601</v>
      </c>
      <c r="S729" s="1">
        <f>(Table2[[#This Row],[Close Price]]-Table2[[#This Row],[20D EMA]])/Table2[[#This Row],[20D EMA]]</f>
        <v>-7.9999374149234109E-2</v>
      </c>
      <c r="T729" s="1">
        <f>(Table2[[#This Row],[Close Price]]-Table2[[#This Row],[50D EMA]])/Table2[[#This Row],[50D EMA]]</f>
        <v>-0.15499418387723524</v>
      </c>
      <c r="U729" s="1">
        <f>(Table2[[#This Row],[Close Price]]-Table2[[#This Row],[200D EMA]])/Table2[[#This Row],[200D EMA]]</f>
        <v>-0.264345767025844</v>
      </c>
      <c r="V729">
        <v>1.0008273519114299</v>
      </c>
      <c r="W729">
        <v>586.6</v>
      </c>
      <c r="X729">
        <v>598.95000000000005</v>
      </c>
      <c r="Y729">
        <v>586.35</v>
      </c>
      <c r="Z729">
        <v>619</v>
      </c>
      <c r="AA729">
        <v>586.35</v>
      </c>
      <c r="AB729">
        <v>683.95</v>
      </c>
      <c r="AC729" s="1">
        <f>(Table2[[#This Row],[Close Price]]/Table2[[#This Row],[Day Low]])-1</f>
        <v>2.3866348448686736E-3</v>
      </c>
      <c r="AD729" s="1">
        <f>(Table2[[#This Row],[Day High]]/Table2[[#This Row],[Close Price]])-1</f>
        <v>1.8622448979591866E-2</v>
      </c>
      <c r="AE729" s="1">
        <f>(Table2[[#This Row],[Close Price]]/Table2[[#This Row],[Current Week Low]])-1</f>
        <v>2.8140189306726793E-3</v>
      </c>
      <c r="AF729" s="1">
        <f>(Table2[[#This Row],[Current Week High]]/Table2[[#This Row],[Close Price]])-1</f>
        <v>5.2721088435374153E-2</v>
      </c>
      <c r="AG729" s="1">
        <f>(Table2[[#This Row],[Close Price]]/Table2[[#This Row],[Current Month Low]])-1</f>
        <v>2.8140189306726793E-3</v>
      </c>
      <c r="AH729" s="1">
        <f>(Table2[[#This Row],[Current Month High]]/Table2[[#This Row],[Close Price]])-1</f>
        <v>0.16318027210884356</v>
      </c>
      <c r="AI729">
        <v>111.428571428571</v>
      </c>
      <c r="AJ729">
        <v>0.28140189306726698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-0.27</v>
      </c>
      <c r="AM729" t="s">
        <v>3108</v>
      </c>
      <c r="AN729">
        <v>-12.19</v>
      </c>
      <c r="AO729" t="s">
        <v>3108</v>
      </c>
      <c r="AP729">
        <v>-1.9591056629092999E-2</v>
      </c>
      <c r="AQ729">
        <f>(Table2[[#This Row],[Sharpe Ratio]]-AVERAGE(Table2[Sharpe Ratio]))/_xlfn.STDEV.P(Table2[Sharpe Ratio])</f>
        <v>-0.94079943869483518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721</v>
      </c>
      <c r="AT729">
        <f>_xlfn.RANK.AVG(Table2[[#This Row],[6M Return vs Nifty Z-Score]],Table2[6M Return vs Nifty Z-Score])</f>
        <v>729</v>
      </c>
      <c r="AU729">
        <f>_xlfn.RANK.AVG(Table2[[#This Row],[Sharpe Ratio Z-Score]],Table2[Sharpe Ratio Z-Score])</f>
        <v>607</v>
      </c>
      <c r="AV729">
        <f>(Table2[[#This Row],[Rank 1Y]]+Table2[[#This Row],[Rank 6M]]+Table2[[#This Row],[Rank Sharpe]])/3</f>
        <v>685.66666666666663</v>
      </c>
    </row>
    <row r="730" spans="1:48" x14ac:dyDescent="0.3">
      <c r="A730" t="s">
        <v>1031</v>
      </c>
      <c r="B730" t="s">
        <v>1032</v>
      </c>
      <c r="C730" t="s">
        <v>3080</v>
      </c>
      <c r="D730" t="s">
        <v>590</v>
      </c>
      <c r="E730">
        <v>12910.341524219901</v>
      </c>
      <c r="F730">
        <v>134.41</v>
      </c>
      <c r="G730">
        <v>-77.560229806750797</v>
      </c>
      <c r="H730">
        <f>(Table2[[#This Row],[1Y Return vs Nifty]]-AVERAGE(Table2[1Y Return vs Nifty]))/_xlfn.STDEV.P(Table2[1Y Return vs Nifty])</f>
        <v>-1.6891177297854063</v>
      </c>
      <c r="I730">
        <v>-16.9351796242224</v>
      </c>
      <c r="J730">
        <f>(Table2[[#This Row],[1M Return vs Nifty]]-AVERAGE(Table2[1M Return vs Nifty]))/_xlfn.STDEV.P(Table2[1M Return vs Nifty])</f>
        <v>-1.3727708444009481</v>
      </c>
      <c r="K730">
        <v>-38.196394814305897</v>
      </c>
      <c r="L730">
        <f>(Table2[[#This Row],[6M Return vs Nifty]]-AVERAGE(Table2[6M Return vs Nifty]))/_xlfn.STDEV.P(Table2[6M Return vs Nifty])</f>
        <v>-1.4805260173681143</v>
      </c>
      <c r="M730">
        <v>-4.53364511275542</v>
      </c>
      <c r="N730">
        <f>(Table2[[#This Row],[1W Return vs Nifty]]-AVERAGE(Table2[1W Return vs Nifty]))/_xlfn.STDEV.P(Table2[1W Return vs Nifty])</f>
        <v>-0.42947940737526585</v>
      </c>
      <c r="O730">
        <v>139.47</v>
      </c>
      <c r="P730">
        <v>144.32642280008801</v>
      </c>
      <c r="Q730">
        <v>173.806062774216</v>
      </c>
      <c r="R730">
        <v>36.2729577196815</v>
      </c>
      <c r="S730" s="1">
        <f>(Table2[[#This Row],[Close Price]]-Table2[[#This Row],[20D EMA]])/Table2[[#This Row],[20D EMA]]</f>
        <v>-3.6280203628020383E-2</v>
      </c>
      <c r="T730" s="1">
        <f>(Table2[[#This Row],[Close Price]]-Table2[[#This Row],[50D EMA]])/Table2[[#This Row],[50D EMA]]</f>
        <v>-6.8708297536228882E-2</v>
      </c>
      <c r="U730" s="1">
        <f>(Table2[[#This Row],[Close Price]]-Table2[[#This Row],[200D EMA]])/Table2[[#This Row],[200D EMA]]</f>
        <v>-0.22666679254678096</v>
      </c>
      <c r="V730">
        <v>0.49646033442166498</v>
      </c>
      <c r="W730">
        <v>134.08000000000001</v>
      </c>
      <c r="X730">
        <v>136.47</v>
      </c>
      <c r="Y730">
        <v>133.41</v>
      </c>
      <c r="Z730">
        <v>138.16</v>
      </c>
      <c r="AA730">
        <v>133.41</v>
      </c>
      <c r="AB730">
        <v>150.19999999999999</v>
      </c>
      <c r="AC730" s="1">
        <f>(Table2[[#This Row],[Close Price]]/Table2[[#This Row],[Day Low]])-1</f>
        <v>2.4612171837707919E-3</v>
      </c>
      <c r="AD730" s="1">
        <f>(Table2[[#This Row],[Day High]]/Table2[[#This Row],[Close Price]])-1</f>
        <v>1.5326240607097752E-2</v>
      </c>
      <c r="AE730" s="1">
        <f>(Table2[[#This Row],[Close Price]]/Table2[[#This Row],[Current Week Low]])-1</f>
        <v>7.4956899782625541E-3</v>
      </c>
      <c r="AF730" s="1">
        <f>(Table2[[#This Row],[Current Week High]]/Table2[[#This Row],[Close Price]])-1</f>
        <v>2.7899709843017595E-2</v>
      </c>
      <c r="AG730" s="1">
        <f>(Table2[[#This Row],[Close Price]]/Table2[[#This Row],[Current Month Low]])-1</f>
        <v>7.4956899782625541E-3</v>
      </c>
      <c r="AH730" s="1">
        <f>(Table2[[#This Row],[Current Month High]]/Table2[[#This Row],[Close Price]])-1</f>
        <v>0.11747637824566626</v>
      </c>
      <c r="AI730">
        <v>122.97448106539601</v>
      </c>
      <c r="AJ730">
        <v>7.0996015936254997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-0.19</v>
      </c>
      <c r="AM730" t="s">
        <v>3108</v>
      </c>
      <c r="AN730">
        <v>-7.41</v>
      </c>
      <c r="AO730" t="s">
        <v>3108</v>
      </c>
      <c r="AP730">
        <v>-2.6352969713415001E-2</v>
      </c>
      <c r="AQ730">
        <f>(Table2[[#This Row],[Sharpe Ratio]]-AVERAGE(Table2[Sharpe Ratio]))/_xlfn.STDEV.P(Table2[Sharpe Ratio])</f>
        <v>-1.0176451708172456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734</v>
      </c>
      <c r="AT730">
        <f>_xlfn.RANK.AVG(Table2[[#This Row],[6M Return vs Nifty Z-Score]],Table2[6M Return vs Nifty Z-Score])</f>
        <v>717</v>
      </c>
      <c r="AU730">
        <f>_xlfn.RANK.AVG(Table2[[#This Row],[Sharpe Ratio Z-Score]],Table2[Sharpe Ratio Z-Score])</f>
        <v>620</v>
      </c>
      <c r="AV730">
        <f>(Table2[[#This Row],[Rank 1Y]]+Table2[[#This Row],[Rank 6M]]+Table2[[#This Row],[Rank Sharpe]])/3</f>
        <v>690.33333333333337</v>
      </c>
    </row>
    <row r="731" spans="1:48" x14ac:dyDescent="0.3">
      <c r="A731" t="s">
        <v>1548</v>
      </c>
      <c r="B731" t="s">
        <v>1549</v>
      </c>
      <c r="C731" t="s">
        <v>3076</v>
      </c>
      <c r="D731" t="s">
        <v>465</v>
      </c>
      <c r="E731">
        <v>6214.1789569800003</v>
      </c>
      <c r="F731">
        <v>437.7</v>
      </c>
      <c r="G731">
        <v>-64.982552182148495</v>
      </c>
      <c r="H731">
        <f>(Table2[[#This Row],[1Y Return vs Nifty]]-AVERAGE(Table2[1Y Return vs Nifty]))/_xlfn.STDEV.P(Table2[1Y Return vs Nifty])</f>
        <v>-1.4950500931986057</v>
      </c>
      <c r="I731">
        <v>-9.3011347620576501</v>
      </c>
      <c r="J731">
        <f>(Table2[[#This Row],[1M Return vs Nifty]]-AVERAGE(Table2[1M Return vs Nifty]))/_xlfn.STDEV.P(Table2[1M Return vs Nifty])</f>
        <v>-0.64292446353259558</v>
      </c>
      <c r="K731">
        <v>-31.319097644409499</v>
      </c>
      <c r="L731">
        <f>(Table2[[#This Row],[6M Return vs Nifty]]-AVERAGE(Table2[6M Return vs Nifty]))/_xlfn.STDEV.P(Table2[6M Return vs Nifty])</f>
        <v>-1.249349764437397</v>
      </c>
      <c r="M731">
        <v>-5.4524884335595303</v>
      </c>
      <c r="N731">
        <f>(Table2[[#This Row],[1W Return vs Nifty]]-AVERAGE(Table2[1W Return vs Nifty]))/_xlfn.STDEV.P(Table2[1W Return vs Nifty])</f>
        <v>-0.63341984867718737</v>
      </c>
      <c r="O731">
        <v>453.82</v>
      </c>
      <c r="P731">
        <v>470.62686900800702</v>
      </c>
      <c r="Q731">
        <v>527.30505458006303</v>
      </c>
      <c r="R731">
        <v>32.476678000525297</v>
      </c>
      <c r="S731" s="1">
        <f>(Table2[[#This Row],[Close Price]]-Table2[[#This Row],[20D EMA]])/Table2[[#This Row],[20D EMA]]</f>
        <v>-3.5520691022872516E-2</v>
      </c>
      <c r="T731" s="1">
        <f>(Table2[[#This Row],[Close Price]]-Table2[[#This Row],[50D EMA]])/Table2[[#This Row],[50D EMA]]</f>
        <v>-6.9963852844633967E-2</v>
      </c>
      <c r="U731" s="1">
        <f>(Table2[[#This Row],[Close Price]]-Table2[[#This Row],[200D EMA]])/Table2[[#This Row],[200D EMA]]</f>
        <v>-0.16993020226484082</v>
      </c>
      <c r="V731">
        <v>0.94144942044317104</v>
      </c>
      <c r="W731">
        <v>431</v>
      </c>
      <c r="X731">
        <v>440.85</v>
      </c>
      <c r="Y731">
        <v>429.6</v>
      </c>
      <c r="Z731">
        <v>449.7</v>
      </c>
      <c r="AA731">
        <v>429.6</v>
      </c>
      <c r="AB731">
        <v>474</v>
      </c>
      <c r="AC731" s="1">
        <f>(Table2[[#This Row],[Close Price]]/Table2[[#This Row],[Day Low]])-1</f>
        <v>1.5545243619489613E-2</v>
      </c>
      <c r="AD731" s="1">
        <f>(Table2[[#This Row],[Day High]]/Table2[[#This Row],[Close Price]])-1</f>
        <v>7.1967100753942415E-3</v>
      </c>
      <c r="AE731" s="1">
        <f>(Table2[[#This Row],[Close Price]]/Table2[[#This Row],[Current Week Low]])-1</f>
        <v>1.8854748603351901E-2</v>
      </c>
      <c r="AF731" s="1">
        <f>(Table2[[#This Row],[Current Week High]]/Table2[[#This Row],[Close Price]])-1</f>
        <v>2.7416038382453767E-2</v>
      </c>
      <c r="AG731" s="1">
        <f>(Table2[[#This Row],[Close Price]]/Table2[[#This Row],[Current Month Low]])-1</f>
        <v>1.8854748603351901E-2</v>
      </c>
      <c r="AH731" s="1">
        <f>(Table2[[#This Row],[Current Month High]]/Table2[[#This Row],[Close Price]])-1</f>
        <v>8.2933516106922678E-2</v>
      </c>
      <c r="AI731">
        <v>65.147361206305604</v>
      </c>
      <c r="AJ731">
        <v>2.1470245040840101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-0.24</v>
      </c>
      <c r="AM731" t="s">
        <v>3108</v>
      </c>
      <c r="AN731">
        <v>-6.76</v>
      </c>
      <c r="AO731" t="s">
        <v>3108</v>
      </c>
      <c r="AP731">
        <v>-4.5921642615920001E-2</v>
      </c>
      <c r="AQ731">
        <f>(Table2[[#This Row],[Sharpe Ratio]]-AVERAGE(Table2[Sharpe Ratio]))/_xlfn.STDEV.P(Table2[Sharpe Ratio])</f>
        <v>-1.2400332697331535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693</v>
      </c>
      <c r="AU731">
        <f>_xlfn.RANK.AVG(Table2[[#This Row],[Sharpe Ratio Z-Score]],Table2[Sharpe Ratio Z-Score])</f>
        <v>647</v>
      </c>
      <c r="AV731">
        <f>(Table2[[#This Row],[Rank 1Y]]+Table2[[#This Row],[Rank 6M]]+Table2[[#This Row],[Rank Sharpe]])/3</f>
        <v>690.33333333333337</v>
      </c>
    </row>
    <row r="732" spans="1:48" x14ac:dyDescent="0.3">
      <c r="A732" t="s">
        <v>1190</v>
      </c>
      <c r="B732" t="s">
        <v>1191</v>
      </c>
      <c r="C732" t="s">
        <v>3076</v>
      </c>
      <c r="D732" t="s">
        <v>1192</v>
      </c>
      <c r="E732">
        <v>9829.5005466300008</v>
      </c>
      <c r="F732">
        <v>904.3</v>
      </c>
      <c r="G732">
        <v>-45.7965307895455</v>
      </c>
      <c r="H732">
        <f>(Table2[[#This Row],[1Y Return vs Nifty]]-AVERAGE(Table2[1Y Return vs Nifty]))/_xlfn.STDEV.P(Table2[1Y Return vs Nifty])</f>
        <v>-1.1990188274677041</v>
      </c>
      <c r="I732">
        <v>-12.2828736064543</v>
      </c>
      <c r="J732">
        <f>(Table2[[#This Row],[1M Return vs Nifty]]-AVERAGE(Table2[1M Return vs Nifty]))/_xlfn.STDEV.P(Table2[1M Return vs Nifty])</f>
        <v>-0.92799107547550475</v>
      </c>
      <c r="K732">
        <v>-28.0911496670848</v>
      </c>
      <c r="L732">
        <f>(Table2[[#This Row],[6M Return vs Nifty]]-AVERAGE(Table2[6M Return vs Nifty]))/_xlfn.STDEV.P(Table2[6M Return vs Nifty])</f>
        <v>-1.1408442135474892</v>
      </c>
      <c r="M732">
        <v>-5.7744614281029296</v>
      </c>
      <c r="N732">
        <f>(Table2[[#This Row],[1W Return vs Nifty]]-AVERAGE(Table2[1W Return vs Nifty]))/_xlfn.STDEV.P(Table2[1W Return vs Nifty])</f>
        <v>-0.70488286430537728</v>
      </c>
      <c r="O732">
        <v>962.49</v>
      </c>
      <c r="P732">
        <v>967.93674058829401</v>
      </c>
      <c r="Q732">
        <v>1019.13579698551</v>
      </c>
      <c r="R732">
        <v>17.888786330363502</v>
      </c>
      <c r="S732" s="1">
        <f>(Table2[[#This Row],[Close Price]]-Table2[[#This Row],[20D EMA]])/Table2[[#This Row],[20D EMA]]</f>
        <v>-6.0457770989828519E-2</v>
      </c>
      <c r="T732" s="1">
        <f>(Table2[[#This Row],[Close Price]]-Table2[[#This Row],[50D EMA]])/Table2[[#This Row],[50D EMA]]</f>
        <v>-6.5744730951752928E-2</v>
      </c>
      <c r="U732" s="1">
        <f>(Table2[[#This Row],[Close Price]]-Table2[[#This Row],[200D EMA]])/Table2[[#This Row],[200D EMA]]</f>
        <v>-0.11267958335403533</v>
      </c>
      <c r="V732">
        <v>0.89286491880318397</v>
      </c>
      <c r="W732">
        <v>903.05</v>
      </c>
      <c r="X732">
        <v>917.5</v>
      </c>
      <c r="Y732">
        <v>903.05</v>
      </c>
      <c r="Z732">
        <v>961.5</v>
      </c>
      <c r="AA732">
        <v>903.05</v>
      </c>
      <c r="AB732">
        <v>1031.3</v>
      </c>
      <c r="AC732" s="1">
        <f>(Table2[[#This Row],[Close Price]]/Table2[[#This Row],[Day Low]])-1</f>
        <v>1.3841979956812356E-3</v>
      </c>
      <c r="AD732" s="1">
        <f>(Table2[[#This Row],[Day High]]/Table2[[#This Row],[Close Price]])-1</f>
        <v>1.4596925798960658E-2</v>
      </c>
      <c r="AE732" s="1">
        <f>(Table2[[#This Row],[Close Price]]/Table2[[#This Row],[Current Week Low]])-1</f>
        <v>1.3841979956812356E-3</v>
      </c>
      <c r="AF732" s="1">
        <f>(Table2[[#This Row],[Current Week High]]/Table2[[#This Row],[Close Price]])-1</f>
        <v>6.3253345128829075E-2</v>
      </c>
      <c r="AG732" s="1">
        <f>(Table2[[#This Row],[Close Price]]/Table2[[#This Row],[Current Month Low]])-1</f>
        <v>1.3841979956812356E-3</v>
      </c>
      <c r="AH732" s="1">
        <f>(Table2[[#This Row],[Current Month High]]/Table2[[#This Row],[Close Price]])-1</f>
        <v>0.14044011942939294</v>
      </c>
      <c r="AI732">
        <v>43.425854251907502</v>
      </c>
      <c r="AJ732">
        <v>5.88992974238875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-0.11</v>
      </c>
      <c r="AM732" t="s">
        <v>3108</v>
      </c>
      <c r="AN732">
        <v>-11.99</v>
      </c>
      <c r="AO732" t="s">
        <v>3108</v>
      </c>
      <c r="AP732">
        <v>-7.8343596246336994E-2</v>
      </c>
      <c r="AQ732">
        <f>(Table2[[#This Row],[Sharpe Ratio]]-AVERAGE(Table2[Sharpe Ratio]))/_xlfn.STDEV.P(Table2[Sharpe Ratio])</f>
        <v>-1.6084924221208023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708</v>
      </c>
      <c r="AT732">
        <f>_xlfn.RANK.AVG(Table2[[#This Row],[6M Return vs Nifty Z-Score]],Table2[6M Return vs Nifty Z-Score])</f>
        <v>681</v>
      </c>
      <c r="AU732">
        <f>_xlfn.RANK.AVG(Table2[[#This Row],[Sharpe Ratio Z-Score]],Table2[Sharpe Ratio Z-Score])</f>
        <v>695</v>
      </c>
      <c r="AV732">
        <f>(Table2[[#This Row],[Rank 1Y]]+Table2[[#This Row],[Rank 6M]]+Table2[[#This Row],[Rank Sharpe]])/3</f>
        <v>694.66666666666663</v>
      </c>
    </row>
    <row r="733" spans="1:48" x14ac:dyDescent="0.3">
      <c r="A733" t="s">
        <v>2299</v>
      </c>
      <c r="B733" t="s">
        <v>2300</v>
      </c>
      <c r="C733" t="s">
        <v>3068</v>
      </c>
      <c r="D733" t="s">
        <v>831</v>
      </c>
      <c r="E733">
        <v>2251.4237805150001</v>
      </c>
      <c r="F733">
        <v>423.15</v>
      </c>
      <c r="G733">
        <v>-48.2934192781916</v>
      </c>
      <c r="H733">
        <f>(Table2[[#This Row],[1Y Return vs Nifty]]-AVERAGE(Table2[1Y Return vs Nifty]))/_xlfn.STDEV.P(Table2[1Y Return vs Nifty])</f>
        <v>-1.2375446398056282</v>
      </c>
      <c r="I733">
        <v>-9.7380810953561099</v>
      </c>
      <c r="J733">
        <f>(Table2[[#This Row],[1M Return vs Nifty]]-AVERAGE(Table2[1M Return vs Nifty]))/_xlfn.STDEV.P(Table2[1M Return vs Nifty])</f>
        <v>-0.68469834693903231</v>
      </c>
      <c r="K733">
        <v>-24.819798929044602</v>
      </c>
      <c r="L733">
        <f>(Table2[[#This Row],[6M Return vs Nifty]]-AVERAGE(Table2[6M Return vs Nifty]))/_xlfn.STDEV.P(Table2[6M Return vs Nifty])</f>
        <v>-1.0308797046772606</v>
      </c>
      <c r="M733">
        <v>-8.9158740939148906</v>
      </c>
      <c r="N733">
        <f>(Table2[[#This Row],[1W Return vs Nifty]]-AVERAGE(Table2[1W Return vs Nifty]))/_xlfn.STDEV.P(Table2[1W Return vs Nifty])</f>
        <v>-1.4021302305010344</v>
      </c>
      <c r="O733">
        <v>486.47</v>
      </c>
      <c r="P733">
        <v>483.93060351762898</v>
      </c>
      <c r="Q733">
        <v>487.092239155627</v>
      </c>
      <c r="R733">
        <v>16.467963071105</v>
      </c>
      <c r="S733" s="1">
        <f>(Table2[[#This Row],[Close Price]]-Table2[[#This Row],[20D EMA]])/Table2[[#This Row],[20D EMA]]</f>
        <v>-0.13016218882973266</v>
      </c>
      <c r="T733" s="1">
        <f>(Table2[[#This Row],[Close Price]]-Table2[[#This Row],[50D EMA]])/Table2[[#This Row],[50D EMA]]</f>
        <v>-0.12559776768781031</v>
      </c>
      <c r="U733" s="1">
        <f>(Table2[[#This Row],[Close Price]]-Table2[[#This Row],[200D EMA]])/Table2[[#This Row],[200D EMA]]</f>
        <v>-0.13127336881094781</v>
      </c>
      <c r="V733">
        <v>1.0378465209701699</v>
      </c>
      <c r="W733">
        <v>420</v>
      </c>
      <c r="X733">
        <v>449</v>
      </c>
      <c r="Y733">
        <v>420</v>
      </c>
      <c r="Z733">
        <v>494.95</v>
      </c>
      <c r="AA733">
        <v>420</v>
      </c>
      <c r="AB733">
        <v>526.4</v>
      </c>
      <c r="AC733" s="1">
        <f>(Table2[[#This Row],[Close Price]]/Table2[[#This Row],[Day Low]])-1</f>
        <v>7.4999999999998401E-3</v>
      </c>
      <c r="AD733" s="1">
        <f>(Table2[[#This Row],[Day High]]/Table2[[#This Row],[Close Price]])-1</f>
        <v>6.1089448186222528E-2</v>
      </c>
      <c r="AE733" s="1">
        <f>(Table2[[#This Row],[Close Price]]/Table2[[#This Row],[Current Week Low]])-1</f>
        <v>7.4999999999998401E-3</v>
      </c>
      <c r="AF733" s="1">
        <f>(Table2[[#This Row],[Current Week High]]/Table2[[#This Row],[Close Price]])-1</f>
        <v>0.16967978258300853</v>
      </c>
      <c r="AG733" s="1">
        <f>(Table2[[#This Row],[Close Price]]/Table2[[#This Row],[Current Month Low]])-1</f>
        <v>7.4999999999998401E-3</v>
      </c>
      <c r="AH733" s="1">
        <f>(Table2[[#This Row],[Current Month High]]/Table2[[#This Row],[Close Price]])-1</f>
        <v>0.24400330851943752</v>
      </c>
      <c r="AI733">
        <v>35.743826066406697</v>
      </c>
      <c r="AJ733">
        <v>8.7509637625288992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-0.08</v>
      </c>
      <c r="AM733" t="s">
        <v>3108</v>
      </c>
      <c r="AN733">
        <v>-20.010000000000002</v>
      </c>
      <c r="AO733" t="s">
        <v>3108</v>
      </c>
      <c r="AP733">
        <v>-0.11623835088699699</v>
      </c>
      <c r="AQ733">
        <f>(Table2[[#This Row],[Sharpe Ratio]]-AVERAGE(Table2[Sharpe Ratio]))/_xlfn.STDEV.P(Table2[Sharpe Ratio])</f>
        <v>-2.0391471980173508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711</v>
      </c>
      <c r="AT733">
        <f>_xlfn.RANK.AVG(Table2[[#This Row],[6M Return vs Nifty Z-Score]],Table2[6M Return vs Nifty Z-Score])</f>
        <v>657</v>
      </c>
      <c r="AU733">
        <f>_xlfn.RANK.AVG(Table2[[#This Row],[Sharpe Ratio Z-Score]],Table2[Sharpe Ratio Z-Score])</f>
        <v>726</v>
      </c>
      <c r="AV733">
        <f>(Table2[[#This Row],[Rank 1Y]]+Table2[[#This Row],[Rank 6M]]+Table2[[#This Row],[Rank Sharpe]])/3</f>
        <v>698</v>
      </c>
    </row>
    <row r="734" spans="1:48" x14ac:dyDescent="0.3">
      <c r="A734" t="s">
        <v>2107</v>
      </c>
      <c r="B734" t="s">
        <v>2108</v>
      </c>
      <c r="C734" t="s">
        <v>3075</v>
      </c>
      <c r="D734" t="s">
        <v>256</v>
      </c>
      <c r="E734">
        <v>2783.8662743999998</v>
      </c>
      <c r="F734">
        <v>407.8</v>
      </c>
      <c r="G734">
        <v>-55.670887185243899</v>
      </c>
      <c r="H734">
        <f>(Table2[[#This Row],[1Y Return vs Nifty]]-AVERAGE(Table2[1Y Return vs Nifty]))/_xlfn.STDEV.P(Table2[1Y Return vs Nifty])</f>
        <v>-1.3513754918475114</v>
      </c>
      <c r="I734">
        <v>-11.1961893214089</v>
      </c>
      <c r="J734">
        <f>(Table2[[#This Row],[1M Return vs Nifty]]-AVERAGE(Table2[1M Return vs Nifty]))/_xlfn.STDEV.P(Table2[1M Return vs Nifty])</f>
        <v>-0.82409954655383699</v>
      </c>
      <c r="K734">
        <v>-31.805002306454298</v>
      </c>
      <c r="L734">
        <f>(Table2[[#This Row],[6M Return vs Nifty]]-AVERAGE(Table2[6M Return vs Nifty]))/_xlfn.STDEV.P(Table2[6M Return vs Nifty])</f>
        <v>-1.2656831605780752</v>
      </c>
      <c r="M734">
        <v>-1.7011577183934901</v>
      </c>
      <c r="N734">
        <f>(Table2[[#This Row],[1W Return vs Nifty]]-AVERAGE(Table2[1W Return vs Nifty]))/_xlfn.STDEV.P(Table2[1W Return vs Nifty])</f>
        <v>0.19920093029402627</v>
      </c>
      <c r="O734">
        <v>425.08</v>
      </c>
      <c r="P734">
        <v>439.51528828546998</v>
      </c>
      <c r="Q734">
        <v>482.90038037173298</v>
      </c>
      <c r="R734">
        <v>33.618166356816701</v>
      </c>
      <c r="S734" s="1">
        <f>(Table2[[#This Row],[Close Price]]-Table2[[#This Row],[20D EMA]])/Table2[[#This Row],[20D EMA]]</f>
        <v>-4.0651171544179854E-2</v>
      </c>
      <c r="T734" s="1">
        <f>(Table2[[#This Row],[Close Price]]-Table2[[#This Row],[50D EMA]])/Table2[[#This Row],[50D EMA]]</f>
        <v>-7.2159693031816768E-2</v>
      </c>
      <c r="U734" s="1">
        <f>(Table2[[#This Row],[Close Price]]-Table2[[#This Row],[200D EMA]])/Table2[[#This Row],[200D EMA]]</f>
        <v>-0.1555194061224828</v>
      </c>
      <c r="V734">
        <v>0.67395678376720303</v>
      </c>
      <c r="W734">
        <v>405</v>
      </c>
      <c r="X734">
        <v>411</v>
      </c>
      <c r="Y734">
        <v>397.9</v>
      </c>
      <c r="Z734">
        <v>419.95</v>
      </c>
      <c r="AA734">
        <v>397.9</v>
      </c>
      <c r="AB734">
        <v>444.9</v>
      </c>
      <c r="AC734" s="1">
        <f>(Table2[[#This Row],[Close Price]]/Table2[[#This Row],[Day Low]])-1</f>
        <v>6.9135802469135754E-3</v>
      </c>
      <c r="AD734" s="1">
        <f>(Table2[[#This Row],[Day High]]/Table2[[#This Row],[Close Price]])-1</f>
        <v>7.8469838155958982E-3</v>
      </c>
      <c r="AE734" s="1">
        <f>(Table2[[#This Row],[Close Price]]/Table2[[#This Row],[Current Week Low]])-1</f>
        <v>2.4880623272178992E-2</v>
      </c>
      <c r="AF734" s="1">
        <f>(Table2[[#This Row],[Current Week High]]/Table2[[#This Row],[Close Price]])-1</f>
        <v>2.9794016674840496E-2</v>
      </c>
      <c r="AG734" s="1">
        <f>(Table2[[#This Row],[Close Price]]/Table2[[#This Row],[Current Month Low]])-1</f>
        <v>2.4880623272178992E-2</v>
      </c>
      <c r="AH734" s="1">
        <f>(Table2[[#This Row],[Current Month High]]/Table2[[#This Row],[Close Price]])-1</f>
        <v>9.0975968612064584E-2</v>
      </c>
      <c r="AI734">
        <v>48.565473271211303</v>
      </c>
      <c r="AJ734">
        <v>2.4880623272178899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-0.08</v>
      </c>
      <c r="AM734" t="s">
        <v>3108</v>
      </c>
      <c r="AN734">
        <v>-7.4</v>
      </c>
      <c r="AO734" t="s">
        <v>3108</v>
      </c>
      <c r="AP734">
        <v>-8.2079303635145998E-2</v>
      </c>
      <c r="AQ734">
        <f>(Table2[[#This Row],[Sharpe Ratio]]-AVERAGE(Table2[Sharpe Ratio]))/_xlfn.STDEV.P(Table2[Sharpe Ratio])</f>
        <v>-1.6509468526507844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724</v>
      </c>
      <c r="AT734">
        <f>_xlfn.RANK.AVG(Table2[[#This Row],[6M Return vs Nifty Z-Score]],Table2[6M Return vs Nifty Z-Score])</f>
        <v>695</v>
      </c>
      <c r="AU734">
        <f>_xlfn.RANK.AVG(Table2[[#This Row],[Sharpe Ratio Z-Score]],Table2[Sharpe Ratio Z-Score])</f>
        <v>700</v>
      </c>
      <c r="AV734">
        <f>(Table2[[#This Row],[Rank 1Y]]+Table2[[#This Row],[Rank 6M]]+Table2[[#This Row],[Rank Sharpe]])/3</f>
        <v>706.33333333333337</v>
      </c>
    </row>
    <row r="735" spans="1:48" x14ac:dyDescent="0.3">
      <c r="A735" t="s">
        <v>1652</v>
      </c>
      <c r="B735" t="s">
        <v>1653</v>
      </c>
      <c r="C735" t="s">
        <v>3076</v>
      </c>
      <c r="D735" t="s">
        <v>465</v>
      </c>
      <c r="E735">
        <v>5058.3812324500004</v>
      </c>
      <c r="F735">
        <v>304.85000000000002</v>
      </c>
      <c r="G735">
        <v>-50.176432794613703</v>
      </c>
      <c r="H735">
        <f>(Table2[[#This Row],[1Y Return vs Nifty]]-AVERAGE(Table2[1Y Return vs Nifty]))/_xlfn.STDEV.P(Table2[1Y Return vs Nifty])</f>
        <v>-1.2665986507049254</v>
      </c>
      <c r="I735">
        <v>-9.5998658842602396</v>
      </c>
      <c r="J735">
        <f>(Table2[[#This Row],[1M Return vs Nifty]]-AVERAGE(Table2[1M Return vs Nifty]))/_xlfn.STDEV.P(Table2[1M Return vs Nifty])</f>
        <v>-0.67148439897034418</v>
      </c>
      <c r="K735">
        <v>-47.030348142472597</v>
      </c>
      <c r="L735">
        <f>(Table2[[#This Row],[6M Return vs Nifty]]-AVERAGE(Table2[6M Return vs Nifty]))/_xlfn.STDEV.P(Table2[6M Return vs Nifty])</f>
        <v>-1.7774741030069936</v>
      </c>
      <c r="M735">
        <v>-3.2674342080954402</v>
      </c>
      <c r="N735">
        <f>(Table2[[#This Row],[1W Return vs Nifty]]-AVERAGE(Table2[1W Return vs Nifty]))/_xlfn.STDEV.P(Table2[1W Return vs Nifty])</f>
        <v>-0.14843953383983602</v>
      </c>
      <c r="O735">
        <v>312.27</v>
      </c>
      <c r="P735">
        <v>325.73239313907402</v>
      </c>
      <c r="Q735">
        <v>366.101374439587</v>
      </c>
      <c r="R735">
        <v>43.751039907193103</v>
      </c>
      <c r="S735" s="1">
        <f>(Table2[[#This Row],[Close Price]]-Table2[[#This Row],[20D EMA]])/Table2[[#This Row],[20D EMA]]</f>
        <v>-2.3761488455503122E-2</v>
      </c>
      <c r="T735" s="1">
        <f>(Table2[[#This Row],[Close Price]]-Table2[[#This Row],[50D EMA]])/Table2[[#This Row],[50D EMA]]</f>
        <v>-6.4109046502347999E-2</v>
      </c>
      <c r="U735" s="1">
        <f>(Table2[[#This Row],[Close Price]]-Table2[[#This Row],[200D EMA]])/Table2[[#This Row],[200D EMA]]</f>
        <v>-0.16730714145323294</v>
      </c>
      <c r="V735">
        <v>1.2253931953314099</v>
      </c>
      <c r="W735">
        <v>297.95</v>
      </c>
      <c r="X735">
        <v>317</v>
      </c>
      <c r="Y735">
        <v>291.05</v>
      </c>
      <c r="Z735">
        <v>317</v>
      </c>
      <c r="AA735">
        <v>291.05</v>
      </c>
      <c r="AB735">
        <v>352.75</v>
      </c>
      <c r="AC735" s="1">
        <f>(Table2[[#This Row],[Close Price]]/Table2[[#This Row],[Day Low]])-1</f>
        <v>2.3158248028192663E-2</v>
      </c>
      <c r="AD735" s="1">
        <f>(Table2[[#This Row],[Day High]]/Table2[[#This Row],[Close Price]])-1</f>
        <v>3.9855666721338334E-2</v>
      </c>
      <c r="AE735" s="1">
        <f>(Table2[[#This Row],[Close Price]]/Table2[[#This Row],[Current Week Low]])-1</f>
        <v>4.7414533585294683E-2</v>
      </c>
      <c r="AF735" s="1">
        <f>(Table2[[#This Row],[Current Week High]]/Table2[[#This Row],[Close Price]])-1</f>
        <v>3.9855666721338334E-2</v>
      </c>
      <c r="AG735" s="1">
        <f>(Table2[[#This Row],[Close Price]]/Table2[[#This Row],[Current Month Low]])-1</f>
        <v>4.7414533585294683E-2</v>
      </c>
      <c r="AH735" s="1">
        <f>(Table2[[#This Row],[Current Month High]]/Table2[[#This Row],[Close Price]])-1</f>
        <v>0.15712645563391825</v>
      </c>
      <c r="AI735">
        <v>77.923568968344995</v>
      </c>
      <c r="AJ735">
        <v>16.067009328003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-0.22</v>
      </c>
      <c r="AM735" t="s">
        <v>3108</v>
      </c>
      <c r="AN735">
        <v>-7.94</v>
      </c>
      <c r="AO735" t="s">
        <v>3108</v>
      </c>
      <c r="AP735">
        <v>-0.118487220569355</v>
      </c>
      <c r="AQ735">
        <f>(Table2[[#This Row],[Sharpe Ratio]]-AVERAGE(Table2[Sharpe Ratio]))/_xlfn.STDEV.P(Table2[Sharpe Ratio])</f>
        <v>-2.064704467836358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716</v>
      </c>
      <c r="AT735">
        <f>_xlfn.RANK.AVG(Table2[[#This Row],[6M Return vs Nifty Z-Score]],Table2[6M Return vs Nifty Z-Score])</f>
        <v>725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723.33333333333337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241-F368-4F7D-9161-F651842FE7DF}">
  <dimension ref="A1:Q1446"/>
  <sheetViews>
    <sheetView topLeftCell="G984" workbookViewId="0">
      <selection sqref="A1:Q1207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664062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3061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2000244.54024143</v>
      </c>
      <c r="F2">
        <v>2956.4</v>
      </c>
      <c r="G2">
        <v>-12.543211873083299</v>
      </c>
      <c r="H2">
        <v>-8.1579253126065208</v>
      </c>
      <c r="I2">
        <v>-10.1379776011615</v>
      </c>
      <c r="J2">
        <v>-0.46919539139658201</v>
      </c>
      <c r="K2">
        <v>2989.5205277834398</v>
      </c>
      <c r="L2">
        <v>2825.2232795497898</v>
      </c>
      <c r="M2">
        <v>49.2092601456566</v>
      </c>
      <c r="N2">
        <v>0.7661478329768</v>
      </c>
      <c r="O2">
        <v>8.8350696793397301</v>
      </c>
      <c r="P2">
        <v>33.153177498536202</v>
      </c>
      <c r="Q2">
        <v>2.3651716560703001E-2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1597765.5383863901</v>
      </c>
      <c r="F3">
        <v>4416.05</v>
      </c>
      <c r="G3">
        <v>1.6122047948241101</v>
      </c>
      <c r="H3">
        <v>3.2387348095404498</v>
      </c>
      <c r="I3">
        <v>-4.3745127034207698</v>
      </c>
      <c r="J3">
        <v>0.50926800796156602</v>
      </c>
      <c r="K3">
        <v>4128.37039947623</v>
      </c>
      <c r="L3">
        <v>3893.3119021367802</v>
      </c>
      <c r="M3">
        <v>71.607451433090702</v>
      </c>
      <c r="N3">
        <v>0.80535293207442105</v>
      </c>
      <c r="O3">
        <v>0.338537833584307</v>
      </c>
      <c r="P3">
        <v>33.375113258834197</v>
      </c>
      <c r="Q3">
        <v>-2.3495371445984001E-2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1243556.8164208101</v>
      </c>
      <c r="F4">
        <v>1632.1</v>
      </c>
      <c r="G4">
        <v>-24.465844192311099</v>
      </c>
      <c r="H4">
        <v>-0.64156641529820402</v>
      </c>
      <c r="I4">
        <v>3.6000202824743299</v>
      </c>
      <c r="J4">
        <v>-3.2170258644301102</v>
      </c>
      <c r="K4">
        <v>1613.8230026080701</v>
      </c>
      <c r="L4">
        <v>1565.9935365936899</v>
      </c>
      <c r="M4">
        <v>51.844778884971802</v>
      </c>
      <c r="N4">
        <v>0.88631387755639501</v>
      </c>
      <c r="O4">
        <v>9.9197353103363799</v>
      </c>
      <c r="P4">
        <v>19.6949140112207</v>
      </c>
      <c r="Q4">
        <v>-8.5345282456466998E-2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886739.03884252498</v>
      </c>
      <c r="F5">
        <v>1483.55</v>
      </c>
      <c r="G5">
        <v>47.0414395362425</v>
      </c>
      <c r="H5">
        <v>1.4501139075651499</v>
      </c>
      <c r="I5">
        <v>21.115127294537501</v>
      </c>
      <c r="J5">
        <v>-0.28271278075308898</v>
      </c>
      <c r="K5">
        <v>1434.25821119331</v>
      </c>
      <c r="L5">
        <v>1246.76056833753</v>
      </c>
      <c r="M5">
        <v>60.544087055505997</v>
      </c>
      <c r="N5">
        <v>0.70314533312983896</v>
      </c>
      <c r="O5">
        <v>3.5522901149270298</v>
      </c>
      <c r="P5">
        <v>75.143143852192907</v>
      </c>
      <c r="Q5">
        <v>0.149284301148538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835980.751074075</v>
      </c>
      <c r="F6">
        <v>1187.25</v>
      </c>
      <c r="G6">
        <v>-1.9539338303271701</v>
      </c>
      <c r="H6">
        <v>-5.58256960971823</v>
      </c>
      <c r="I6">
        <v>4.6826696578058602</v>
      </c>
      <c r="J6">
        <v>-1.82776040594436</v>
      </c>
      <c r="K6">
        <v>1182.1846212328501</v>
      </c>
      <c r="L6">
        <v>1094.94851090932</v>
      </c>
      <c r="M6">
        <v>52.837645000009303</v>
      </c>
      <c r="N6">
        <v>0.73296261585196099</v>
      </c>
      <c r="O6">
        <v>5.9423036428721803</v>
      </c>
      <c r="P6">
        <v>32.0634037819799</v>
      </c>
      <c r="Q6">
        <v>7.1956467577178995E-2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769952.6336538</v>
      </c>
      <c r="F7">
        <v>1858.95</v>
      </c>
      <c r="G7">
        <v>4.9720596089924296</v>
      </c>
      <c r="H7">
        <v>6.6969378716704302</v>
      </c>
      <c r="I7">
        <v>-2.1007250452082999</v>
      </c>
      <c r="J7">
        <v>2.02304410794659</v>
      </c>
      <c r="K7">
        <v>1702.67219212398</v>
      </c>
      <c r="L7">
        <v>1572.47980288483</v>
      </c>
      <c r="M7">
        <v>67.047725388397794</v>
      </c>
      <c r="N7">
        <v>0.74880632120013402</v>
      </c>
      <c r="O7">
        <v>2.3696172570537102</v>
      </c>
      <c r="P7">
        <v>37.531905448895799</v>
      </c>
      <c r="Q7">
        <v>-5.1312201839169E-2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724767.77576513996</v>
      </c>
      <c r="F8">
        <v>812.1</v>
      </c>
      <c r="G8">
        <v>15.9575612115102</v>
      </c>
      <c r="H8">
        <v>-9.0555635970494901</v>
      </c>
      <c r="I8">
        <v>-3.73902300643348</v>
      </c>
      <c r="J8">
        <v>-2.1003244797540801</v>
      </c>
      <c r="K8">
        <v>834.10902445287104</v>
      </c>
      <c r="L8">
        <v>755.20906454081899</v>
      </c>
      <c r="M8">
        <v>41.955700005992</v>
      </c>
      <c r="N8">
        <v>0.81591446307066195</v>
      </c>
      <c r="O8">
        <v>12.3014407092722</v>
      </c>
      <c r="P8">
        <v>49.502945508100098</v>
      </c>
      <c r="Q8">
        <v>9.1741590757176E-2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668742.00692672899</v>
      </c>
      <c r="F9">
        <v>1057.3</v>
      </c>
      <c r="G9">
        <v>36.7710959146779</v>
      </c>
      <c r="H9">
        <v>-2.7929867557334802</v>
      </c>
      <c r="I9">
        <v>-9.6665674811512208</v>
      </c>
      <c r="J9">
        <v>-11.572102823055401</v>
      </c>
      <c r="K9">
        <v>1070.1930302477101</v>
      </c>
      <c r="L9">
        <v>943.47550352885003</v>
      </c>
      <c r="M9">
        <v>39.128017034407897</v>
      </c>
      <c r="N9">
        <v>0.88304937109833104</v>
      </c>
      <c r="O9">
        <v>15.5774141681642</v>
      </c>
      <c r="P9">
        <v>76.998409642588001</v>
      </c>
      <c r="Q9">
        <v>-1.1304209607392E-2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645726.41857914999</v>
      </c>
      <c r="F10">
        <v>2748.25</v>
      </c>
      <c r="G10">
        <v>-18.413611752070601</v>
      </c>
      <c r="H10">
        <v>3.7919189046438802</v>
      </c>
      <c r="I10">
        <v>4.3589160122665298</v>
      </c>
      <c r="J10">
        <v>-1.5938311656320401</v>
      </c>
      <c r="K10">
        <v>2619.42066398722</v>
      </c>
      <c r="L10">
        <v>2501.1148490299702</v>
      </c>
      <c r="M10">
        <v>60.837612243802099</v>
      </c>
      <c r="N10">
        <v>0.73684958160420899</v>
      </c>
      <c r="O10">
        <v>2.2941872100427498</v>
      </c>
      <c r="P10">
        <v>26.527934439814899</v>
      </c>
      <c r="Q10">
        <v>-6.7834750052878007E-2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628588.202067315</v>
      </c>
      <c r="F11">
        <v>502.65</v>
      </c>
      <c r="G11">
        <v>-14.440366848169001</v>
      </c>
      <c r="H11">
        <v>6.4953928500533102</v>
      </c>
      <c r="I11">
        <v>12.8891170374935</v>
      </c>
      <c r="J11">
        <v>-1.7282152485020399</v>
      </c>
      <c r="K11">
        <v>467.20158683130001</v>
      </c>
      <c r="L11">
        <v>442.47504823357201</v>
      </c>
      <c r="M11">
        <v>69.897109992776805</v>
      </c>
      <c r="N11">
        <v>0.81431476907034805</v>
      </c>
      <c r="O11">
        <v>1.59156470705261</v>
      </c>
      <c r="P11">
        <v>25.867033930136401</v>
      </c>
      <c r="Q11">
        <v>0.128528348169513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490646.30514150002</v>
      </c>
      <c r="F12">
        <v>3568.35</v>
      </c>
      <c r="G12">
        <v>6.5223119870481403</v>
      </c>
      <c r="H12">
        <v>-2.2535756250169099</v>
      </c>
      <c r="I12">
        <v>-5.98262135039172</v>
      </c>
      <c r="J12">
        <v>-2.0498590546204101</v>
      </c>
      <c r="K12">
        <v>3608.4817016340298</v>
      </c>
      <c r="L12">
        <v>3409.53665579271</v>
      </c>
      <c r="M12">
        <v>44.118973553914202</v>
      </c>
      <c r="N12">
        <v>0.63903242550420303</v>
      </c>
      <c r="O12">
        <v>9.8518923311894806</v>
      </c>
      <c r="P12">
        <v>36.017457927538103</v>
      </c>
      <c r="Q12">
        <v>0.126313220269966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451450.67926442501</v>
      </c>
      <c r="F13">
        <v>1668.25</v>
      </c>
      <c r="G13">
        <v>15.641061293653101</v>
      </c>
      <c r="H13">
        <v>4.1992671474553802</v>
      </c>
      <c r="I13">
        <v>-11.2967166834356</v>
      </c>
      <c r="J13">
        <v>1.80273690322608</v>
      </c>
      <c r="K13">
        <v>1543.37300622818</v>
      </c>
      <c r="L13">
        <v>1452.9561264485501</v>
      </c>
      <c r="M13">
        <v>71.419136619805698</v>
      </c>
      <c r="N13">
        <v>0.66924818230203698</v>
      </c>
      <c r="O13">
        <v>1.74434287426943</v>
      </c>
      <c r="P13">
        <v>46.427631001492102</v>
      </c>
      <c r="Q13">
        <v>2.0684356493542E-2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418144.10189674998</v>
      </c>
      <c r="F14">
        <v>1742.75</v>
      </c>
      <c r="G14">
        <v>26.2103789484614</v>
      </c>
      <c r="H14">
        <v>10.4253449828024</v>
      </c>
      <c r="I14">
        <v>4.0730349298424198</v>
      </c>
      <c r="J14">
        <v>-0.82733144542354997</v>
      </c>
      <c r="K14">
        <v>1628.1981642041601</v>
      </c>
      <c r="L14">
        <v>1463.99871945683</v>
      </c>
      <c r="M14">
        <v>72.833382805207293</v>
      </c>
      <c r="N14">
        <v>0.89956047485857504</v>
      </c>
      <c r="O14">
        <v>0.87505379429062502</v>
      </c>
      <c r="P14">
        <v>63.125380259278302</v>
      </c>
      <c r="Q14">
        <v>0.116288060308854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414646.00262976001</v>
      </c>
      <c r="F15">
        <v>329.6</v>
      </c>
      <c r="G15">
        <v>58.004312726506299</v>
      </c>
      <c r="H15">
        <v>1.74500284342885</v>
      </c>
      <c r="I15">
        <v>8.6407445263228997</v>
      </c>
      <c r="J15">
        <v>-2.7574056464369501</v>
      </c>
      <c r="K15">
        <v>307.47279378514497</v>
      </c>
      <c r="L15">
        <v>262.26593827613902</v>
      </c>
      <c r="M15">
        <v>52.085997952491901</v>
      </c>
      <c r="N15">
        <v>1.2313401908924</v>
      </c>
      <c r="O15">
        <v>4.67233009708736</v>
      </c>
      <c r="P15">
        <v>90.740740740740705</v>
      </c>
      <c r="Q15">
        <v>0.140750461560641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407640.27421404998</v>
      </c>
      <c r="F16">
        <v>6590.9</v>
      </c>
      <c r="G16">
        <v>-31.673131969505999</v>
      </c>
      <c r="H16">
        <v>-8.4863296829267405</v>
      </c>
      <c r="I16">
        <v>-11.772238248126101</v>
      </c>
      <c r="J16">
        <v>-3.3346064886164899</v>
      </c>
      <c r="K16">
        <v>6827.7189219595803</v>
      </c>
      <c r="L16">
        <v>6957.54758704503</v>
      </c>
      <c r="M16">
        <v>45.295552565069201</v>
      </c>
      <c r="N16">
        <v>0.72143169026665999</v>
      </c>
      <c r="O16">
        <v>24.292585231152</v>
      </c>
      <c r="P16">
        <v>6.5144316235172299</v>
      </c>
      <c r="Q16">
        <v>-6.7658564015992004E-2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403299.0441084</v>
      </c>
      <c r="F17">
        <v>1098.3499999999999</v>
      </c>
      <c r="G17">
        <v>51.432765362331203</v>
      </c>
      <c r="H17">
        <v>4.1689111799934304</v>
      </c>
      <c r="I17">
        <v>5.6753356976302998</v>
      </c>
      <c r="J17">
        <v>-1.6279628305237901E-3</v>
      </c>
      <c r="K17">
        <v>1030.8371302079099</v>
      </c>
      <c r="L17">
        <v>907.30183128857004</v>
      </c>
      <c r="M17">
        <v>61.213512202157197</v>
      </c>
      <c r="N17">
        <v>1.1668441666852201</v>
      </c>
      <c r="O17">
        <v>7.3428324304638899</v>
      </c>
      <c r="P17">
        <v>85.125568852182695</v>
      </c>
      <c r="Q17">
        <v>0.18328437573345399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385975.79546386999</v>
      </c>
      <c r="F18">
        <v>398.05</v>
      </c>
      <c r="G18">
        <v>56.975229785825803</v>
      </c>
      <c r="H18">
        <v>2.8006477291621898</v>
      </c>
      <c r="I18">
        <v>6.5087477608588102</v>
      </c>
      <c r="J18">
        <v>-4.7441065246126497</v>
      </c>
      <c r="K18">
        <v>386.42196027108298</v>
      </c>
      <c r="L18">
        <v>335.42022944506999</v>
      </c>
      <c r="M18">
        <v>43.1525438877242</v>
      </c>
      <c r="N18">
        <v>0.92654275961087995</v>
      </c>
      <c r="O18">
        <v>7.0970983544780699</v>
      </c>
      <c r="P18">
        <v>87.715161518509703</v>
      </c>
      <c r="Q18">
        <v>0.18791536008687801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60</v>
      </c>
      <c r="E19">
        <v>383989.29570342001</v>
      </c>
      <c r="F19">
        <v>12213.3</v>
      </c>
      <c r="G19">
        <v>3.58071439740546</v>
      </c>
      <c r="H19">
        <v>-3.2138641154919401</v>
      </c>
      <c r="I19">
        <v>-4.02597071482188</v>
      </c>
      <c r="J19">
        <v>-1.72355383544494</v>
      </c>
      <c r="K19">
        <v>12451.5691106457</v>
      </c>
      <c r="L19">
        <v>11697.6882335426</v>
      </c>
      <c r="M19">
        <v>40.203053041030003</v>
      </c>
      <c r="N19">
        <v>0.94718452114182505</v>
      </c>
      <c r="O19">
        <v>12.0090393259806</v>
      </c>
      <c r="P19">
        <v>31.976464613173501</v>
      </c>
      <c r="Q19">
        <v>5.4455020350401999E-2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360768.52242234</v>
      </c>
      <c r="F20">
        <v>1166.8499999999999</v>
      </c>
      <c r="G20">
        <v>-1.02073897529506</v>
      </c>
      <c r="H20">
        <v>-11.624665007967799</v>
      </c>
      <c r="I20">
        <v>-2.16574676561281</v>
      </c>
      <c r="J20">
        <v>0.19308038327011801</v>
      </c>
      <c r="K20">
        <v>1194.05391050872</v>
      </c>
      <c r="L20">
        <v>1121.5412619573699</v>
      </c>
      <c r="M20">
        <v>49.7330805480333</v>
      </c>
      <c r="N20">
        <v>0.73983789829917801</v>
      </c>
      <c r="O20">
        <v>14.8091014269186</v>
      </c>
      <c r="P20">
        <v>25.326244562590599</v>
      </c>
      <c r="Q20">
        <v>3.2866180058221998E-2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70</v>
      </c>
      <c r="E21">
        <v>354403.54849647998</v>
      </c>
      <c r="F21">
        <v>3108.8</v>
      </c>
      <c r="G21">
        <v>1.06573833776057</v>
      </c>
      <c r="H21">
        <v>-1.9870910599977101</v>
      </c>
      <c r="I21">
        <v>-14.905930019379401</v>
      </c>
      <c r="J21">
        <v>-5.9759514341701401</v>
      </c>
      <c r="K21">
        <v>3121.8572830388698</v>
      </c>
      <c r="L21">
        <v>2995.0630324575</v>
      </c>
      <c r="M21">
        <v>49.464179973974197</v>
      </c>
      <c r="N21">
        <v>0.957001803688178</v>
      </c>
      <c r="O21">
        <v>20.429104477611901</v>
      </c>
      <c r="P21">
        <v>45.135387488328597</v>
      </c>
      <c r="Q21">
        <v>7.5488882016418998E-2</v>
      </c>
    </row>
    <row r="22" spans="1:17" x14ac:dyDescent="0.3">
      <c r="A22" t="s">
        <v>71</v>
      </c>
      <c r="B22" t="s">
        <v>72</v>
      </c>
      <c r="C22" t="str">
        <f>IFERROR(VLOOKUP(Table1[[#This Row],[Ticker]],[1]!Table2[[Symbol]:[Industry]],2,FALSE),"-")</f>
        <v>-</v>
      </c>
      <c r="D22" t="s">
        <v>24</v>
      </c>
      <c r="E22">
        <v>353348.56973276002</v>
      </c>
      <c r="F22">
        <v>1777.3</v>
      </c>
      <c r="G22">
        <v>-26.576610220843399</v>
      </c>
      <c r="H22">
        <v>-4.6204954137110201</v>
      </c>
      <c r="I22">
        <v>-8.9214121861877302</v>
      </c>
      <c r="J22">
        <v>-2.3169979125327198</v>
      </c>
      <c r="K22">
        <v>1774.4146839928201</v>
      </c>
      <c r="L22">
        <v>1768.8005575351499</v>
      </c>
      <c r="M22">
        <v>51.1503340618316</v>
      </c>
      <c r="N22">
        <v>0.56062084398357304</v>
      </c>
      <c r="O22">
        <v>8.3947560906993708</v>
      </c>
      <c r="P22">
        <v>15.1212876898662</v>
      </c>
      <c r="Q22">
        <v>-7.5902361764925E-2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60</v>
      </c>
      <c r="E23">
        <v>340350.77678855998</v>
      </c>
      <c r="F23">
        <v>2840.45</v>
      </c>
      <c r="G23">
        <v>54.772921282927697</v>
      </c>
      <c r="H23">
        <v>0.157322058575389</v>
      </c>
      <c r="I23">
        <v>43.401839602448298</v>
      </c>
      <c r="J23">
        <v>3.4186869898028903E-2</v>
      </c>
      <c r="K23">
        <v>2722.0664302994401</v>
      </c>
      <c r="L23">
        <v>2229.6371647769201</v>
      </c>
      <c r="M23">
        <v>63.679882424223997</v>
      </c>
      <c r="N23">
        <v>0.79317045452019097</v>
      </c>
      <c r="O23">
        <v>6.0923445228748996</v>
      </c>
      <c r="P23">
        <v>95.893103448275795</v>
      </c>
      <c r="Q23">
        <v>0.189053176566116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326752.59543484001</v>
      </c>
      <c r="F24">
        <v>5021.3</v>
      </c>
      <c r="G24">
        <v>17.414017118609799</v>
      </c>
      <c r="H24">
        <v>-0.69910894992551798</v>
      </c>
      <c r="I24">
        <v>24.612309088016801</v>
      </c>
      <c r="J24">
        <v>-2.0669370602453099</v>
      </c>
      <c r="K24">
        <v>4884.3091151245499</v>
      </c>
      <c r="L24">
        <v>4431.6932322090897</v>
      </c>
      <c r="M24">
        <v>55.6806486447678</v>
      </c>
      <c r="N24">
        <v>0.69086556305417801</v>
      </c>
      <c r="O24">
        <v>3.9372274112281702</v>
      </c>
      <c r="P24">
        <v>43.825277479412797</v>
      </c>
      <c r="Q24">
        <v>1.1725979043451001E-2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325541.61991285998</v>
      </c>
      <c r="F25">
        <v>11295.7</v>
      </c>
      <c r="G25">
        <v>7.25579547930095</v>
      </c>
      <c r="H25">
        <v>-7.2492575659443501</v>
      </c>
      <c r="I25">
        <v>2.5668848982567298</v>
      </c>
      <c r="J25">
        <v>-3.8114145848747198</v>
      </c>
      <c r="K25">
        <v>11212.870634803099</v>
      </c>
      <c r="L25">
        <v>10116.051860638499</v>
      </c>
      <c r="M25">
        <v>45.563334388993802</v>
      </c>
      <c r="N25">
        <v>0.65619627353560395</v>
      </c>
      <c r="O25">
        <v>6.9256442717139999</v>
      </c>
      <c r="P25">
        <v>41.414558725031704</v>
      </c>
      <c r="Q25">
        <v>2.3569493693901E-2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322605.95074102498</v>
      </c>
      <c r="F26">
        <v>1493.45</v>
      </c>
      <c r="G26">
        <v>66.3517534652389</v>
      </c>
      <c r="H26">
        <v>-2.4974952851293701</v>
      </c>
      <c r="I26">
        <v>2.9339147346197798</v>
      </c>
      <c r="J26">
        <v>-5.5397892171582903</v>
      </c>
      <c r="K26">
        <v>1476.9739583620701</v>
      </c>
      <c r="L26">
        <v>1274.4917139519901</v>
      </c>
      <c r="M26">
        <v>45.520518080038897</v>
      </c>
      <c r="N26">
        <v>0.63310648874003805</v>
      </c>
      <c r="O26">
        <v>8.5674110281562701</v>
      </c>
      <c r="P26">
        <v>97.939032471835603</v>
      </c>
      <c r="Q26">
        <v>7.9988223069716993E-2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318992.29950000002</v>
      </c>
      <c r="F27">
        <v>4769.8</v>
      </c>
      <c r="G27">
        <v>118.51737492863001</v>
      </c>
      <c r="H27">
        <v>-14.867372405994599</v>
      </c>
      <c r="I27">
        <v>43.579302228185099</v>
      </c>
      <c r="J27">
        <v>-2.2928936433211402</v>
      </c>
      <c r="K27">
        <v>4855.9357679824498</v>
      </c>
      <c r="L27">
        <v>3852.3079226873801</v>
      </c>
      <c r="M27">
        <v>49.986317426537298</v>
      </c>
      <c r="N27">
        <v>0.555089893961903</v>
      </c>
      <c r="O27">
        <v>18.972493605601901</v>
      </c>
      <c r="P27">
        <v>169.81558999886801</v>
      </c>
      <c r="Q27">
        <v>0.26306397366954798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315716.57219221001</v>
      </c>
      <c r="F28">
        <v>512.29999999999995</v>
      </c>
      <c r="G28">
        <v>93.745726338754906</v>
      </c>
      <c r="H28">
        <v>1.3936817251567</v>
      </c>
      <c r="I28">
        <v>-4.6155274673672002</v>
      </c>
      <c r="J28">
        <v>-5.4502663711260597</v>
      </c>
      <c r="K28">
        <v>498.26286649309401</v>
      </c>
      <c r="L28">
        <v>431.75255877254301</v>
      </c>
      <c r="M28">
        <v>47.854486767696002</v>
      </c>
      <c r="N28">
        <v>0.82793908658565596</v>
      </c>
      <c r="O28">
        <v>5.8461838766348002</v>
      </c>
      <c r="P28">
        <v>125.682819383259</v>
      </c>
      <c r="Q28">
        <v>0.163025487107685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314918.44531133998</v>
      </c>
      <c r="F29">
        <v>338.6</v>
      </c>
      <c r="G29">
        <v>55.927970182148002</v>
      </c>
      <c r="H29">
        <v>-2.4777603956476599</v>
      </c>
      <c r="I29">
        <v>11.9843898215297</v>
      </c>
      <c r="J29">
        <v>-4.9618399777948001</v>
      </c>
      <c r="K29">
        <v>333.94078995557499</v>
      </c>
      <c r="L29">
        <v>286.72908973182001</v>
      </c>
      <c r="M29">
        <v>45.233629678074898</v>
      </c>
      <c r="N29">
        <v>0.69294702148496301</v>
      </c>
      <c r="O29">
        <v>7.0584760779681002</v>
      </c>
      <c r="P29">
        <v>88.032764126058595</v>
      </c>
      <c r="Q29">
        <v>0.11322475031986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305570.53088099998</v>
      </c>
      <c r="F30">
        <v>3444.75</v>
      </c>
      <c r="G30">
        <v>-11.676632089319799</v>
      </c>
      <c r="H30">
        <v>5.5271566169145903</v>
      </c>
      <c r="I30">
        <v>-17.107401361697001</v>
      </c>
      <c r="J30">
        <v>1.6461519697693401</v>
      </c>
      <c r="K30">
        <v>3381.1180189135398</v>
      </c>
      <c r="L30">
        <v>3389.3314251060401</v>
      </c>
      <c r="M30">
        <v>63.666373878695097</v>
      </c>
      <c r="N30">
        <v>0.77287527090391595</v>
      </c>
      <c r="O30">
        <v>12.836925756586099</v>
      </c>
      <c r="P30">
        <v>15.6713285539195</v>
      </c>
      <c r="Q30">
        <v>6.9069116790049997E-2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292216.56900418497</v>
      </c>
      <c r="F31">
        <v>3048.15</v>
      </c>
      <c r="G31">
        <v>-30.646214129049401</v>
      </c>
      <c r="H31">
        <v>2.5148543280319902</v>
      </c>
      <c r="I31">
        <v>-10.0065512436452</v>
      </c>
      <c r="J31">
        <v>-0.55871717432642798</v>
      </c>
      <c r="K31">
        <v>2975.0115344577198</v>
      </c>
      <c r="L31">
        <v>2989.2405093295401</v>
      </c>
      <c r="M31">
        <v>54.330157612025197</v>
      </c>
      <c r="N31">
        <v>0.85701299829953903</v>
      </c>
      <c r="O31">
        <v>12.295982809244901</v>
      </c>
      <c r="P31">
        <v>14.158645743605099</v>
      </c>
      <c r="Q31">
        <v>-7.0819416027296994E-2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290036.34672179999</v>
      </c>
      <c r="F32">
        <v>1831</v>
      </c>
      <c r="G32">
        <v>66.963298953381397</v>
      </c>
      <c r="H32">
        <v>3.2702788135277001</v>
      </c>
      <c r="I32">
        <v>-15.2165933334038</v>
      </c>
      <c r="J32">
        <v>0.43403117326808199</v>
      </c>
      <c r="K32">
        <v>1797.69777416393</v>
      </c>
      <c r="L32">
        <v>1670.97825224548</v>
      </c>
      <c r="M32">
        <v>59.1468743567359</v>
      </c>
      <c r="N32">
        <v>0.64700836745379398</v>
      </c>
      <c r="O32">
        <v>18.7383943200436</v>
      </c>
      <c r="P32">
        <v>124.511066151676</v>
      </c>
      <c r="Q32">
        <v>6.4841268049940004E-2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276057.13042914</v>
      </c>
      <c r="F33">
        <v>9888.15</v>
      </c>
      <c r="G33">
        <v>88.853402284085305</v>
      </c>
      <c r="H33">
        <v>0.64703619628266995</v>
      </c>
      <c r="I33">
        <v>7.4311690739949201</v>
      </c>
      <c r="J33">
        <v>-0.22822328540800901</v>
      </c>
      <c r="K33">
        <v>9497.0880731071393</v>
      </c>
      <c r="L33">
        <v>8228.1760451213995</v>
      </c>
      <c r="M33">
        <v>67.445701982785494</v>
      </c>
      <c r="N33">
        <v>0.71672775110221298</v>
      </c>
      <c r="O33">
        <v>1.5235408038915199</v>
      </c>
      <c r="P33">
        <v>116.857283842315</v>
      </c>
      <c r="Q33">
        <v>0.13761872145296999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21</v>
      </c>
      <c r="E34">
        <v>269736.03471149999</v>
      </c>
      <c r="F34">
        <v>516.25</v>
      </c>
      <c r="G34">
        <v>-7.8053253259923299</v>
      </c>
      <c r="H34">
        <v>-11.461779188387601</v>
      </c>
      <c r="I34">
        <v>-16.271029308987799</v>
      </c>
      <c r="J34">
        <v>-0.68232649673093904</v>
      </c>
      <c r="K34">
        <v>504.05548731628198</v>
      </c>
      <c r="L34">
        <v>475.453932975155</v>
      </c>
      <c r="M34">
        <v>62.2913485761297</v>
      </c>
      <c r="N34">
        <v>0.69640108034252002</v>
      </c>
      <c r="O34">
        <v>12.3292978208232</v>
      </c>
      <c r="P34">
        <v>37.6483135581922</v>
      </c>
      <c r="Q34">
        <v>-0.111573823094004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63</v>
      </c>
      <c r="E35">
        <v>268982.92174533999</v>
      </c>
      <c r="F35">
        <v>697.4</v>
      </c>
      <c r="G35">
        <v>123.08206868494599</v>
      </c>
      <c r="H35">
        <v>-4.9116532773405002</v>
      </c>
      <c r="I35">
        <v>12.3626229391368</v>
      </c>
      <c r="J35">
        <v>-3.8663651592178798</v>
      </c>
      <c r="K35">
        <v>699.51766035566402</v>
      </c>
      <c r="L35">
        <v>592.263814675714</v>
      </c>
      <c r="M35">
        <v>49.856880085702002</v>
      </c>
      <c r="N35">
        <v>1.55223354698355</v>
      </c>
      <c r="O35">
        <v>28.455692572411799</v>
      </c>
      <c r="P35">
        <v>154.15451895043699</v>
      </c>
      <c r="Q35">
        <v>0.19523298766538599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111</v>
      </c>
      <c r="E36">
        <v>256004.16771184999</v>
      </c>
      <c r="F36">
        <v>7188.7</v>
      </c>
      <c r="G36">
        <v>69.080150099973295</v>
      </c>
      <c r="H36">
        <v>-7.83200850855407</v>
      </c>
      <c r="I36">
        <v>52.084994520439601</v>
      </c>
      <c r="J36">
        <v>2.4443320531318999</v>
      </c>
      <c r="K36">
        <v>7024.7470854698604</v>
      </c>
      <c r="L36">
        <v>5772.2349411622299</v>
      </c>
      <c r="M36">
        <v>64.757339663938396</v>
      </c>
      <c r="N36">
        <v>1.0536201380264101</v>
      </c>
      <c r="O36">
        <v>10.850362374281801</v>
      </c>
      <c r="P36">
        <v>121.463339494762</v>
      </c>
      <c r="Q36">
        <v>0.159988557977884</v>
      </c>
    </row>
    <row r="37" spans="1:17" x14ac:dyDescent="0.3">
      <c r="A37" t="s">
        <v>112</v>
      </c>
      <c r="B37" t="s">
        <v>113</v>
      </c>
      <c r="C37" t="str">
        <f>IFERROR(VLOOKUP(Table1[[#This Row],[Ticker]],[1]!Table2[[Symbol]:[Industry]],2,FALSE),"-")</f>
        <v>-</v>
      </c>
      <c r="D37" t="s">
        <v>37</v>
      </c>
      <c r="E37">
        <v>247001.94104772899</v>
      </c>
      <c r="F37">
        <v>1549.9</v>
      </c>
      <c r="G37">
        <v>-20.632211789532299</v>
      </c>
      <c r="H37">
        <v>-4.6944114047882</v>
      </c>
      <c r="I37">
        <v>-12.994545012896699</v>
      </c>
      <c r="J37">
        <v>-1.9941014444</v>
      </c>
      <c r="K37">
        <v>1586.31026260883</v>
      </c>
      <c r="L37">
        <v>1588.81596212098</v>
      </c>
      <c r="M37">
        <v>41.401787675802403</v>
      </c>
      <c r="N37">
        <v>0.89044849927433301</v>
      </c>
      <c r="O37">
        <v>12.3298277308213</v>
      </c>
      <c r="P37">
        <v>9.2209576829569198</v>
      </c>
      <c r="Q37">
        <v>-5.4003192442625997E-2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116</v>
      </c>
      <c r="E38">
        <v>243493.0699722</v>
      </c>
      <c r="F38">
        <v>2525.4499999999998</v>
      </c>
      <c r="G38">
        <v>-11.012667483433299</v>
      </c>
      <c r="H38">
        <v>-4.4212116305890801</v>
      </c>
      <c r="I38">
        <v>-9.8251877726084196</v>
      </c>
      <c r="J38">
        <v>-1.5322523802834001</v>
      </c>
      <c r="K38">
        <v>2520.3542208164499</v>
      </c>
      <c r="L38">
        <v>2471.1314900817201</v>
      </c>
      <c r="M38">
        <v>58.1945440928164</v>
      </c>
      <c r="N38">
        <v>0.88729557034852602</v>
      </c>
      <c r="O38">
        <v>9.6557049238749695</v>
      </c>
      <c r="P38">
        <v>17.736596736596699</v>
      </c>
      <c r="Q38">
        <v>-2.6734287010751999E-2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Row],[Ticker]],[1]!Table2[[Symbol]:[Industry]],2,FALSE),"-")</f>
        <v>-</v>
      </c>
      <c r="D39" t="s">
        <v>18</v>
      </c>
      <c r="E39">
        <v>236064.74204861099</v>
      </c>
      <c r="F39">
        <v>167.17</v>
      </c>
      <c r="G39">
        <v>53.096359503095798</v>
      </c>
      <c r="H39">
        <v>-3.06640016517846</v>
      </c>
      <c r="I39">
        <v>-21.948972208900098</v>
      </c>
      <c r="J39">
        <v>-5.3486225380997601</v>
      </c>
      <c r="K39">
        <v>169.65943242394701</v>
      </c>
      <c r="L39">
        <v>152.408734112329</v>
      </c>
      <c r="M39">
        <v>42.7754677827878</v>
      </c>
      <c r="N39">
        <v>0.69225025656240002</v>
      </c>
      <c r="O39">
        <v>17.724472094275299</v>
      </c>
      <c r="P39">
        <v>95.520467836257296</v>
      </c>
      <c r="Q39">
        <v>0.11170287404385899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233625.68176199999</v>
      </c>
      <c r="F40">
        <v>178.77</v>
      </c>
      <c r="G40">
        <v>222.74116644634199</v>
      </c>
      <c r="H40">
        <v>-18.217160419981699</v>
      </c>
      <c r="I40">
        <v>3.65691410012505</v>
      </c>
      <c r="J40">
        <v>-2.0569821441138498</v>
      </c>
      <c r="K40">
        <v>183.23226108195701</v>
      </c>
      <c r="L40">
        <v>145.991117900875</v>
      </c>
      <c r="M40">
        <v>37.914916420140898</v>
      </c>
      <c r="N40">
        <v>0.55352422900463505</v>
      </c>
      <c r="O40">
        <v>28.097555518263601</v>
      </c>
      <c r="P40">
        <v>285.28017241379303</v>
      </c>
      <c r="Q40">
        <v>0.17371854487742999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231152.16664064</v>
      </c>
      <c r="F41">
        <v>6502.4</v>
      </c>
      <c r="G41">
        <v>206.26174267216501</v>
      </c>
      <c r="H41">
        <v>13.277142827148401</v>
      </c>
      <c r="I41">
        <v>50.221672709876003</v>
      </c>
      <c r="J41">
        <v>12.938738522392301</v>
      </c>
      <c r="K41">
        <v>5461.5294956707103</v>
      </c>
      <c r="L41">
        <v>4204.3957029120402</v>
      </c>
      <c r="M41">
        <v>79.274734182289293</v>
      </c>
      <c r="N41">
        <v>1.86286648667917</v>
      </c>
      <c r="O41">
        <v>0.70127952755905099</v>
      </c>
      <c r="P41">
        <v>241.08266890474101</v>
      </c>
      <c r="Q41">
        <v>0.27441273250206499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230116.21582337699</v>
      </c>
      <c r="F42">
        <v>264.43</v>
      </c>
      <c r="G42">
        <v>156.990207025975</v>
      </c>
      <c r="H42">
        <v>13.4208599787904</v>
      </c>
      <c r="I42">
        <v>57.404508163349597</v>
      </c>
      <c r="J42">
        <v>-3.5947321179396701</v>
      </c>
      <c r="K42">
        <v>224.722256724359</v>
      </c>
      <c r="L42">
        <v>174.59698243858799</v>
      </c>
      <c r="M42">
        <v>67.061291475825797</v>
      </c>
      <c r="N42">
        <v>1.99127500842517</v>
      </c>
      <c r="O42">
        <v>5.3965132549256696</v>
      </c>
      <c r="P42">
        <v>199.46772366930901</v>
      </c>
      <c r="Q42">
        <v>6.0854807078780999E-2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221705.59188357001</v>
      </c>
      <c r="F43">
        <v>303.3</v>
      </c>
      <c r="G43">
        <v>104.919369407351</v>
      </c>
      <c r="H43">
        <v>-11.668512750032299</v>
      </c>
      <c r="I43">
        <v>49.728062106008601</v>
      </c>
      <c r="J43">
        <v>-3.9416245846945901</v>
      </c>
      <c r="K43">
        <v>298.80427182231102</v>
      </c>
      <c r="L43">
        <v>237.17679112266501</v>
      </c>
      <c r="M43">
        <v>51.907238750716203</v>
      </c>
      <c r="N43">
        <v>0.49631924028882402</v>
      </c>
      <c r="O43">
        <v>12.265084075173</v>
      </c>
      <c r="P43">
        <v>139.289940828402</v>
      </c>
      <c r="Q43">
        <v>0.23371966314156101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221403.69627332001</v>
      </c>
      <c r="F44">
        <v>908.45</v>
      </c>
      <c r="G44">
        <v>-11.8510101521496</v>
      </c>
      <c r="H44">
        <v>-4.3766751632434699</v>
      </c>
      <c r="I44">
        <v>-0.55135307665231104</v>
      </c>
      <c r="J44">
        <v>-1.7354199661668199</v>
      </c>
      <c r="K44">
        <v>905.23565781247396</v>
      </c>
      <c r="L44">
        <v>859.41235896593196</v>
      </c>
      <c r="M44">
        <v>52.617242246628798</v>
      </c>
      <c r="N44">
        <v>1.0729542797893701</v>
      </c>
      <c r="O44">
        <v>5.6084539600418104</v>
      </c>
      <c r="P44">
        <v>25.650069156293199</v>
      </c>
      <c r="Q44">
        <v>-4.6810079677579997E-3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219674.33481</v>
      </c>
      <c r="F45">
        <v>519.9</v>
      </c>
      <c r="G45">
        <v>39.389509120729997</v>
      </c>
      <c r="H45">
        <v>-13.243052739968499</v>
      </c>
      <c r="I45">
        <v>54.6779787064579</v>
      </c>
      <c r="J45">
        <v>-6.4266796589600803</v>
      </c>
      <c r="K45">
        <v>615.36207787396199</v>
      </c>
      <c r="L45">
        <v>486.86263532137099</v>
      </c>
      <c r="M45">
        <v>18.713522413298598</v>
      </c>
      <c r="N45">
        <v>1.0796697405856499</v>
      </c>
      <c r="O45">
        <v>55.356799384497002</v>
      </c>
      <c r="P45">
        <v>82.677442023893093</v>
      </c>
      <c r="Q45">
        <v>4.1654991835290998E-2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139</v>
      </c>
      <c r="E46">
        <v>214584.77179313899</v>
      </c>
      <c r="F46">
        <v>866.9</v>
      </c>
      <c r="G46">
        <v>55.262518177587602</v>
      </c>
      <c r="H46">
        <v>-1.61818674807503</v>
      </c>
      <c r="I46">
        <v>-10.9276896164849</v>
      </c>
      <c r="J46">
        <v>-3.1642500897788199</v>
      </c>
      <c r="K46">
        <v>840.01169207780401</v>
      </c>
      <c r="L46">
        <v>779.75009067329404</v>
      </c>
      <c r="M46">
        <v>62.150554629939698</v>
      </c>
      <c r="N46">
        <v>0.81780283975929502</v>
      </c>
      <c r="O46">
        <v>11.6161033567885</v>
      </c>
      <c r="P46">
        <v>86.3099075865033</v>
      </c>
      <c r="Q46">
        <v>0.13793491064520799</v>
      </c>
    </row>
    <row r="47" spans="1:17" x14ac:dyDescent="0.3">
      <c r="A47" t="s">
        <v>140</v>
      </c>
      <c r="B47" t="s">
        <v>141</v>
      </c>
      <c r="C47" t="str">
        <f>IFERROR(VLOOKUP(Table1[[#This Row],[Ticker]],[1]!Table2[[Symbol]:[Industry]],2,FALSE),"-")</f>
        <v>-</v>
      </c>
      <c r="D47" t="s">
        <v>57</v>
      </c>
      <c r="E47">
        <v>208483.02062922</v>
      </c>
      <c r="F47">
        <v>328.15</v>
      </c>
      <c r="G47">
        <v>5.7617506754868897</v>
      </c>
      <c r="H47">
        <v>-8.1438832114556305</v>
      </c>
      <c r="I47">
        <v>9.3430587162787493</v>
      </c>
      <c r="J47">
        <v>-3.5055864183515002</v>
      </c>
      <c r="K47">
        <v>338.23377764480398</v>
      </c>
      <c r="L47">
        <v>301.97467054506097</v>
      </c>
      <c r="M47">
        <v>51.736094786119899</v>
      </c>
      <c r="N47">
        <v>0.75988727404965395</v>
      </c>
      <c r="O47">
        <v>20.2803595916501</v>
      </c>
      <c r="P47">
        <v>61.809664694280002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133</v>
      </c>
      <c r="E48">
        <v>186653.763601032</v>
      </c>
      <c r="F48">
        <v>149.52000000000001</v>
      </c>
      <c r="G48">
        <v>2.8737887919704601</v>
      </c>
      <c r="H48">
        <v>-12.5932351569807</v>
      </c>
      <c r="I48">
        <v>-6.2709063617218401</v>
      </c>
      <c r="J48">
        <v>-4.9576344402341004</v>
      </c>
      <c r="K48">
        <v>162.142906080226</v>
      </c>
      <c r="L48">
        <v>152.53445849437401</v>
      </c>
      <c r="M48">
        <v>38.1480349517349</v>
      </c>
      <c r="N48">
        <v>1.1303804355964899</v>
      </c>
      <c r="O48">
        <v>23.461744248260999</v>
      </c>
      <c r="P48">
        <v>30.4712041884816</v>
      </c>
      <c r="Q48">
        <v>-2.9002392975525999E-2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Row],[Ticker]],[1]!Table2[[Symbol]:[Industry]],2,FALSE),"-")</f>
        <v>-</v>
      </c>
      <c r="D49" t="s">
        <v>146</v>
      </c>
      <c r="E49">
        <v>184762.07246021999</v>
      </c>
      <c r="F49">
        <v>1421.85</v>
      </c>
      <c r="G49">
        <v>38.137973676165302</v>
      </c>
      <c r="H49">
        <v>-10.718428021710301</v>
      </c>
      <c r="I49">
        <v>-11.429020053713399</v>
      </c>
      <c r="J49">
        <v>-4.38558798801495</v>
      </c>
      <c r="K49">
        <v>1539.9562822682601</v>
      </c>
      <c r="L49">
        <v>1362.2775298015799</v>
      </c>
      <c r="M49">
        <v>28.625155660635301</v>
      </c>
      <c r="N49">
        <v>1.0292871891394899</v>
      </c>
      <c r="O49">
        <v>19.759468298343698</v>
      </c>
      <c r="P49">
        <v>71.6899112479623</v>
      </c>
      <c r="Q49">
        <v>0.20792531089067701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80</v>
      </c>
      <c r="E50">
        <v>174388.43512650501</v>
      </c>
      <c r="F50">
        <v>2600.35</v>
      </c>
      <c r="G50">
        <v>17.610879883778502</v>
      </c>
      <c r="H50">
        <v>-10.4924992623246</v>
      </c>
      <c r="I50">
        <v>12.149238855779201</v>
      </c>
      <c r="J50">
        <v>-2.2064542672809702</v>
      </c>
      <c r="K50">
        <v>2621.4227243970499</v>
      </c>
      <c r="L50">
        <v>2331.95702561803</v>
      </c>
      <c r="M50">
        <v>45.116410731247399</v>
      </c>
      <c r="N50">
        <v>1.0052447187190101</v>
      </c>
      <c r="O50">
        <v>10.667794719941501</v>
      </c>
      <c r="P50">
        <v>48.499163306956802</v>
      </c>
      <c r="Q50">
        <v>6.3889892475897006E-2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37</v>
      </c>
      <c r="E51">
        <v>169156.31504094999</v>
      </c>
      <c r="F51">
        <v>1688.9</v>
      </c>
      <c r="G51">
        <v>4.9601425962987298</v>
      </c>
      <c r="H51">
        <v>5.2120863205483801</v>
      </c>
      <c r="I51">
        <v>0.61791649276849003</v>
      </c>
      <c r="J51">
        <v>-2.0967831535164598</v>
      </c>
      <c r="K51">
        <v>1606.45820866964</v>
      </c>
      <c r="L51">
        <v>1478.51163574918</v>
      </c>
      <c r="M51">
        <v>48.179956207201002</v>
      </c>
      <c r="N51">
        <v>0.66773300484804199</v>
      </c>
      <c r="O51">
        <v>6.0542364852862898</v>
      </c>
      <c r="P51">
        <v>33.578518606398497</v>
      </c>
      <c r="Q51">
        <v>1.8719776329593998E-2</v>
      </c>
    </row>
    <row r="52" spans="1:17" x14ac:dyDescent="0.3">
      <c r="A52" t="s">
        <v>151</v>
      </c>
      <c r="B52" t="s">
        <v>152</v>
      </c>
      <c r="C52" t="str">
        <f>IFERROR(VLOOKUP(Table1[[#This Row],[Ticker]],[1]!Table2[[Symbol]:[Industry]],2,FALSE),"-")</f>
        <v>-</v>
      </c>
      <c r="D52" t="s">
        <v>153</v>
      </c>
      <c r="E52">
        <v>167644.95363</v>
      </c>
      <c r="F52">
        <v>7911.2</v>
      </c>
      <c r="G52">
        <v>57.909467779598998</v>
      </c>
      <c r="H52">
        <v>-6.0251100808633602</v>
      </c>
      <c r="I52">
        <v>63.521302793565802</v>
      </c>
      <c r="J52">
        <v>-6.1110635969885996</v>
      </c>
      <c r="K52">
        <v>7881.7008452316704</v>
      </c>
      <c r="L52">
        <v>6565.9493263570703</v>
      </c>
      <c r="M52">
        <v>56.094726798074802</v>
      </c>
      <c r="N52">
        <v>1.23136501967933</v>
      </c>
      <c r="O52">
        <v>15.658180806957199</v>
      </c>
      <c r="P52">
        <v>105.485714285714</v>
      </c>
      <c r="Q52">
        <v>0.183249650517992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167492.70873218001</v>
      </c>
      <c r="F53">
        <v>429.05</v>
      </c>
      <c r="G53">
        <v>51.596072855871299</v>
      </c>
      <c r="H53">
        <v>-8.8736669146384397</v>
      </c>
      <c r="I53">
        <v>49.468649194301904</v>
      </c>
      <c r="J53">
        <v>-3.1958042775561202</v>
      </c>
      <c r="K53">
        <v>434.061199359363</v>
      </c>
      <c r="L53">
        <v>363.77609253722397</v>
      </c>
      <c r="M53">
        <v>48.561385756471601</v>
      </c>
      <c r="N53">
        <v>0.69618193990349297</v>
      </c>
      <c r="O53">
        <v>18.1097774152196</v>
      </c>
      <c r="P53">
        <v>106.274038461538</v>
      </c>
      <c r="Q53">
        <v>3.6676501371198003E-2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121</v>
      </c>
      <c r="E54">
        <v>166407.63124799999</v>
      </c>
      <c r="F54">
        <v>504.25</v>
      </c>
      <c r="G54">
        <v>112.50693932337499</v>
      </c>
      <c r="H54">
        <v>-13.1479810774957</v>
      </c>
      <c r="I54">
        <v>4.9223107080228603</v>
      </c>
      <c r="J54">
        <v>-4.1880328331482897</v>
      </c>
      <c r="K54">
        <v>506.213701421731</v>
      </c>
      <c r="L54">
        <v>422.28054799043099</v>
      </c>
      <c r="M54">
        <v>49.147230802583103</v>
      </c>
      <c r="N54">
        <v>0.76487189375028497</v>
      </c>
      <c r="O54">
        <v>15.0223103619236</v>
      </c>
      <c r="P54">
        <v>151.558992267398</v>
      </c>
      <c r="Q54">
        <v>0.19712687119620101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161</v>
      </c>
      <c r="E55">
        <v>165218.93832023899</v>
      </c>
      <c r="F55">
        <v>4277.7</v>
      </c>
      <c r="G55">
        <v>47.907378124077098</v>
      </c>
      <c r="H55">
        <v>-4.7846867706021801</v>
      </c>
      <c r="I55">
        <v>29.124225184259799</v>
      </c>
      <c r="J55">
        <v>-2.69400321737157</v>
      </c>
      <c r="K55">
        <v>4261.1857040662899</v>
      </c>
      <c r="L55">
        <v>3641.9922647646799</v>
      </c>
      <c r="M55">
        <v>47.714462369521101</v>
      </c>
      <c r="N55">
        <v>0.62149076173102602</v>
      </c>
      <c r="O55">
        <v>7.7635177782453297</v>
      </c>
      <c r="P55">
        <v>83.328690509353393</v>
      </c>
      <c r="Q55">
        <v>0.113290717235583</v>
      </c>
    </row>
    <row r="56" spans="1:17" x14ac:dyDescent="0.3">
      <c r="A56" t="s">
        <v>162</v>
      </c>
      <c r="B56" t="s">
        <v>163</v>
      </c>
      <c r="C56" t="str">
        <f>IFERROR(VLOOKUP(Table1[[#This Row],[Ticker]],[1]!Table2[[Symbol]:[Industry]],2,FALSE),"-")</f>
        <v>-</v>
      </c>
      <c r="D56" t="s">
        <v>21</v>
      </c>
      <c r="E56">
        <v>164733.040587625</v>
      </c>
      <c r="F56">
        <v>5563.75</v>
      </c>
      <c r="G56">
        <v>-19.039926387114502</v>
      </c>
      <c r="H56">
        <v>-0.97149750430645099</v>
      </c>
      <c r="I56">
        <v>-11.643059842585201</v>
      </c>
      <c r="J56">
        <v>-1.32333472214831</v>
      </c>
      <c r="K56">
        <v>5378.4955992025098</v>
      </c>
      <c r="L56">
        <v>5232.5228513698503</v>
      </c>
      <c r="M56">
        <v>57.1081454158995</v>
      </c>
      <c r="N56">
        <v>0.77146620913386599</v>
      </c>
      <c r="O56">
        <v>15.785216805212301</v>
      </c>
      <c r="P56">
        <v>23.267716099300898</v>
      </c>
      <c r="Q56">
        <v>-2.3096049725528998E-2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80</v>
      </c>
      <c r="E57">
        <v>157763.0587659</v>
      </c>
      <c r="F57">
        <v>640.5</v>
      </c>
      <c r="G57">
        <v>20.422111707761701</v>
      </c>
      <c r="H57">
        <v>-9.1990403575738107</v>
      </c>
      <c r="I57">
        <v>-1.8762272053037199</v>
      </c>
      <c r="J57">
        <v>-3.7089716548260099</v>
      </c>
      <c r="K57">
        <v>652.98483003304602</v>
      </c>
      <c r="L57">
        <v>591.33708452821395</v>
      </c>
      <c r="M57">
        <v>46.793897055196297</v>
      </c>
      <c r="N57">
        <v>0.55653068359212998</v>
      </c>
      <c r="O57">
        <v>10.3747072599531</v>
      </c>
      <c r="P57">
        <v>58.519985150352603</v>
      </c>
      <c r="Q57">
        <v>4.0576777787082997E-2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168</v>
      </c>
      <c r="E58">
        <v>155499.6765649</v>
      </c>
      <c r="F58">
        <v>3057.35</v>
      </c>
      <c r="G58">
        <v>-5.6936470698280397</v>
      </c>
      <c r="H58">
        <v>-4.0163028685311497</v>
      </c>
      <c r="I58">
        <v>1.4268746019035801</v>
      </c>
      <c r="J58">
        <v>-5.6988355587600896</v>
      </c>
      <c r="K58">
        <v>3095.5276264609902</v>
      </c>
      <c r="L58">
        <v>2896.2635284644498</v>
      </c>
      <c r="M58">
        <v>41.148802753179901</v>
      </c>
      <c r="N58">
        <v>1.04714080038779</v>
      </c>
      <c r="O58">
        <v>7.2481070207859704</v>
      </c>
      <c r="P58">
        <v>33.360232056007398</v>
      </c>
      <c r="Q58">
        <v>-6.5808822920579999E-3</v>
      </c>
    </row>
    <row r="59" spans="1:17" x14ac:dyDescent="0.3">
      <c r="A59" t="s">
        <v>169</v>
      </c>
      <c r="B59" t="s">
        <v>170</v>
      </c>
      <c r="C59" t="str">
        <f>IFERROR(VLOOKUP(Table1[[#This Row],[Ticker]],[1]!Table2[[Symbol]:[Industry]],2,FALSE),"-")</f>
        <v>-</v>
      </c>
      <c r="D59" t="s">
        <v>21</v>
      </c>
      <c r="E59">
        <v>155076.00701609999</v>
      </c>
      <c r="F59">
        <v>1585.3</v>
      </c>
      <c r="G59">
        <v>3.03351644937137</v>
      </c>
      <c r="H59">
        <v>1.58095544949438</v>
      </c>
      <c r="I59">
        <v>10.362725926616401</v>
      </c>
      <c r="J59">
        <v>1.4178809915242601</v>
      </c>
      <c r="K59">
        <v>1458.92350453676</v>
      </c>
      <c r="L59">
        <v>1331.3955515083501</v>
      </c>
      <c r="M59">
        <v>72.329988233355294</v>
      </c>
      <c r="N59">
        <v>0.97194648090133395</v>
      </c>
      <c r="O59">
        <v>0.23339431022519799</v>
      </c>
      <c r="P59">
        <v>44.360970723489402</v>
      </c>
      <c r="Q59">
        <v>-1.9868685869942001E-2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Row],[Ticker]],[1]!Table2[[Symbol]:[Industry]],2,FALSE),"-")</f>
        <v>-</v>
      </c>
      <c r="D60" t="s">
        <v>173</v>
      </c>
      <c r="E60">
        <v>152903.47709796499</v>
      </c>
      <c r="F60">
        <v>232.55</v>
      </c>
      <c r="G60">
        <v>77.644825517098297</v>
      </c>
      <c r="H60">
        <v>-4.8950634428839299</v>
      </c>
      <c r="I60">
        <v>16.010179907587101</v>
      </c>
      <c r="J60">
        <v>-2.4510437118000699</v>
      </c>
      <c r="K60">
        <v>222.82388327381801</v>
      </c>
      <c r="L60">
        <v>188.57838581177799</v>
      </c>
      <c r="M60">
        <v>55.553786711896002</v>
      </c>
      <c r="N60">
        <v>0.542347501722101</v>
      </c>
      <c r="O60">
        <v>5.9127069447430598</v>
      </c>
      <c r="P60">
        <v>108.56502242152401</v>
      </c>
      <c r="Q60">
        <v>0.107852787803912</v>
      </c>
    </row>
    <row r="61" spans="1:17" x14ac:dyDescent="0.3">
      <c r="A61" t="s">
        <v>174</v>
      </c>
      <c r="B61" t="s">
        <v>175</v>
      </c>
      <c r="C61" t="str">
        <f>IFERROR(VLOOKUP(Table1[[#This Row],[Ticker]],[1]!Table2[[Symbol]:[Industry]],2,FALSE),"-")</f>
        <v>-</v>
      </c>
      <c r="D61" t="s">
        <v>121</v>
      </c>
      <c r="E61">
        <v>152634.82915999999</v>
      </c>
      <c r="F61">
        <v>579.65</v>
      </c>
      <c r="G61">
        <v>133.67966455818799</v>
      </c>
      <c r="H61">
        <v>-10.7964091710658</v>
      </c>
      <c r="I61">
        <v>11.0346999333154</v>
      </c>
      <c r="J61">
        <v>-5.2996302040820202</v>
      </c>
      <c r="K61">
        <v>575.13578043761902</v>
      </c>
      <c r="L61">
        <v>471.24268954368102</v>
      </c>
      <c r="M61">
        <v>44.620506303706001</v>
      </c>
      <c r="N61">
        <v>0.542325606338663</v>
      </c>
      <c r="O61">
        <v>12.8267057707237</v>
      </c>
      <c r="P61">
        <v>165.16468435498601</v>
      </c>
      <c r="Q61">
        <v>0.19927936633023299</v>
      </c>
    </row>
    <row r="62" spans="1:17" x14ac:dyDescent="0.3">
      <c r="A62" t="s">
        <v>58</v>
      </c>
      <c r="B62" t="s">
        <v>176</v>
      </c>
      <c r="C62" t="str">
        <f>IFERROR(VLOOKUP(Table1[[#This Row],[Ticker]],[1]!Table2[[Symbol]:[Industry]],2,FALSE),"-")</f>
        <v>-</v>
      </c>
      <c r="D62" t="s">
        <v>60</v>
      </c>
      <c r="E62">
        <v>151860.11489632499</v>
      </c>
      <c r="F62">
        <v>749.95</v>
      </c>
      <c r="G62">
        <v>59.552842370032003</v>
      </c>
      <c r="H62">
        <v>4.2988001317960602</v>
      </c>
      <c r="I62">
        <v>9.4883035297057798</v>
      </c>
      <c r="J62">
        <v>-0.65056484183983398</v>
      </c>
      <c r="K62">
        <v>701.52349509283101</v>
      </c>
      <c r="L62">
        <v>605.54067623006904</v>
      </c>
      <c r="M62">
        <v>39.2687657472623</v>
      </c>
      <c r="N62">
        <v>1.6849427645442201</v>
      </c>
      <c r="O62">
        <v>7.2471498099873299</v>
      </c>
      <c r="P62">
        <v>90.802696857906099</v>
      </c>
      <c r="Q62">
        <v>0.108572439416318</v>
      </c>
    </row>
    <row r="63" spans="1:17" x14ac:dyDescent="0.3">
      <c r="A63" t="s">
        <v>177</v>
      </c>
      <c r="B63" t="s">
        <v>178</v>
      </c>
      <c r="C63" t="str">
        <f>IFERROR(VLOOKUP(Table1[[#This Row],[Ticker]],[1]!Table2[[Symbol]:[Industry]],2,FALSE),"-")</f>
        <v>-</v>
      </c>
      <c r="D63" t="s">
        <v>37</v>
      </c>
      <c r="E63">
        <v>148286.29107474</v>
      </c>
      <c r="F63">
        <v>689.4</v>
      </c>
      <c r="G63">
        <v>-15.8008123567939</v>
      </c>
      <c r="H63">
        <v>7.0337540523888302</v>
      </c>
      <c r="I63">
        <v>5.01955601365791</v>
      </c>
      <c r="J63">
        <v>-3.67459757453855</v>
      </c>
      <c r="K63">
        <v>649.49053846042898</v>
      </c>
      <c r="L63">
        <v>617.83353497676603</v>
      </c>
      <c r="M63">
        <v>49.441107452809497</v>
      </c>
      <c r="N63">
        <v>0.86917754828447302</v>
      </c>
      <c r="O63">
        <v>4.8012764722947496</v>
      </c>
      <c r="P63">
        <v>34.806413766132103</v>
      </c>
      <c r="Q63">
        <v>-5.3706500904364997E-2</v>
      </c>
    </row>
    <row r="64" spans="1:17" x14ac:dyDescent="0.3">
      <c r="A64" t="s">
        <v>179</v>
      </c>
      <c r="B64" t="s">
        <v>180</v>
      </c>
      <c r="C64" t="str">
        <f>IFERROR(VLOOKUP(Table1[[#This Row],[Ticker]],[1]!Table2[[Symbol]:[Industry]],2,FALSE),"-")</f>
        <v>-</v>
      </c>
      <c r="D64" t="s">
        <v>18</v>
      </c>
      <c r="E64">
        <v>144255.30747599999</v>
      </c>
      <c r="F64">
        <v>332.5</v>
      </c>
      <c r="G64">
        <v>59.727745338115902</v>
      </c>
      <c r="H64">
        <v>5.5712711313645302</v>
      </c>
      <c r="I64">
        <v>-9.7559376415193402</v>
      </c>
      <c r="J64">
        <v>-2.4359855361042499</v>
      </c>
      <c r="K64">
        <v>320.516765919769</v>
      </c>
      <c r="L64">
        <v>282.41367169362798</v>
      </c>
      <c r="M64">
        <v>51.1960357314424</v>
      </c>
      <c r="N64">
        <v>0.76923597803768695</v>
      </c>
      <c r="O64">
        <v>7.9849624060150504</v>
      </c>
      <c r="P64">
        <v>100.633579725448</v>
      </c>
      <c r="Q64">
        <v>3.0561002028839001E-2</v>
      </c>
    </row>
    <row r="65" spans="1:17" x14ac:dyDescent="0.3">
      <c r="A65" t="s">
        <v>181</v>
      </c>
      <c r="B65" t="s">
        <v>182</v>
      </c>
      <c r="C65" t="str">
        <f>IFERROR(VLOOKUP(Table1[[#This Row],[Ticker]],[1]!Table2[[Symbol]:[Industry]],2,FALSE),"-")</f>
        <v>-</v>
      </c>
      <c r="D65" t="s">
        <v>183</v>
      </c>
      <c r="E65">
        <v>143721.85452823501</v>
      </c>
      <c r="F65">
        <v>1405.05</v>
      </c>
      <c r="G65">
        <v>8.8280392728235793</v>
      </c>
      <c r="H65">
        <v>-4.6611156522172301</v>
      </c>
      <c r="I65">
        <v>1.8425616761727699</v>
      </c>
      <c r="J65">
        <v>-7.4436930963003096</v>
      </c>
      <c r="K65">
        <v>1410.2227960069799</v>
      </c>
      <c r="L65">
        <v>1262.14166808191</v>
      </c>
      <c r="M65">
        <v>41.609909948349802</v>
      </c>
      <c r="N65">
        <v>1.0831684010837399</v>
      </c>
      <c r="O65">
        <v>8.5370627379808504</v>
      </c>
      <c r="P65">
        <v>46.389872890185401</v>
      </c>
      <c r="Q65">
        <v>1.819946712319E-3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141882.527031245</v>
      </c>
      <c r="F66">
        <v>634.15</v>
      </c>
      <c r="G66">
        <v>16.363253532441998</v>
      </c>
      <c r="H66">
        <v>-10.904137111360599</v>
      </c>
      <c r="I66">
        <v>11.624086164589301</v>
      </c>
      <c r="J66">
        <v>-0.47875855929202199</v>
      </c>
      <c r="K66">
        <v>654.18837716462303</v>
      </c>
      <c r="L66">
        <v>599.14331453793898</v>
      </c>
      <c r="M66">
        <v>48.900230116729297</v>
      </c>
      <c r="N66">
        <v>0.84818908643989099</v>
      </c>
      <c r="O66">
        <v>12.788772372466999</v>
      </c>
      <c r="P66">
        <v>44.733538742439798</v>
      </c>
      <c r="Q66">
        <v>3.3839449221732001E-2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116</v>
      </c>
      <c r="E67">
        <v>138009.10321763999</v>
      </c>
      <c r="F67">
        <v>5729.65</v>
      </c>
      <c r="G67">
        <v>1.2896658106288099</v>
      </c>
      <c r="H67">
        <v>-2.1390527081592299</v>
      </c>
      <c r="I67">
        <v>5.2609187442452301</v>
      </c>
      <c r="J67">
        <v>-2.4037612911267301</v>
      </c>
      <c r="K67">
        <v>5608.1585036995302</v>
      </c>
      <c r="L67">
        <v>5177.1667639750804</v>
      </c>
      <c r="M67">
        <v>49.046125831527398</v>
      </c>
      <c r="N67">
        <v>1.25303246412346</v>
      </c>
      <c r="O67">
        <v>4.8057036642726798</v>
      </c>
      <c r="P67">
        <v>31.785771787381801</v>
      </c>
      <c r="Q67">
        <v>9.7504550634599993E-3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92</v>
      </c>
      <c r="E68">
        <v>132175.220361655</v>
      </c>
      <c r="F68">
        <v>413.65</v>
      </c>
      <c r="G68">
        <v>49.980390152475699</v>
      </c>
      <c r="H68">
        <v>-7.6335948912003397</v>
      </c>
      <c r="I68">
        <v>-1.4191028504835099</v>
      </c>
      <c r="J68">
        <v>-4.6799435961954998</v>
      </c>
      <c r="K68">
        <v>430.75800442575797</v>
      </c>
      <c r="L68">
        <v>385.07024930671997</v>
      </c>
      <c r="M68">
        <v>38.032928015516099</v>
      </c>
      <c r="N68">
        <v>1.37264377948488</v>
      </c>
      <c r="O68">
        <v>13.8643780974253</v>
      </c>
      <c r="P68">
        <v>81.385661039245704</v>
      </c>
      <c r="Q68">
        <v>0.14403860286175299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132042.45007799999</v>
      </c>
      <c r="F69">
        <v>4818</v>
      </c>
      <c r="G69">
        <v>18.728098107916399</v>
      </c>
      <c r="H69">
        <v>-2.4471878547647301</v>
      </c>
      <c r="I69">
        <v>11.292853115021099</v>
      </c>
      <c r="J69">
        <v>-1.2422137403807401</v>
      </c>
      <c r="K69">
        <v>4761.9628336526403</v>
      </c>
      <c r="L69">
        <v>4305.7540199219002</v>
      </c>
      <c r="M69">
        <v>53.933756887405103</v>
      </c>
      <c r="N69">
        <v>1.3927584009832299</v>
      </c>
      <c r="O69">
        <v>4.9999999999999796</v>
      </c>
      <c r="P69">
        <v>47.118995999877797</v>
      </c>
      <c r="Q69">
        <v>6.4290357831520997E-2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130375.20513626</v>
      </c>
      <c r="F70">
        <v>1085.3</v>
      </c>
      <c r="G70">
        <v>6.5826981333861099</v>
      </c>
      <c r="H70">
        <v>9.3445504835912505</v>
      </c>
      <c r="I70">
        <v>-9.1122148574701693</v>
      </c>
      <c r="J70">
        <v>-1.6906681151018901</v>
      </c>
      <c r="K70">
        <v>1069.3177119509401</v>
      </c>
      <c r="L70">
        <v>1059.9519705881701</v>
      </c>
      <c r="M70">
        <v>45.801241700531001</v>
      </c>
      <c r="N70">
        <v>1.6326628939936501</v>
      </c>
      <c r="O70">
        <v>24.2052888602229</v>
      </c>
      <c r="P70">
        <v>58.2069970845481</v>
      </c>
      <c r="Q70">
        <v>1.1616659836375E-2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139</v>
      </c>
      <c r="E71">
        <v>128987.83107571999</v>
      </c>
      <c r="F71">
        <v>1296.2</v>
      </c>
      <c r="G71">
        <v>55.6531649417213</v>
      </c>
      <c r="H71">
        <v>-12.146282193245501</v>
      </c>
      <c r="I71">
        <v>9.4286578342866605</v>
      </c>
      <c r="J71">
        <v>6.8878229806125697</v>
      </c>
      <c r="K71">
        <v>1349.1098513791101</v>
      </c>
      <c r="L71">
        <v>1174.13394569506</v>
      </c>
      <c r="M71">
        <v>51.825187115009903</v>
      </c>
      <c r="N71">
        <v>1.08888035275738</v>
      </c>
      <c r="O71">
        <v>27.291313068970801</v>
      </c>
      <c r="P71">
        <v>102.19951641837601</v>
      </c>
      <c r="Q71">
        <v>0.10466783215711301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51</v>
      </c>
      <c r="E72">
        <v>127279.51899120001</v>
      </c>
      <c r="F72">
        <v>1576.1</v>
      </c>
      <c r="G72">
        <v>0.66364291271343401</v>
      </c>
      <c r="H72">
        <v>3.3565732248178701</v>
      </c>
      <c r="I72">
        <v>-1.9464849301746301</v>
      </c>
      <c r="J72">
        <v>-1.4993317221868701</v>
      </c>
      <c r="K72">
        <v>1518.9249434256801</v>
      </c>
      <c r="L72">
        <v>1403.26930575847</v>
      </c>
      <c r="M72">
        <v>61.362402788556999</v>
      </c>
      <c r="N72">
        <v>0.87288177516811405</v>
      </c>
      <c r="O72">
        <v>1.94150117378339</v>
      </c>
      <c r="P72">
        <v>39.231448763250803</v>
      </c>
      <c r="Q72">
        <v>4.7262787720737998E-2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Row],[Ticker]],[1]!Table2[[Symbol]:[Industry]],2,FALSE),"-")</f>
        <v>-</v>
      </c>
      <c r="D73" t="s">
        <v>34</v>
      </c>
      <c r="E73">
        <v>125896.81224775501</v>
      </c>
      <c r="F73">
        <v>243.45</v>
      </c>
      <c r="G73">
        <v>4.2831000343526497</v>
      </c>
      <c r="H73">
        <v>-7.8768251030262997</v>
      </c>
      <c r="I73">
        <v>-23.026174271889801</v>
      </c>
      <c r="J73">
        <v>-2.1532551701704099</v>
      </c>
      <c r="K73">
        <v>255.683210696847</v>
      </c>
      <c r="L73">
        <v>246.266565068669</v>
      </c>
      <c r="M73">
        <v>45.421542602642297</v>
      </c>
      <c r="N73">
        <v>0.85296121236782096</v>
      </c>
      <c r="O73">
        <v>23.105360443622899</v>
      </c>
      <c r="P73">
        <v>31.0632570659488</v>
      </c>
      <c r="Q73">
        <v>0.15021172591662299</v>
      </c>
    </row>
    <row r="74" spans="1:17" x14ac:dyDescent="0.3">
      <c r="A74" t="s">
        <v>203</v>
      </c>
      <c r="B74" t="s">
        <v>204</v>
      </c>
      <c r="C74" t="str">
        <f>IFERROR(VLOOKUP(Table1[[#This Row],[Ticker]],[1]!Table2[[Symbol]:[Industry]],2,FALSE),"-")</f>
        <v>-</v>
      </c>
      <c r="D74" t="s">
        <v>205</v>
      </c>
      <c r="E74">
        <v>125824.591923887</v>
      </c>
      <c r="F74">
        <v>185.68</v>
      </c>
      <c r="G74">
        <v>66.435910342459096</v>
      </c>
      <c r="H74">
        <v>-8.55339915146042</v>
      </c>
      <c r="I74">
        <v>51.461092801520699</v>
      </c>
      <c r="J74">
        <v>-1.4547645095561399</v>
      </c>
      <c r="K74">
        <v>181.33519634905201</v>
      </c>
      <c r="L74">
        <v>141.937518125861</v>
      </c>
      <c r="M74">
        <v>48.081729582286002</v>
      </c>
      <c r="N74">
        <v>0.99526325276217897</v>
      </c>
      <c r="O74">
        <v>12.4946143903489</v>
      </c>
      <c r="P74">
        <v>113.917050691244</v>
      </c>
      <c r="Q74">
        <v>4.2842312437125003E-2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34</v>
      </c>
      <c r="E75">
        <v>124468.519867632</v>
      </c>
      <c r="F75">
        <v>113.04</v>
      </c>
      <c r="G75">
        <v>57.130730426260598</v>
      </c>
      <c r="H75">
        <v>-6.5873857854184301</v>
      </c>
      <c r="I75">
        <v>-24.491063707602802</v>
      </c>
      <c r="J75">
        <v>-1.7581989267028699</v>
      </c>
      <c r="K75">
        <v>120.169262534152</v>
      </c>
      <c r="L75">
        <v>110.716046726947</v>
      </c>
      <c r="M75">
        <v>33.2139202256106</v>
      </c>
      <c r="N75">
        <v>0.66015848165306201</v>
      </c>
      <c r="O75">
        <v>26.415428167020501</v>
      </c>
      <c r="P75">
        <v>84.856909239574804</v>
      </c>
      <c r="Q75">
        <v>0.13507067344273199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104</v>
      </c>
      <c r="E76">
        <v>123534.52681785</v>
      </c>
      <c r="F76">
        <v>2600.25</v>
      </c>
      <c r="G76">
        <v>68.398235702983499</v>
      </c>
      <c r="H76">
        <v>6.3747331223060302</v>
      </c>
      <c r="I76">
        <v>10.233330413014601</v>
      </c>
      <c r="J76">
        <v>1.64648182852203</v>
      </c>
      <c r="K76">
        <v>2439.6741974809202</v>
      </c>
      <c r="L76">
        <v>2110.5827322394798</v>
      </c>
      <c r="M76">
        <v>60.2336936785956</v>
      </c>
      <c r="N76">
        <v>1.2798071097641399</v>
      </c>
      <c r="O76">
        <v>2.1055667724257199</v>
      </c>
      <c r="P76">
        <v>96.824615850427705</v>
      </c>
      <c r="Q76">
        <v>0.25833977102224398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123015.4852862</v>
      </c>
      <c r="F77">
        <v>4633.8999999999996</v>
      </c>
      <c r="G77">
        <v>-1.2460405845870901</v>
      </c>
      <c r="H77">
        <v>2.5747434200510302</v>
      </c>
      <c r="I77">
        <v>12.9152007495872</v>
      </c>
      <c r="J77">
        <v>-5.2483109030962103</v>
      </c>
      <c r="K77">
        <v>4600.3457836993603</v>
      </c>
      <c r="L77">
        <v>4094.4773042972001</v>
      </c>
      <c r="M77">
        <v>33.9773795192949</v>
      </c>
      <c r="N77">
        <v>1.0010807137483899</v>
      </c>
      <c r="O77">
        <v>8.4367379529122406</v>
      </c>
      <c r="P77">
        <v>40.621491214760397</v>
      </c>
      <c r="Q77">
        <v>-4.7766935519067001E-2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51</v>
      </c>
      <c r="E78">
        <v>119495.31748245</v>
      </c>
      <c r="F78">
        <v>1187.55</v>
      </c>
      <c r="G78">
        <v>51.971547771147101</v>
      </c>
      <c r="H78">
        <v>-1.50765322505954</v>
      </c>
      <c r="I78">
        <v>21.8036408811023</v>
      </c>
      <c r="J78">
        <v>-10.8745759542348</v>
      </c>
      <c r="K78">
        <v>1156.9777200313899</v>
      </c>
      <c r="L78">
        <v>947.70155127516102</v>
      </c>
      <c r="M78">
        <v>40.623166106853901</v>
      </c>
      <c r="N78">
        <v>1.43302985378133</v>
      </c>
      <c r="O78">
        <v>11.515304618752801</v>
      </c>
      <c r="P78">
        <v>109.167767503302</v>
      </c>
      <c r="Q78">
        <v>8.9600455857684003E-2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121</v>
      </c>
      <c r="E79">
        <v>118981.6720065</v>
      </c>
      <c r="F79">
        <v>570.65</v>
      </c>
      <c r="G79">
        <v>318.44632332462498</v>
      </c>
      <c r="H79">
        <v>-10.272200214071299</v>
      </c>
      <c r="I79">
        <v>115.373621320872</v>
      </c>
      <c r="J79">
        <v>5.1933337757183198</v>
      </c>
      <c r="K79">
        <v>508.685071774248</v>
      </c>
      <c r="L79">
        <v>341.24246253185203</v>
      </c>
      <c r="M79">
        <v>52.247605913786799</v>
      </c>
      <c r="N79">
        <v>0.591519661636283</v>
      </c>
      <c r="O79">
        <v>13.379479540874399</v>
      </c>
      <c r="P79">
        <v>366.21732026143701</v>
      </c>
      <c r="Q79">
        <v>0.22635727925823401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219</v>
      </c>
      <c r="E80">
        <v>117638.22889015</v>
      </c>
      <c r="F80">
        <v>1876.45</v>
      </c>
      <c r="G80">
        <v>21.6910758364467</v>
      </c>
      <c r="H80">
        <v>-2.3504164768070201</v>
      </c>
      <c r="I80">
        <v>22.773667669982999</v>
      </c>
      <c r="J80">
        <v>1.66667221168654</v>
      </c>
      <c r="K80">
        <v>1815.8378113996</v>
      </c>
      <c r="L80">
        <v>1620.3437304105901</v>
      </c>
      <c r="M80">
        <v>67.361543577779997</v>
      </c>
      <c r="N80">
        <v>0.61985593251400495</v>
      </c>
      <c r="O80">
        <v>5.8061765567960704</v>
      </c>
      <c r="P80">
        <v>52.204242203025501</v>
      </c>
      <c r="Q80">
        <v>2.4474630003750001E-2</v>
      </c>
    </row>
    <row r="81" spans="1:17" x14ac:dyDescent="0.3">
      <c r="A81" t="s">
        <v>220</v>
      </c>
      <c r="B81" t="s">
        <v>221</v>
      </c>
      <c r="C81" t="str">
        <f>IFERROR(VLOOKUP(Table1[[#This Row],[Ticker]],[1]!Table2[[Symbol]:[Industry]],2,FALSE),"-")</f>
        <v>-</v>
      </c>
      <c r="D81" t="s">
        <v>222</v>
      </c>
      <c r="E81">
        <v>117525.7611327</v>
      </c>
      <c r="F81">
        <v>1187.75</v>
      </c>
      <c r="G81">
        <v>16.958806604033601</v>
      </c>
      <c r="H81">
        <v>3.2590147677291399</v>
      </c>
      <c r="I81">
        <v>-6.5459369045159601</v>
      </c>
      <c r="J81">
        <v>-2.1352907901207701</v>
      </c>
      <c r="K81">
        <v>1154.99034368359</v>
      </c>
      <c r="L81">
        <v>1074.4497358123299</v>
      </c>
      <c r="M81">
        <v>52.533884677368</v>
      </c>
      <c r="N81">
        <v>0.68279010444713994</v>
      </c>
      <c r="O81">
        <v>5.5289748535588297</v>
      </c>
      <c r="P81">
        <v>45.187242961678599</v>
      </c>
      <c r="Q81">
        <v>5.9115761320069999E-3</v>
      </c>
    </row>
    <row r="82" spans="1:17" x14ac:dyDescent="0.3">
      <c r="A82" t="s">
        <v>223</v>
      </c>
      <c r="B82" t="s">
        <v>224</v>
      </c>
      <c r="C82" t="str">
        <f>IFERROR(VLOOKUP(Table1[[#This Row],[Ticker]],[1]!Table2[[Symbol]:[Industry]],2,FALSE),"-")</f>
        <v>-</v>
      </c>
      <c r="D82" t="s">
        <v>63</v>
      </c>
      <c r="E82">
        <v>116013.34960443999</v>
      </c>
      <c r="F82">
        <v>665.05</v>
      </c>
      <c r="G82">
        <v>54.641762946872198</v>
      </c>
      <c r="H82">
        <v>-9.7929920084964195</v>
      </c>
      <c r="I82">
        <v>27.077618281409901</v>
      </c>
      <c r="J82">
        <v>-9.0365012272894205</v>
      </c>
      <c r="K82">
        <v>682.68487108315503</v>
      </c>
      <c r="L82">
        <v>567.96746054607604</v>
      </c>
      <c r="M82">
        <v>38.406546145296403</v>
      </c>
      <c r="N82">
        <v>0.53192358481249002</v>
      </c>
      <c r="O82">
        <v>13.074204946996399</v>
      </c>
      <c r="P82">
        <v>95.516683815963503</v>
      </c>
      <c r="Q82">
        <v>9.9370571936648E-2</v>
      </c>
    </row>
    <row r="83" spans="1:17" x14ac:dyDescent="0.3">
      <c r="A83" t="s">
        <v>225</v>
      </c>
      <c r="B83" t="s">
        <v>226</v>
      </c>
      <c r="C83" t="str">
        <f>IFERROR(VLOOKUP(Table1[[#This Row],[Ticker]],[1]!Table2[[Symbol]:[Industry]],2,FALSE),"-")</f>
        <v>-</v>
      </c>
      <c r="D83" t="s">
        <v>34</v>
      </c>
      <c r="E83">
        <v>115096.788226784</v>
      </c>
      <c r="F83">
        <v>60.89</v>
      </c>
      <c r="G83">
        <v>60.414762980163403</v>
      </c>
      <c r="H83">
        <v>-12.502005441785199</v>
      </c>
      <c r="I83">
        <v>-22.193888863169999</v>
      </c>
      <c r="J83">
        <v>-4.7775395527409001</v>
      </c>
      <c r="K83">
        <v>64.052837662685505</v>
      </c>
      <c r="L83">
        <v>57.256336630459302</v>
      </c>
      <c r="M83">
        <v>39.176774488248498</v>
      </c>
      <c r="N83">
        <v>0.51079596652341197</v>
      </c>
      <c r="O83">
        <v>37.543110527180097</v>
      </c>
      <c r="P83">
        <v>104.67226890756299</v>
      </c>
      <c r="Q83">
        <v>0.106952075216842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57</v>
      </c>
      <c r="E84">
        <v>115053.76305573</v>
      </c>
      <c r="F84">
        <v>1369.15</v>
      </c>
      <c r="G84">
        <v>8.5281528010898793</v>
      </c>
      <c r="H84">
        <v>-4.7257489398790797</v>
      </c>
      <c r="I84">
        <v>8.3362499219102002</v>
      </c>
      <c r="J84">
        <v>-1.5390758080257001</v>
      </c>
      <c r="K84">
        <v>1364.56779125093</v>
      </c>
      <c r="L84">
        <v>1245.3454817890499</v>
      </c>
      <c r="M84">
        <v>51.857652549779097</v>
      </c>
      <c r="N84">
        <v>0.91899015484926105</v>
      </c>
      <c r="O84">
        <v>7.8771500566044503</v>
      </c>
      <c r="P84">
        <v>37.292554524943597</v>
      </c>
      <c r="Q84">
        <v>0.12964755533074199</v>
      </c>
    </row>
    <row r="85" spans="1:17" x14ac:dyDescent="0.3">
      <c r="A85" t="s">
        <v>229</v>
      </c>
      <c r="B85" t="s">
        <v>230</v>
      </c>
      <c r="C85" t="str">
        <f>IFERROR(VLOOKUP(Table1[[#This Row],[Ticker]],[1]!Table2[[Symbol]:[Industry]],2,FALSE),"-")</f>
        <v>-</v>
      </c>
      <c r="D85" t="s">
        <v>51</v>
      </c>
      <c r="E85">
        <v>113318.3022208</v>
      </c>
      <c r="F85">
        <v>3348.2</v>
      </c>
      <c r="G85">
        <v>42.486322226853197</v>
      </c>
      <c r="H85">
        <v>13.6628309501445</v>
      </c>
      <c r="I85">
        <v>15.5074909802892</v>
      </c>
      <c r="J85">
        <v>-1.0415181513568399</v>
      </c>
      <c r="K85">
        <v>3043.7012230587002</v>
      </c>
      <c r="L85">
        <v>2621.7735095756898</v>
      </c>
      <c r="M85">
        <v>71.068030502648</v>
      </c>
      <c r="N85">
        <v>1.1018427167839999</v>
      </c>
      <c r="O85">
        <v>1.0662445493100801</v>
      </c>
      <c r="P85">
        <v>88.945007195056505</v>
      </c>
      <c r="Q85">
        <v>9.4334740896541994E-2</v>
      </c>
    </row>
    <row r="86" spans="1:17" x14ac:dyDescent="0.3">
      <c r="A86" t="s">
        <v>231</v>
      </c>
      <c r="B86" t="s">
        <v>232</v>
      </c>
      <c r="C86" t="str">
        <f>IFERROR(VLOOKUP(Table1[[#This Row],[Ticker]],[1]!Table2[[Symbol]:[Industry]],2,FALSE),"-")</f>
        <v>-</v>
      </c>
      <c r="D86" t="s">
        <v>51</v>
      </c>
      <c r="E86">
        <v>113164.51224672</v>
      </c>
      <c r="F86">
        <v>6793.6</v>
      </c>
      <c r="G86">
        <v>-10.1040548399993</v>
      </c>
      <c r="H86">
        <v>1.0407523243905601</v>
      </c>
      <c r="I86">
        <v>-3.8025271758327501</v>
      </c>
      <c r="J86">
        <v>-3.68783495958361</v>
      </c>
      <c r="K86">
        <v>6586.0923406778102</v>
      </c>
      <c r="L86">
        <v>6091.14955392293</v>
      </c>
      <c r="M86">
        <v>44.126473893556302</v>
      </c>
      <c r="N86">
        <v>0.69259055573136097</v>
      </c>
      <c r="O86">
        <v>3.5533443240697</v>
      </c>
      <c r="P86">
        <v>30.5068628675164</v>
      </c>
      <c r="Q86">
        <v>1.5247604734551E-2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Row],[Ticker]],[1]!Table2[[Symbol]:[Industry]],2,FALSE),"-")</f>
        <v>-</v>
      </c>
      <c r="D87" t="s">
        <v>57</v>
      </c>
      <c r="E87">
        <v>112092.8466875</v>
      </c>
      <c r="F87">
        <v>2981.5</v>
      </c>
      <c r="G87">
        <v>39.929449351442798</v>
      </c>
      <c r="H87">
        <v>0.34029987018972502</v>
      </c>
      <c r="I87">
        <v>10.3789932996233</v>
      </c>
      <c r="J87">
        <v>-0.88675845139995202</v>
      </c>
      <c r="K87">
        <v>2797.86910489396</v>
      </c>
      <c r="L87">
        <v>2430.5107856137502</v>
      </c>
      <c r="M87">
        <v>59.394573212004097</v>
      </c>
      <c r="N87">
        <v>0.76177330824789402</v>
      </c>
      <c r="O87">
        <v>2.6144558108334599</v>
      </c>
      <c r="P87">
        <v>69.393784444065602</v>
      </c>
      <c r="Q87">
        <v>0.102504284801971</v>
      </c>
    </row>
    <row r="88" spans="1:17" x14ac:dyDescent="0.3">
      <c r="A88" t="s">
        <v>235</v>
      </c>
      <c r="B88" t="s">
        <v>236</v>
      </c>
      <c r="C88" t="str">
        <f>IFERROR(VLOOKUP(Table1[[#This Row],[Ticker]],[1]!Table2[[Symbol]:[Industry]],2,FALSE),"-")</f>
        <v>-</v>
      </c>
      <c r="D88" t="s">
        <v>237</v>
      </c>
      <c r="E88">
        <v>110939.16613286</v>
      </c>
      <c r="F88">
        <v>411.8</v>
      </c>
      <c r="G88">
        <v>130.49486297396101</v>
      </c>
      <c r="H88">
        <v>0.82821224462892296</v>
      </c>
      <c r="I88">
        <v>75.370336471271003</v>
      </c>
      <c r="J88">
        <v>-4.4618832583772399</v>
      </c>
      <c r="K88">
        <v>393.25559795718402</v>
      </c>
      <c r="L88">
        <v>308.215276034829</v>
      </c>
      <c r="M88">
        <v>45.978900068289597</v>
      </c>
      <c r="N88">
        <v>0.28223338753222799</v>
      </c>
      <c r="O88">
        <v>10.0777076250607</v>
      </c>
      <c r="P88">
        <v>161.70956466475999</v>
      </c>
      <c r="Q88">
        <v>5.8432124105232998E-2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27</v>
      </c>
      <c r="E89">
        <v>110683.308824319</v>
      </c>
      <c r="F89">
        <v>15.88</v>
      </c>
      <c r="G89">
        <v>77.511397840963696</v>
      </c>
      <c r="H89">
        <v>-7.7453554110229899</v>
      </c>
      <c r="I89">
        <v>-11.470480297555801</v>
      </c>
      <c r="J89">
        <v>-3.0022334874300101</v>
      </c>
      <c r="K89">
        <v>15.847287125133199</v>
      </c>
      <c r="L89">
        <v>14.208461848033499</v>
      </c>
      <c r="M89">
        <v>50.741127064343203</v>
      </c>
      <c r="N89">
        <v>0.45542095662326298</v>
      </c>
      <c r="O89">
        <v>20.780856423173699</v>
      </c>
      <c r="P89">
        <v>111.73333333333299</v>
      </c>
      <c r="Q89">
        <v>9.0092652182276994E-2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54</v>
      </c>
      <c r="E90">
        <v>110235.20999607</v>
      </c>
      <c r="F90">
        <v>677.7</v>
      </c>
      <c r="G90">
        <v>229.54523305129001</v>
      </c>
      <c r="H90">
        <v>3.3738963764836698</v>
      </c>
      <c r="I90">
        <v>65.862662267953397</v>
      </c>
      <c r="J90">
        <v>5.9141202099997603</v>
      </c>
      <c r="K90">
        <v>549.72722464142601</v>
      </c>
      <c r="L90">
        <v>405.91528292992598</v>
      </c>
      <c r="M90">
        <v>69.291760247269707</v>
      </c>
      <c r="N90">
        <v>1.50973740419948</v>
      </c>
      <c r="O90">
        <v>5.4006197432492096</v>
      </c>
      <c r="P90">
        <v>275.80406654343801</v>
      </c>
      <c r="Q90">
        <v>0.175042586428626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183</v>
      </c>
      <c r="E91">
        <v>109457.95089055999</v>
      </c>
      <c r="F91">
        <v>617.6</v>
      </c>
      <c r="G91">
        <v>-16.8362833095829</v>
      </c>
      <c r="H91">
        <v>-4.2714791689389298</v>
      </c>
      <c r="I91">
        <v>2.08046656385411</v>
      </c>
      <c r="J91">
        <v>-6.37830769154154</v>
      </c>
      <c r="K91">
        <v>612.57479582593498</v>
      </c>
      <c r="L91">
        <v>571.60708631108798</v>
      </c>
      <c r="M91">
        <v>44.107840842427798</v>
      </c>
      <c r="N91">
        <v>0.644774199225152</v>
      </c>
      <c r="O91">
        <v>7.24579015544042</v>
      </c>
      <c r="P91">
        <v>26.2469337694194</v>
      </c>
      <c r="Q91">
        <v>-8.5930989868427995E-2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153</v>
      </c>
      <c r="E92">
        <v>109351.60262023</v>
      </c>
      <c r="F92">
        <v>715.45</v>
      </c>
      <c r="G92">
        <v>49.148203357269601</v>
      </c>
      <c r="H92">
        <v>-2.6817779568354001</v>
      </c>
      <c r="I92">
        <v>55.0003419040968</v>
      </c>
      <c r="J92">
        <v>1.97671485441682</v>
      </c>
      <c r="K92">
        <v>690.44320451809597</v>
      </c>
      <c r="L92">
        <v>568.15801023476001</v>
      </c>
      <c r="M92">
        <v>55.0677816507229</v>
      </c>
      <c r="N92">
        <v>0.65810888981482896</v>
      </c>
      <c r="O92">
        <v>9.5464393039345694</v>
      </c>
      <c r="P92">
        <v>99.178730512249402</v>
      </c>
      <c r="Q92">
        <v>0.246327918393315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109055.814057645</v>
      </c>
      <c r="F93">
        <v>79.95</v>
      </c>
      <c r="G93">
        <v>253.03276536233099</v>
      </c>
      <c r="H93">
        <v>40.2554558235135</v>
      </c>
      <c r="I93">
        <v>59.306319740032301</v>
      </c>
      <c r="J93">
        <v>1.7840326892544001</v>
      </c>
      <c r="K93">
        <v>61.044534143882302</v>
      </c>
      <c r="L93">
        <v>45.728355908758097</v>
      </c>
      <c r="M93">
        <v>71.484460725835504</v>
      </c>
      <c r="N93">
        <v>1.8131924268986801</v>
      </c>
      <c r="O93">
        <v>5.42839274546591</v>
      </c>
      <c r="P93">
        <v>312.11340206185503</v>
      </c>
      <c r="Q93">
        <v>0.229799405266782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251</v>
      </c>
      <c r="E94">
        <v>106680.39401049999</v>
      </c>
      <c r="F94">
        <v>9585.5</v>
      </c>
      <c r="G94">
        <v>3.7396341531676298</v>
      </c>
      <c r="H94">
        <v>-4.1780709224161301</v>
      </c>
      <c r="I94">
        <v>-2.2294660398934401</v>
      </c>
      <c r="J94">
        <v>-1.28385843682849</v>
      </c>
      <c r="K94">
        <v>9178.2152789356605</v>
      </c>
      <c r="L94">
        <v>8380.2350169249494</v>
      </c>
      <c r="M94">
        <v>58.694271024243498</v>
      </c>
      <c r="N94">
        <v>0.46228137814960502</v>
      </c>
      <c r="O94">
        <v>5.1066715351311798</v>
      </c>
      <c r="P94">
        <v>44.623485568581302</v>
      </c>
      <c r="Q94">
        <v>9.5277784491087994E-2</v>
      </c>
    </row>
    <row r="95" spans="1:17" x14ac:dyDescent="0.3">
      <c r="A95" t="s">
        <v>252</v>
      </c>
      <c r="B95" t="s">
        <v>253</v>
      </c>
      <c r="C95" t="str">
        <f>IFERROR(VLOOKUP(Table1[[#This Row],[Ticker]],[1]!Table2[[Symbol]:[Industry]],2,FALSE),"-")</f>
        <v>-</v>
      </c>
      <c r="D95" t="s">
        <v>24</v>
      </c>
      <c r="E95">
        <v>106239.370807795</v>
      </c>
      <c r="F95">
        <v>1364.15</v>
      </c>
      <c r="G95">
        <v>-27.277013091432099</v>
      </c>
      <c r="H95">
        <v>-7.2723253617280399</v>
      </c>
      <c r="I95">
        <v>-20.0147306218322</v>
      </c>
      <c r="J95">
        <v>-2.0399652692358599</v>
      </c>
      <c r="K95">
        <v>1419.7036823626399</v>
      </c>
      <c r="L95">
        <v>1446.07988642379</v>
      </c>
      <c r="M95">
        <v>44.314875553795801</v>
      </c>
      <c r="N95">
        <v>1.06885808899099</v>
      </c>
      <c r="O95">
        <v>24.216545101345101</v>
      </c>
      <c r="P95">
        <v>2.6294011435449902</v>
      </c>
      <c r="Q95">
        <v>1.224519729119E-2</v>
      </c>
    </row>
    <row r="96" spans="1:17" x14ac:dyDescent="0.3">
      <c r="A96" t="s">
        <v>254</v>
      </c>
      <c r="B96" t="s">
        <v>255</v>
      </c>
      <c r="C96" t="str">
        <f>IFERROR(VLOOKUP(Table1[[#This Row],[Ticker]],[1]!Table2[[Symbol]:[Industry]],2,FALSE),"-")</f>
        <v>-</v>
      </c>
      <c r="D96" t="s">
        <v>256</v>
      </c>
      <c r="E96">
        <v>104266.008</v>
      </c>
      <c r="F96">
        <v>3761.4</v>
      </c>
      <c r="G96">
        <v>91.362472819304003</v>
      </c>
      <c r="H96">
        <v>-4.8707924418625304</v>
      </c>
      <c r="I96">
        <v>32.318891535510097</v>
      </c>
      <c r="J96">
        <v>-1.54733851047292</v>
      </c>
      <c r="K96">
        <v>3707.1686476875002</v>
      </c>
      <c r="L96">
        <v>3045.6930365069702</v>
      </c>
      <c r="M96">
        <v>56.060739000448301</v>
      </c>
      <c r="N96">
        <v>1.4373985940834699</v>
      </c>
      <c r="O96">
        <v>10.913489658106</v>
      </c>
      <c r="P96">
        <v>127.508619125385</v>
      </c>
      <c r="Q96">
        <v>0.191709773083029</v>
      </c>
    </row>
    <row r="97" spans="1:17" x14ac:dyDescent="0.3">
      <c r="A97" t="s">
        <v>257</v>
      </c>
      <c r="B97" t="s">
        <v>258</v>
      </c>
      <c r="C97" t="str">
        <f>IFERROR(VLOOKUP(Table1[[#This Row],[Ticker]],[1]!Table2[[Symbol]:[Industry]],2,FALSE),"-")</f>
        <v>-</v>
      </c>
      <c r="D97" t="s">
        <v>37</v>
      </c>
      <c r="E97">
        <v>103917.91251659</v>
      </c>
      <c r="F97">
        <v>720.05</v>
      </c>
      <c r="G97">
        <v>5.8231014027130703</v>
      </c>
      <c r="H97">
        <v>11.082508954778801</v>
      </c>
      <c r="I97">
        <v>29.2763389682022</v>
      </c>
      <c r="J97">
        <v>-4.29700326847576</v>
      </c>
      <c r="K97">
        <v>666.74189486294199</v>
      </c>
      <c r="L97">
        <v>593.93778760793998</v>
      </c>
      <c r="M97">
        <v>53.198760882037902</v>
      </c>
      <c r="N97">
        <v>0.76638618454056395</v>
      </c>
      <c r="O97">
        <v>3.6941879036178098</v>
      </c>
      <c r="P97">
        <v>55.367353544071598</v>
      </c>
      <c r="Q97">
        <v>-3.7265305076843003E-2</v>
      </c>
    </row>
    <row r="98" spans="1:17" x14ac:dyDescent="0.3">
      <c r="A98" t="s">
        <v>259</v>
      </c>
      <c r="B98" t="s">
        <v>260</v>
      </c>
      <c r="C98" t="str">
        <f>IFERROR(VLOOKUP(Table1[[#This Row],[Ticker]],[1]!Table2[[Symbol]:[Industry]],2,FALSE),"-")</f>
        <v>-</v>
      </c>
      <c r="D98" t="s">
        <v>153</v>
      </c>
      <c r="E98">
        <v>103260.588792525</v>
      </c>
      <c r="F98">
        <v>296.55</v>
      </c>
      <c r="G98">
        <v>170.91714749107899</v>
      </c>
      <c r="H98">
        <v>-10.6143790984283</v>
      </c>
      <c r="I98">
        <v>19.959268673139</v>
      </c>
      <c r="J98">
        <v>-5.1607349636072701</v>
      </c>
      <c r="K98">
        <v>300.48682585121998</v>
      </c>
      <c r="L98">
        <v>246.280222311849</v>
      </c>
      <c r="M98">
        <v>45.702558346146297</v>
      </c>
      <c r="N98">
        <v>0.55229815636982005</v>
      </c>
      <c r="O98">
        <v>13.0837969988197</v>
      </c>
      <c r="P98">
        <v>204.15384615384599</v>
      </c>
      <c r="Q98">
        <v>0.184265646411331</v>
      </c>
    </row>
    <row r="99" spans="1:17" x14ac:dyDescent="0.3">
      <c r="A99" t="s">
        <v>261</v>
      </c>
      <c r="B99" t="s">
        <v>262</v>
      </c>
      <c r="C99" t="str">
        <f>IFERROR(VLOOKUP(Table1[[#This Row],[Ticker]],[1]!Table2[[Symbol]:[Industry]],2,FALSE),"-")</f>
        <v>-</v>
      </c>
      <c r="D99" t="s">
        <v>104</v>
      </c>
      <c r="E99">
        <v>102551.80431158</v>
      </c>
      <c r="F99">
        <v>5128.1000000000004</v>
      </c>
      <c r="G99">
        <v>45.904550201584797</v>
      </c>
      <c r="H99">
        <v>-8.8031446711946106</v>
      </c>
      <c r="I99">
        <v>-6.5677086611368098</v>
      </c>
      <c r="J99">
        <v>-3.4246369687517002</v>
      </c>
      <c r="K99">
        <v>5318.08009849879</v>
      </c>
      <c r="L99">
        <v>4657.1104327632302</v>
      </c>
      <c r="M99">
        <v>37.510606818368899</v>
      </c>
      <c r="N99">
        <v>1.0033913096348399</v>
      </c>
      <c r="O99">
        <v>14.9460813946685</v>
      </c>
      <c r="P99">
        <v>77.442906574394399</v>
      </c>
      <c r="Q99">
        <v>6.6923378299968E-2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265</v>
      </c>
      <c r="E100">
        <v>102287.35045739</v>
      </c>
      <c r="F100">
        <v>1406.3</v>
      </c>
      <c r="G100">
        <v>15.061180955737001</v>
      </c>
      <c r="H100">
        <v>8.5007016473249202</v>
      </c>
      <c r="I100">
        <v>13.504382570511501</v>
      </c>
      <c r="J100">
        <v>-4.6815889144262703</v>
      </c>
      <c r="K100">
        <v>1336.1575285804399</v>
      </c>
      <c r="L100">
        <v>1186.60081053251</v>
      </c>
      <c r="M100">
        <v>48.424497252473401</v>
      </c>
      <c r="N100">
        <v>0.73076650219844796</v>
      </c>
      <c r="O100">
        <v>5.2691459859205203</v>
      </c>
      <c r="P100">
        <v>44.080733568976903</v>
      </c>
      <c r="Q100">
        <v>7.5835503888510999E-2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268</v>
      </c>
      <c r="E101">
        <v>101395.15251025</v>
      </c>
      <c r="F101">
        <v>94.3</v>
      </c>
      <c r="G101">
        <v>26.018428444768499</v>
      </c>
      <c r="H101">
        <v>2.1226577776980302</v>
      </c>
      <c r="I101">
        <v>-7.8888521153832896</v>
      </c>
      <c r="J101">
        <v>-3.2312568751292501</v>
      </c>
      <c r="K101">
        <v>91.704385133007094</v>
      </c>
      <c r="L101">
        <v>81.924708688517995</v>
      </c>
      <c r="M101">
        <v>46.694499404423901</v>
      </c>
      <c r="N101">
        <v>0.91095478908385696</v>
      </c>
      <c r="O101">
        <v>14.422057264050901</v>
      </c>
      <c r="P101">
        <v>59.156118143459899</v>
      </c>
      <c r="Q101">
        <v>8.7135782128947001E-2</v>
      </c>
    </row>
    <row r="102" spans="1:17" x14ac:dyDescent="0.3">
      <c r="A102" t="s">
        <v>269</v>
      </c>
      <c r="B102" t="s">
        <v>270</v>
      </c>
      <c r="C102" t="str">
        <f>IFERROR(VLOOKUP(Table1[[#This Row],[Ticker]],[1]!Table2[[Symbol]:[Industry]],2,FALSE),"-")</f>
        <v>-</v>
      </c>
      <c r="D102" t="s">
        <v>46</v>
      </c>
      <c r="E102">
        <v>101228.902451824</v>
      </c>
      <c r="F102">
        <v>95.87</v>
      </c>
      <c r="G102">
        <v>55.321843465978802</v>
      </c>
      <c r="H102">
        <v>-5.1531713370202201</v>
      </c>
      <c r="I102">
        <v>-3.9273271872551399</v>
      </c>
      <c r="J102">
        <v>-8.1492436216636293</v>
      </c>
      <c r="K102">
        <v>94.533241076041406</v>
      </c>
      <c r="L102">
        <v>82.348156802936998</v>
      </c>
      <c r="M102">
        <v>48.5360638328806</v>
      </c>
      <c r="N102">
        <v>0.57492338403485499</v>
      </c>
      <c r="O102">
        <v>8.21946385730676</v>
      </c>
      <c r="P102">
        <v>85.974781765276404</v>
      </c>
      <c r="Q102">
        <v>0.15886674731820499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37</v>
      </c>
      <c r="E103">
        <v>100605.05662598999</v>
      </c>
      <c r="F103">
        <v>2036.7</v>
      </c>
      <c r="G103">
        <v>24.010084612310699</v>
      </c>
      <c r="H103">
        <v>5.7263538726609404</v>
      </c>
      <c r="I103">
        <v>12.436757184794301</v>
      </c>
      <c r="J103">
        <v>-0.74042836453712102</v>
      </c>
      <c r="K103">
        <v>1867.8930133086001</v>
      </c>
      <c r="L103">
        <v>1657.74304632747</v>
      </c>
      <c r="M103">
        <v>73.141009722320902</v>
      </c>
      <c r="N103">
        <v>0.77548098872969295</v>
      </c>
      <c r="O103">
        <v>0.49590023076544398</v>
      </c>
      <c r="P103">
        <v>60.876777251184798</v>
      </c>
      <c r="Q103">
        <v>-1.4963162354339999E-3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219</v>
      </c>
      <c r="E104">
        <v>100372.19578912501</v>
      </c>
      <c r="F104">
        <v>6674.35</v>
      </c>
      <c r="G104">
        <v>11.4307966668781</v>
      </c>
      <c r="H104">
        <v>-3.6919420419909299</v>
      </c>
      <c r="I104">
        <v>31.575006080098898</v>
      </c>
      <c r="J104">
        <v>-5.1820488972487402</v>
      </c>
      <c r="K104">
        <v>6540.5732195821001</v>
      </c>
      <c r="L104">
        <v>5723.4061455902201</v>
      </c>
      <c r="M104">
        <v>56.621707601616599</v>
      </c>
      <c r="N104">
        <v>0.48423582375093999</v>
      </c>
      <c r="O104">
        <v>9.8451534606366096</v>
      </c>
      <c r="P104">
        <v>75.594580373585899</v>
      </c>
      <c r="Q104">
        <v>0.15573077763627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277</v>
      </c>
      <c r="E105">
        <v>100339.76655</v>
      </c>
      <c r="F105">
        <v>4974.95</v>
      </c>
      <c r="G105">
        <v>130.932038091691</v>
      </c>
      <c r="H105">
        <v>-6.8845636996514203</v>
      </c>
      <c r="I105">
        <v>127.004808800449</v>
      </c>
      <c r="J105">
        <v>-0.67660575134200396</v>
      </c>
      <c r="K105">
        <v>4558.1546687293003</v>
      </c>
      <c r="L105">
        <v>3124.5270437675799</v>
      </c>
      <c r="M105">
        <v>50.606927327732699</v>
      </c>
      <c r="N105">
        <v>0.432904390345973</v>
      </c>
      <c r="O105">
        <v>17.790128544005398</v>
      </c>
      <c r="P105">
        <v>185.58840413318001</v>
      </c>
      <c r="Q105">
        <v>0.27662579321175801</v>
      </c>
    </row>
    <row r="106" spans="1:17" x14ac:dyDescent="0.3">
      <c r="A106" t="s">
        <v>278</v>
      </c>
      <c r="B106" t="s">
        <v>279</v>
      </c>
      <c r="C106" t="str">
        <f>IFERROR(VLOOKUP(Table1[[#This Row],[Ticker]],[1]!Table2[[Symbol]:[Industry]],2,FALSE),"-")</f>
        <v>-</v>
      </c>
      <c r="D106" t="s">
        <v>34</v>
      </c>
      <c r="E106">
        <v>97618.348860119993</v>
      </c>
      <c r="F106">
        <v>107.62</v>
      </c>
      <c r="G106">
        <v>37.976532300000599</v>
      </c>
      <c r="H106">
        <v>-10.227264630546999</v>
      </c>
      <c r="I106">
        <v>-19.495244616239098</v>
      </c>
      <c r="J106">
        <v>-2.9790495085325599</v>
      </c>
      <c r="K106">
        <v>113.205271892597</v>
      </c>
      <c r="L106">
        <v>104.782456479839</v>
      </c>
      <c r="M106">
        <v>43.624164931286899</v>
      </c>
      <c r="N106">
        <v>0.63301038263860898</v>
      </c>
      <c r="O106">
        <v>19.7732763426872</v>
      </c>
      <c r="P106">
        <v>68.551292090837904</v>
      </c>
      <c r="Q106">
        <v>0.15367765244065901</v>
      </c>
    </row>
    <row r="107" spans="1:17" x14ac:dyDescent="0.3">
      <c r="A107" t="s">
        <v>280</v>
      </c>
      <c r="B107" t="s">
        <v>281</v>
      </c>
      <c r="C107" t="str">
        <f>IFERROR(VLOOKUP(Table1[[#This Row],[Ticker]],[1]!Table2[[Symbol]:[Industry]],2,FALSE),"-")</f>
        <v>-</v>
      </c>
      <c r="D107" t="s">
        <v>282</v>
      </c>
      <c r="E107">
        <v>96147.362289330005</v>
      </c>
      <c r="F107">
        <v>6686.9</v>
      </c>
      <c r="G107">
        <v>9.2319600040682204</v>
      </c>
      <c r="H107">
        <v>1.71539814005887</v>
      </c>
      <c r="I107">
        <v>-10.0364698193934</v>
      </c>
      <c r="J107">
        <v>-1.3545984350006199</v>
      </c>
      <c r="K107">
        <v>6408.1724637539301</v>
      </c>
      <c r="L107">
        <v>5998.6830629024098</v>
      </c>
      <c r="M107">
        <v>59.295967652154097</v>
      </c>
      <c r="N107">
        <v>1.3641714919132399</v>
      </c>
      <c r="O107">
        <v>2.8047376213192901</v>
      </c>
      <c r="P107">
        <v>41.491747778247898</v>
      </c>
      <c r="Q107">
        <v>1.009355576859E-2</v>
      </c>
    </row>
    <row r="108" spans="1:17" x14ac:dyDescent="0.3">
      <c r="A108" t="s">
        <v>283</v>
      </c>
      <c r="B108" t="s">
        <v>284</v>
      </c>
      <c r="C108" t="str">
        <f>IFERROR(VLOOKUP(Table1[[#This Row],[Ticker]],[1]!Table2[[Symbol]:[Industry]],2,FALSE),"-")</f>
        <v>-</v>
      </c>
      <c r="D108" t="s">
        <v>183</v>
      </c>
      <c r="E108">
        <v>96137.402121809995</v>
      </c>
      <c r="F108">
        <v>3534.65</v>
      </c>
      <c r="G108">
        <v>50.857630624048802</v>
      </c>
      <c r="H108">
        <v>11.5670027178647</v>
      </c>
      <c r="I108">
        <v>25.678487754631</v>
      </c>
      <c r="J108">
        <v>-1.16180651424749</v>
      </c>
      <c r="K108">
        <v>3143.7535482550302</v>
      </c>
      <c r="L108">
        <v>2694.1388886458999</v>
      </c>
      <c r="M108">
        <v>87.341809502366203</v>
      </c>
      <c r="N108">
        <v>0.86483411837292001</v>
      </c>
      <c r="O108">
        <v>0.175406334431982</v>
      </c>
      <c r="P108">
        <v>85.157150340492393</v>
      </c>
      <c r="Q108">
        <v>9.2103955400764007E-2</v>
      </c>
    </row>
    <row r="109" spans="1:17" x14ac:dyDescent="0.3">
      <c r="A109" t="s">
        <v>285</v>
      </c>
      <c r="B109" t="s">
        <v>286</v>
      </c>
      <c r="C109" t="str">
        <f>IFERROR(VLOOKUP(Table1[[#This Row],[Ticker]],[1]!Table2[[Symbol]:[Industry]],2,FALSE),"-")</f>
        <v>-</v>
      </c>
      <c r="D109" t="s">
        <v>127</v>
      </c>
      <c r="E109">
        <v>95818.791119810005</v>
      </c>
      <c r="F109">
        <v>7417.85</v>
      </c>
      <c r="G109">
        <v>45.480236979375903</v>
      </c>
      <c r="H109">
        <v>5.1731136959104802</v>
      </c>
      <c r="I109">
        <v>29.391443986726902</v>
      </c>
      <c r="J109">
        <v>1.9021017327588601</v>
      </c>
      <c r="K109">
        <v>6771.3604841186298</v>
      </c>
      <c r="L109">
        <v>5825.0064959761503</v>
      </c>
      <c r="M109">
        <v>66.188227244488701</v>
      </c>
      <c r="N109">
        <v>1.1876076453376001</v>
      </c>
      <c r="O109">
        <v>0.29860404295045601</v>
      </c>
      <c r="P109">
        <v>86.751173827116901</v>
      </c>
      <c r="Q109">
        <v>1.5845445223246001E-2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Row],[Ticker]],[1]!Table2[[Symbol]:[Industry]],2,FALSE),"-")</f>
        <v>-</v>
      </c>
      <c r="D110" t="s">
        <v>51</v>
      </c>
      <c r="E110">
        <v>95127.273794744993</v>
      </c>
      <c r="F110">
        <v>2086.0500000000002</v>
      </c>
      <c r="G110">
        <v>61.372793218736</v>
      </c>
      <c r="H110">
        <v>13.653493105245101</v>
      </c>
      <c r="I110">
        <v>17.3721787256212</v>
      </c>
      <c r="J110">
        <v>-0.98431638989221104</v>
      </c>
      <c r="K110">
        <v>1832.1747394614399</v>
      </c>
      <c r="L110">
        <v>1557.20428560244</v>
      </c>
      <c r="M110">
        <v>72.917355172176897</v>
      </c>
      <c r="N110">
        <v>1.56369715294814</v>
      </c>
      <c r="O110">
        <v>2.18115577287216</v>
      </c>
      <c r="P110">
        <v>96.038906117846096</v>
      </c>
      <c r="Q110">
        <v>9.3475106702046007E-2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Row],[Ticker]],[1]!Table2[[Symbol]:[Industry]],2,FALSE),"-")</f>
        <v>-</v>
      </c>
      <c r="D111" t="s">
        <v>291</v>
      </c>
      <c r="E111">
        <v>94991.482785974993</v>
      </c>
      <c r="F111">
        <v>10497.45</v>
      </c>
      <c r="G111">
        <v>120.07775512939</v>
      </c>
      <c r="H111">
        <v>-14.9357453109708</v>
      </c>
      <c r="I111">
        <v>45.553790306823402</v>
      </c>
      <c r="J111">
        <v>-2.2592959353577799</v>
      </c>
      <c r="K111">
        <v>10389.8564120336</v>
      </c>
      <c r="L111">
        <v>8467.78693597645</v>
      </c>
      <c r="M111">
        <v>53.0213592063131</v>
      </c>
      <c r="N111">
        <v>0.32097317275259502</v>
      </c>
      <c r="O111">
        <v>26.6783837979699</v>
      </c>
      <c r="P111">
        <v>152.95060240963801</v>
      </c>
      <c r="Q111">
        <v>0.19265373329417401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Row],[Ticker]],[1]!Table2[[Symbol]:[Industry]],2,FALSE),"-")</f>
        <v>-</v>
      </c>
      <c r="D112" t="s">
        <v>101</v>
      </c>
      <c r="E112">
        <v>94553.912619465002</v>
      </c>
      <c r="F112">
        <v>94.13</v>
      </c>
      <c r="G112">
        <v>63.127684401973902</v>
      </c>
      <c r="H112">
        <v>-19.571211976451</v>
      </c>
      <c r="I112">
        <v>-9.9661265519121507</v>
      </c>
      <c r="J112">
        <v>-6.5618757581897302</v>
      </c>
      <c r="K112">
        <v>101.171645677105</v>
      </c>
      <c r="L112">
        <v>87.327073307752798</v>
      </c>
      <c r="M112">
        <v>25.243092168639201</v>
      </c>
      <c r="N112">
        <v>0.41022929144639098</v>
      </c>
      <c r="O112">
        <v>25.783490916817101</v>
      </c>
      <c r="P112">
        <v>94.483471074380105</v>
      </c>
      <c r="Q112">
        <v>0.148908761248113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Row],[Ticker]],[1]!Table2[[Symbol]:[Industry]],2,FALSE),"-")</f>
        <v>-</v>
      </c>
      <c r="D113" t="s">
        <v>133</v>
      </c>
      <c r="E113">
        <v>94550.786612099997</v>
      </c>
      <c r="F113">
        <v>934.5</v>
      </c>
      <c r="G113">
        <v>18.145745616294501</v>
      </c>
      <c r="H113">
        <v>-7.6627390500140704</v>
      </c>
      <c r="I113">
        <v>10.097800992671701</v>
      </c>
      <c r="J113">
        <v>-0.68573334629162996</v>
      </c>
      <c r="K113">
        <v>971.94649493561496</v>
      </c>
      <c r="L113">
        <v>872.79633017203901</v>
      </c>
      <c r="M113">
        <v>47.2307739273257</v>
      </c>
      <c r="N113">
        <v>1.0549197960797501</v>
      </c>
      <c r="O113">
        <v>17.388978063135301</v>
      </c>
      <c r="P113">
        <v>60.677441540577703</v>
      </c>
      <c r="Q113">
        <v>0.100106874984139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Row],[Ticker]],[1]!Table2[[Symbol]:[Industry]],2,FALSE),"-")</f>
        <v>-</v>
      </c>
      <c r="D114" t="s">
        <v>298</v>
      </c>
      <c r="E114">
        <v>94504.749579919997</v>
      </c>
      <c r="F114">
        <v>10898.45</v>
      </c>
      <c r="G114">
        <v>139.799113662547</v>
      </c>
      <c r="H114">
        <v>-3.7361898475224899</v>
      </c>
      <c r="I114">
        <v>26.305447956272399</v>
      </c>
      <c r="J114">
        <v>1.11423277112528</v>
      </c>
      <c r="K114">
        <v>10052.976438002401</v>
      </c>
      <c r="L114">
        <v>7821.3861191023398</v>
      </c>
      <c r="M114">
        <v>62.430670122970398</v>
      </c>
      <c r="N114">
        <v>0.93777195856199203</v>
      </c>
      <c r="O114">
        <v>5.00208745280292</v>
      </c>
      <c r="P114">
        <v>181.701044251447</v>
      </c>
      <c r="Q114">
        <v>8.9966624952852001E-2</v>
      </c>
    </row>
    <row r="115" spans="1:17" x14ac:dyDescent="0.3">
      <c r="A115" t="s">
        <v>299</v>
      </c>
      <c r="B115" t="s">
        <v>300</v>
      </c>
      <c r="C115" t="str">
        <f>IFERROR(VLOOKUP(Table1[[#This Row],[Ticker]],[1]!Table2[[Symbol]:[Industry]],2,FALSE),"-")</f>
        <v>-</v>
      </c>
      <c r="D115" t="s">
        <v>205</v>
      </c>
      <c r="E115">
        <v>94204.455778400006</v>
      </c>
      <c r="F115">
        <v>31940.6</v>
      </c>
      <c r="G115">
        <v>49.556973113516101</v>
      </c>
      <c r="H115">
        <v>-12.154336639298</v>
      </c>
      <c r="I115">
        <v>1.40388020926392</v>
      </c>
      <c r="J115">
        <v>-3.4425984565132901</v>
      </c>
      <c r="K115">
        <v>32950.831245837202</v>
      </c>
      <c r="L115">
        <v>28664.560827939898</v>
      </c>
      <c r="M115">
        <v>39.565896749633801</v>
      </c>
      <c r="N115">
        <v>0.62113697185392902</v>
      </c>
      <c r="O115">
        <v>14.8319067268617</v>
      </c>
      <c r="P115">
        <v>77.546414674819303</v>
      </c>
      <c r="Q115">
        <v>0.12641073144996201</v>
      </c>
    </row>
    <row r="116" spans="1:17" x14ac:dyDescent="0.3">
      <c r="A116" t="s">
        <v>301</v>
      </c>
      <c r="B116" t="s">
        <v>302</v>
      </c>
      <c r="C116" t="str">
        <f>IFERROR(VLOOKUP(Table1[[#This Row],[Ticker]],[1]!Table2[[Symbol]:[Industry]],2,FALSE),"-")</f>
        <v>-</v>
      </c>
      <c r="D116" t="s">
        <v>173</v>
      </c>
      <c r="E116">
        <v>93280.392189644903</v>
      </c>
      <c r="F116">
        <v>848.15</v>
      </c>
      <c r="G116">
        <v>7.3729956090991404</v>
      </c>
      <c r="H116">
        <v>-6.4849314629421997</v>
      </c>
      <c r="I116">
        <v>-27.0523069346699</v>
      </c>
      <c r="J116">
        <v>-5.3169623512887298</v>
      </c>
      <c r="K116">
        <v>894.93174723279606</v>
      </c>
      <c r="L116">
        <v>943.96828935011797</v>
      </c>
      <c r="M116">
        <v>38.2126287851342</v>
      </c>
      <c r="N116">
        <v>1.44913839410359</v>
      </c>
      <c r="O116">
        <v>48.487885397630102</v>
      </c>
      <c r="P116">
        <v>62.480842911877303</v>
      </c>
      <c r="Q116">
        <v>6.4003277971210002E-3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Row],[Ticker]],[1]!Table2[[Symbol]:[Industry]],2,FALSE),"-")</f>
        <v>-</v>
      </c>
      <c r="D117" t="s">
        <v>51</v>
      </c>
      <c r="E117">
        <v>92184.209712419994</v>
      </c>
      <c r="F117">
        <v>2300.9</v>
      </c>
      <c r="G117">
        <v>0.36904798078350898</v>
      </c>
      <c r="H117">
        <v>2.98886051724813</v>
      </c>
      <c r="I117">
        <v>-7.4079352407532202</v>
      </c>
      <c r="J117">
        <v>7.2866882283813297</v>
      </c>
      <c r="K117">
        <v>2129.5505691558001</v>
      </c>
      <c r="L117">
        <v>2060.43752974771</v>
      </c>
      <c r="M117">
        <v>85.3684927476707</v>
      </c>
      <c r="N117">
        <v>0.87513079841887098</v>
      </c>
      <c r="O117">
        <v>8.2185231865791604</v>
      </c>
      <c r="P117">
        <v>36.710139330382297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Row],[Ticker]],[1]!Table2[[Symbol]:[Industry]],2,FALSE),"-")</f>
        <v>-</v>
      </c>
      <c r="D118" t="s">
        <v>251</v>
      </c>
      <c r="E118">
        <v>90064.684922190005</v>
      </c>
      <c r="F118">
        <v>4216.3</v>
      </c>
      <c r="G118">
        <v>39.059520458332798</v>
      </c>
      <c r="H118">
        <v>-2.0090453313935401</v>
      </c>
      <c r="I118">
        <v>-2.54818280617092</v>
      </c>
      <c r="J118">
        <v>-0.53253210520710603</v>
      </c>
      <c r="K118">
        <v>4049.3760490669201</v>
      </c>
      <c r="L118">
        <v>3606.0419525351599</v>
      </c>
      <c r="M118">
        <v>62.699429408216197</v>
      </c>
      <c r="N118">
        <v>0.99700425741680099</v>
      </c>
      <c r="O118">
        <v>1.89976994046912</v>
      </c>
      <c r="P118">
        <v>74.512116884998207</v>
      </c>
      <c r="Q118">
        <v>1.4850809001441E-2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34</v>
      </c>
      <c r="E119">
        <v>89717.818329999995</v>
      </c>
      <c r="F119">
        <v>117.53</v>
      </c>
      <c r="G119">
        <v>-1.7309829357803801</v>
      </c>
      <c r="H119">
        <v>-16.416381716296801</v>
      </c>
      <c r="I119">
        <v>-30.121473677917699</v>
      </c>
      <c r="J119">
        <v>-4.8683456899774598</v>
      </c>
      <c r="K119">
        <v>133.98086526945301</v>
      </c>
      <c r="L119">
        <v>130.35259048084399</v>
      </c>
      <c r="M119">
        <v>23.809089052447298</v>
      </c>
      <c r="N119">
        <v>0.78036321987114299</v>
      </c>
      <c r="O119">
        <v>46.771037181996</v>
      </c>
      <c r="P119">
        <v>38.515026517383603</v>
      </c>
      <c r="Q119">
        <v>0.13567340567018399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80</v>
      </c>
      <c r="E120">
        <v>88913.246085179999</v>
      </c>
      <c r="F120">
        <v>24642.85</v>
      </c>
      <c r="G120">
        <v>-23.058551012047701</v>
      </c>
      <c r="H120">
        <v>-12.000153167428101</v>
      </c>
      <c r="I120">
        <v>-17.638518759480601</v>
      </c>
      <c r="J120">
        <v>-0.36692903517863401</v>
      </c>
      <c r="K120">
        <v>26447.6725645312</v>
      </c>
      <c r="L120">
        <v>26226.326295917501</v>
      </c>
      <c r="M120">
        <v>31.513091945307501</v>
      </c>
      <c r="N120">
        <v>2.1281816806544298</v>
      </c>
      <c r="O120">
        <v>24.732934705198399</v>
      </c>
      <c r="P120">
        <v>5.0822992622915697</v>
      </c>
      <c r="Q120">
        <v>-6.5683217968477994E-2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313</v>
      </c>
      <c r="E121">
        <v>88708.296386639995</v>
      </c>
      <c r="F121">
        <v>623.20000000000005</v>
      </c>
      <c r="G121">
        <v>36.552134418234701</v>
      </c>
      <c r="H121">
        <v>3.5948416956558802</v>
      </c>
      <c r="I121">
        <v>4.5887074100085696</v>
      </c>
      <c r="J121">
        <v>-1.97221773858018</v>
      </c>
      <c r="K121">
        <v>609.83261929428397</v>
      </c>
      <c r="L121">
        <v>544.29666402351597</v>
      </c>
      <c r="M121">
        <v>54.796980598875002</v>
      </c>
      <c r="N121">
        <v>0.58796273710044</v>
      </c>
      <c r="O121">
        <v>6.3783697047496704</v>
      </c>
      <c r="P121">
        <v>67.707212055974097</v>
      </c>
      <c r="Q121">
        <v>0.20510040990567399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Row],[Ticker]],[1]!Table2[[Symbol]:[Industry]],2,FALSE),"-")</f>
        <v>-</v>
      </c>
      <c r="D122" t="s">
        <v>51</v>
      </c>
      <c r="E122">
        <v>88051.924467474993</v>
      </c>
      <c r="F122">
        <v>1502.75</v>
      </c>
      <c r="G122">
        <v>45.9102093299039</v>
      </c>
      <c r="H122">
        <v>10.606959555050301</v>
      </c>
      <c r="I122">
        <v>33.960856049683002</v>
      </c>
      <c r="J122">
        <v>1.4211787326521801</v>
      </c>
      <c r="K122">
        <v>1346.4915941500799</v>
      </c>
      <c r="L122">
        <v>1142.1380216370501</v>
      </c>
      <c r="M122">
        <v>67.636580508507095</v>
      </c>
      <c r="N122">
        <v>1.4235113636358201</v>
      </c>
      <c r="O122">
        <v>2.0262851439028302</v>
      </c>
      <c r="P122">
        <v>84.205687668546204</v>
      </c>
      <c r="Q122">
        <v>8.3689535586789002E-2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Row],[Ticker]],[1]!Table2[[Symbol]:[Industry]],2,FALSE),"-")</f>
        <v>-</v>
      </c>
      <c r="D123" t="s">
        <v>282</v>
      </c>
      <c r="E123">
        <v>86030.026526429996</v>
      </c>
      <c r="F123">
        <v>885.15</v>
      </c>
      <c r="G123">
        <v>40.303233198588501</v>
      </c>
      <c r="H123">
        <v>-5.6489427635544001</v>
      </c>
      <c r="I123">
        <v>-9.06842167461968</v>
      </c>
      <c r="J123">
        <v>-2.7341397472040199</v>
      </c>
      <c r="K123">
        <v>886.66681225573097</v>
      </c>
      <c r="L123">
        <v>788.99278653775798</v>
      </c>
      <c r="M123">
        <v>48.816362874947799</v>
      </c>
      <c r="N123">
        <v>0.68330941138966905</v>
      </c>
      <c r="O123">
        <v>10.704400384115599</v>
      </c>
      <c r="P123">
        <v>72.661660001950594</v>
      </c>
      <c r="Q123">
        <v>0.105144653288816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183</v>
      </c>
      <c r="E124">
        <v>85585.493489535002</v>
      </c>
      <c r="F124">
        <v>661.05</v>
      </c>
      <c r="G124">
        <v>-7.9493250196876701</v>
      </c>
      <c r="H124">
        <v>-0.281475590768962</v>
      </c>
      <c r="I124">
        <v>14.858055006859599</v>
      </c>
      <c r="J124">
        <v>-1.9504788587472</v>
      </c>
      <c r="K124">
        <v>639.315142919545</v>
      </c>
      <c r="L124">
        <v>580.739148561462</v>
      </c>
      <c r="M124">
        <v>52.8830063462485</v>
      </c>
      <c r="N124">
        <v>1.0704484418578699</v>
      </c>
      <c r="O124">
        <v>4.5306709023523197</v>
      </c>
      <c r="P124">
        <v>35.934608266502103</v>
      </c>
      <c r="Q124">
        <v>-2.5793781418821E-2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139</v>
      </c>
      <c r="E125">
        <v>81755.699134124996</v>
      </c>
      <c r="F125">
        <v>2940.25</v>
      </c>
      <c r="G125">
        <v>63.921654251220097</v>
      </c>
      <c r="H125">
        <v>-13.012452531685099</v>
      </c>
      <c r="I125">
        <v>16.3312796381664</v>
      </c>
      <c r="J125">
        <v>-2.9411270773878</v>
      </c>
      <c r="K125">
        <v>3017.0226747892598</v>
      </c>
      <c r="L125">
        <v>2554.0697460279498</v>
      </c>
      <c r="M125">
        <v>44.530551171797001</v>
      </c>
      <c r="N125">
        <v>1.1356887765378101</v>
      </c>
      <c r="O125">
        <v>15.728254400136001</v>
      </c>
      <c r="P125">
        <v>93.4375</v>
      </c>
      <c r="Q125">
        <v>6.8062339345028006E-2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92</v>
      </c>
      <c r="E126">
        <v>81132.919307040007</v>
      </c>
      <c r="F126">
        <v>1688.1</v>
      </c>
      <c r="G126">
        <v>140.68840519938701</v>
      </c>
      <c r="H126">
        <v>10.581012202935501</v>
      </c>
      <c r="I126">
        <v>32.507031473124201</v>
      </c>
      <c r="J126">
        <v>-6.0102317837335404</v>
      </c>
      <c r="K126">
        <v>1598.6546571752201</v>
      </c>
      <c r="L126">
        <v>1291.4382940858</v>
      </c>
      <c r="M126">
        <v>45.675956603355502</v>
      </c>
      <c r="N126">
        <v>0.72259452377169497</v>
      </c>
      <c r="O126">
        <v>13.0264794739648</v>
      </c>
      <c r="P126">
        <v>171.61705551086001</v>
      </c>
      <c r="Q126">
        <v>0.15325443363987801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18</v>
      </c>
      <c r="E127">
        <v>80825.338308245002</v>
      </c>
      <c r="F127">
        <v>379.85</v>
      </c>
      <c r="G127">
        <v>91.6839321033126</v>
      </c>
      <c r="H127">
        <v>7.6279373166116597</v>
      </c>
      <c r="I127">
        <v>-10.624347660638</v>
      </c>
      <c r="J127">
        <v>-2.8374983622910301</v>
      </c>
      <c r="K127">
        <v>361.35473017613702</v>
      </c>
      <c r="L127">
        <v>312.64952095605997</v>
      </c>
      <c r="M127">
        <v>52.338598485574202</v>
      </c>
      <c r="N127">
        <v>1.07838282681887</v>
      </c>
      <c r="O127">
        <v>7.0422535211267503</v>
      </c>
      <c r="P127">
        <v>138.20025083612001</v>
      </c>
      <c r="Q127">
        <v>8.5534186570050005E-2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328</v>
      </c>
      <c r="E128">
        <v>77585.307085499997</v>
      </c>
      <c r="F128">
        <v>4011.25</v>
      </c>
      <c r="G128">
        <v>17.573058982002401</v>
      </c>
      <c r="H128">
        <v>-4.0035697346301902</v>
      </c>
      <c r="I128">
        <v>-1.68028295229645</v>
      </c>
      <c r="J128">
        <v>-3.2391806729255199</v>
      </c>
      <c r="K128">
        <v>4045.3811485221299</v>
      </c>
      <c r="L128">
        <v>3732.2374771264999</v>
      </c>
      <c r="M128">
        <v>48.502724697795102</v>
      </c>
      <c r="N128">
        <v>0.53669658075853799</v>
      </c>
      <c r="O128">
        <v>16.714241196634401</v>
      </c>
      <c r="P128">
        <v>45.4405366207396</v>
      </c>
      <c r="Q128">
        <v>0.12616499422670699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Row],[Ticker]],[1]!Table2[[Symbol]:[Industry]],2,FALSE),"-")</f>
        <v>-</v>
      </c>
      <c r="D129" t="s">
        <v>127</v>
      </c>
      <c r="E129">
        <v>76733.002712469999</v>
      </c>
      <c r="F129">
        <v>1691.95</v>
      </c>
      <c r="G129">
        <v>109.372530955923</v>
      </c>
      <c r="H129">
        <v>8.9407541074048797</v>
      </c>
      <c r="I129">
        <v>70.331457481986703</v>
      </c>
      <c r="J129">
        <v>5.7572027240482697</v>
      </c>
      <c r="K129">
        <v>1424.7562159643201</v>
      </c>
      <c r="L129">
        <v>1164.08117801095</v>
      </c>
      <c r="M129">
        <v>76.5767940538951</v>
      </c>
      <c r="N129">
        <v>1.0346340715537401</v>
      </c>
      <c r="O129">
        <v>1.06386122521351</v>
      </c>
      <c r="P129">
        <v>155.85210948132399</v>
      </c>
      <c r="Q129">
        <v>2.5417944132098001E-2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24</v>
      </c>
      <c r="E130">
        <v>76060.59050916</v>
      </c>
      <c r="F130">
        <v>24.27</v>
      </c>
      <c r="G130">
        <v>16.295541491576099</v>
      </c>
      <c r="H130">
        <v>-8.4219319324946298</v>
      </c>
      <c r="I130">
        <v>-25.886947655160601</v>
      </c>
      <c r="J130">
        <v>-1.4573543925697601</v>
      </c>
      <c r="K130">
        <v>24.493933013987501</v>
      </c>
      <c r="L130">
        <v>23.006757830142099</v>
      </c>
      <c r="M130">
        <v>47.1820515559928</v>
      </c>
      <c r="N130">
        <v>0.81563414673196599</v>
      </c>
      <c r="O130">
        <v>35.352286773794802</v>
      </c>
      <c r="P130">
        <v>54.585987261146499</v>
      </c>
      <c r="Q130">
        <v>7.1911496036049002E-2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193</v>
      </c>
      <c r="E131">
        <v>75157.856129219901</v>
      </c>
      <c r="F131">
        <v>255.95</v>
      </c>
      <c r="G131">
        <v>9.63215266055205</v>
      </c>
      <c r="H131">
        <v>7.7758911668445796</v>
      </c>
      <c r="I131">
        <v>35.584123317171603</v>
      </c>
      <c r="J131">
        <v>-2.1326295270339699</v>
      </c>
      <c r="K131">
        <v>235.42315767126101</v>
      </c>
      <c r="L131">
        <v>202.726900242819</v>
      </c>
      <c r="M131">
        <v>64.447453060621399</v>
      </c>
      <c r="N131">
        <v>0.62158618178265701</v>
      </c>
      <c r="O131">
        <v>1.1916389919906101</v>
      </c>
      <c r="P131">
        <v>62.456363059346202</v>
      </c>
      <c r="Q131">
        <v>9.1918239032589E-2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Row],[Ticker]],[1]!Table2[[Symbol]:[Industry]],2,FALSE),"-")</f>
        <v>-</v>
      </c>
      <c r="D132" t="s">
        <v>298</v>
      </c>
      <c r="E132">
        <v>74311.777481865007</v>
      </c>
      <c r="F132">
        <v>4857.1499999999996</v>
      </c>
      <c r="G132">
        <v>69.289994858182595</v>
      </c>
      <c r="H132">
        <v>-0.54070323061558401</v>
      </c>
      <c r="I132">
        <v>-1.8206591198956099</v>
      </c>
      <c r="J132">
        <v>0.86732782904280104</v>
      </c>
      <c r="K132">
        <v>4455.3051378564696</v>
      </c>
      <c r="L132">
        <v>3859.0235574448502</v>
      </c>
      <c r="M132">
        <v>65.731192432577203</v>
      </c>
      <c r="N132">
        <v>0.62225850571492003</v>
      </c>
      <c r="O132">
        <v>2.2163202701172602</v>
      </c>
      <c r="P132">
        <v>104.167717528373</v>
      </c>
      <c r="Q132">
        <v>0.134337177797449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Row],[Ticker]],[1]!Table2[[Symbol]:[Industry]],2,FALSE),"-")</f>
        <v>-</v>
      </c>
      <c r="D133" t="s">
        <v>34</v>
      </c>
      <c r="E133">
        <v>74103.223414715001</v>
      </c>
      <c r="F133">
        <v>550.15</v>
      </c>
      <c r="G133">
        <v>16.4291014730825</v>
      </c>
      <c r="H133">
        <v>-4.7218884823081302</v>
      </c>
      <c r="I133">
        <v>-5.0868476830439997</v>
      </c>
      <c r="J133">
        <v>-2.20717042554837</v>
      </c>
      <c r="K133">
        <v>559.18066398550798</v>
      </c>
      <c r="L133">
        <v>502.88982803689402</v>
      </c>
      <c r="M133">
        <v>37.659968961215597</v>
      </c>
      <c r="N133">
        <v>0.68643692460593997</v>
      </c>
      <c r="O133">
        <v>15.004998636735399</v>
      </c>
      <c r="P133">
        <v>46.902536715620798</v>
      </c>
      <c r="Q133">
        <v>0.175936361528718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Row],[Ticker]],[1]!Table2[[Symbol]:[Industry]],2,FALSE),"-")</f>
        <v>-</v>
      </c>
      <c r="D134" t="s">
        <v>341</v>
      </c>
      <c r="E134">
        <v>74047.187946549995</v>
      </c>
      <c r="F134">
        <v>12374.9</v>
      </c>
      <c r="G134">
        <v>134.275949342844</v>
      </c>
      <c r="H134">
        <v>-6.2649952672319698</v>
      </c>
      <c r="I134">
        <v>82.677036475395198</v>
      </c>
      <c r="J134">
        <v>2.0545336993679402</v>
      </c>
      <c r="K134">
        <v>11248.5568439898</v>
      </c>
      <c r="L134">
        <v>8614.2602327762706</v>
      </c>
      <c r="M134">
        <v>68.050395347697602</v>
      </c>
      <c r="N134">
        <v>0.93082392609652198</v>
      </c>
      <c r="O134">
        <v>4.0735682712587504</v>
      </c>
      <c r="P134">
        <v>169.899672846237</v>
      </c>
      <c r="Q134">
        <v>0.12533059160260099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Row],[Ticker]],[1]!Table2[[Symbol]:[Industry]],2,FALSE),"-")</f>
        <v>-</v>
      </c>
      <c r="D135" t="s">
        <v>127</v>
      </c>
      <c r="E135">
        <v>73980</v>
      </c>
      <c r="F135">
        <v>924.75</v>
      </c>
      <c r="G135">
        <v>18.109695102549299</v>
      </c>
      <c r="H135">
        <v>-12.3904227460279</v>
      </c>
      <c r="I135">
        <v>-13.035014657076401</v>
      </c>
      <c r="J135">
        <v>-3.2982826319590099</v>
      </c>
      <c r="K135">
        <v>979.006548899265</v>
      </c>
      <c r="L135">
        <v>924.68295318467699</v>
      </c>
      <c r="M135">
        <v>37.3733485125314</v>
      </c>
      <c r="N135">
        <v>0.46553100180474</v>
      </c>
      <c r="O135">
        <v>23.1576101649094</v>
      </c>
      <c r="P135">
        <v>45.50389426481</v>
      </c>
      <c r="Q135">
        <v>5.0265626769308E-2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Row],[Ticker]],[1]!Table2[[Symbol]:[Industry]],2,FALSE),"-")</f>
        <v>-</v>
      </c>
      <c r="D136" t="s">
        <v>133</v>
      </c>
      <c r="E136">
        <v>73772.518740400003</v>
      </c>
      <c r="F136">
        <v>1584.5</v>
      </c>
      <c r="G136">
        <v>38.947952225494902</v>
      </c>
      <c r="H136">
        <v>-4.26350131460093</v>
      </c>
      <c r="I136">
        <v>28.400422062993901</v>
      </c>
      <c r="J136">
        <v>-4.3288656893955801</v>
      </c>
      <c r="K136">
        <v>1597.00937104119</v>
      </c>
      <c r="L136">
        <v>1361.59116250906</v>
      </c>
      <c r="M136">
        <v>44.581132007255803</v>
      </c>
      <c r="N136">
        <v>1.1461542257441499</v>
      </c>
      <c r="O136">
        <v>13.884506153360601</v>
      </c>
      <c r="P136">
        <v>69.311321258748706</v>
      </c>
      <c r="Q136">
        <v>8.6202188870847005E-2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Row],[Ticker]],[1]!Table2[[Symbol]:[Industry]],2,FALSE),"-")</f>
        <v>-</v>
      </c>
      <c r="D137" t="s">
        <v>57</v>
      </c>
      <c r="E137">
        <v>73626.470289944904</v>
      </c>
      <c r="F137">
        <v>1833.95</v>
      </c>
      <c r="G137">
        <v>19.919345609736201</v>
      </c>
      <c r="H137">
        <v>-0.55688022199367004</v>
      </c>
      <c r="I137">
        <v>23.8026898011172</v>
      </c>
      <c r="J137">
        <v>-2.6692334024590201</v>
      </c>
      <c r="K137">
        <v>1790.6093658943901</v>
      </c>
      <c r="L137">
        <v>1587.28608702163</v>
      </c>
      <c r="M137">
        <v>49.249337848916703</v>
      </c>
      <c r="N137">
        <v>1.10249044421811</v>
      </c>
      <c r="O137">
        <v>3.8714250661141301</v>
      </c>
      <c r="P137">
        <v>55.1105848522011</v>
      </c>
      <c r="Q137">
        <v>-1.4913322497040001E-2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168</v>
      </c>
      <c r="E138">
        <v>73548.927578999996</v>
      </c>
      <c r="F138">
        <v>2481.1999999999998</v>
      </c>
      <c r="G138">
        <v>-18.277420325713798</v>
      </c>
      <c r="H138">
        <v>4.0283885133033301</v>
      </c>
      <c r="I138">
        <v>-7.0969734500289796</v>
      </c>
      <c r="J138">
        <v>-3.6062382565741</v>
      </c>
      <c r="K138">
        <v>2453.8116082281499</v>
      </c>
      <c r="L138">
        <v>2408.0427194437002</v>
      </c>
      <c r="M138">
        <v>43.866803353123601</v>
      </c>
      <c r="N138">
        <v>0.87907038832405804</v>
      </c>
      <c r="O138">
        <v>8.5744800902789002</v>
      </c>
      <c r="P138">
        <v>19.1595629727458</v>
      </c>
      <c r="Q138">
        <v>7.4715368712280003E-3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139</v>
      </c>
      <c r="E139">
        <v>72846.584073150007</v>
      </c>
      <c r="F139">
        <v>1817.25</v>
      </c>
      <c r="G139">
        <v>206.021434952974</v>
      </c>
      <c r="H139">
        <v>1.9150463386243699</v>
      </c>
      <c r="I139">
        <v>40.364618384228002</v>
      </c>
      <c r="J139">
        <v>5.7844362181475901</v>
      </c>
      <c r="K139">
        <v>1739.0987582760599</v>
      </c>
      <c r="L139">
        <v>1388.6708556518199</v>
      </c>
      <c r="M139">
        <v>64.7918376188765</v>
      </c>
      <c r="N139">
        <v>0.97388403490464903</v>
      </c>
      <c r="O139">
        <v>14.1725134131242</v>
      </c>
      <c r="P139">
        <v>234.66850828729201</v>
      </c>
      <c r="Q139">
        <v>0.19072090874754899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51</v>
      </c>
      <c r="E140">
        <v>67936.235174999994</v>
      </c>
      <c r="F140">
        <v>5681.95</v>
      </c>
      <c r="G140">
        <v>23.6554935534047</v>
      </c>
      <c r="H140">
        <v>4.8504623787048002</v>
      </c>
      <c r="I140">
        <v>-6.9853288914081402</v>
      </c>
      <c r="J140">
        <v>-1.53985465792401</v>
      </c>
      <c r="K140">
        <v>5289.2077644546098</v>
      </c>
      <c r="L140">
        <v>4878.85396075894</v>
      </c>
      <c r="M140">
        <v>70.065162348958296</v>
      </c>
      <c r="N140">
        <v>1.4963404641253599</v>
      </c>
      <c r="O140">
        <v>2.9576113834158999</v>
      </c>
      <c r="P140">
        <v>64.837539889759199</v>
      </c>
      <c r="Q140">
        <v>1.8126393623807E-2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37</v>
      </c>
      <c r="E141">
        <v>67421.592000000004</v>
      </c>
      <c r="F141">
        <v>384.3</v>
      </c>
      <c r="G141">
        <v>67.914587113410903</v>
      </c>
      <c r="H141">
        <v>-7.4209764724850702</v>
      </c>
      <c r="I141">
        <v>-21.386828965494502</v>
      </c>
      <c r="J141">
        <v>-4.9177059255691198</v>
      </c>
      <c r="K141">
        <v>387.46152372241602</v>
      </c>
      <c r="L141">
        <v>340.18969558074099</v>
      </c>
      <c r="M141">
        <v>43.773040619072802</v>
      </c>
      <c r="N141">
        <v>0.56211976713012701</v>
      </c>
      <c r="O141">
        <v>21.727816809783999</v>
      </c>
      <c r="P141">
        <v>97.583547557840603</v>
      </c>
      <c r="Q141">
        <v>9.9704085404649007E-2</v>
      </c>
    </row>
    <row r="142" spans="1:17" x14ac:dyDescent="0.3">
      <c r="A142" t="s">
        <v>356</v>
      </c>
      <c r="B142" t="s">
        <v>357</v>
      </c>
      <c r="C142" t="str">
        <f>IFERROR(VLOOKUP(Table1[[#This Row],[Ticker]],[1]!Table2[[Symbol]:[Industry]],2,FALSE),"-")</f>
        <v>-</v>
      </c>
      <c r="D142" t="s">
        <v>168</v>
      </c>
      <c r="E142">
        <v>67302.128242100007</v>
      </c>
      <c r="F142">
        <v>4436.5</v>
      </c>
      <c r="G142">
        <v>-9.9684777840066996</v>
      </c>
      <c r="H142">
        <v>12.3486931649109</v>
      </c>
      <c r="I142">
        <v>10.3599666620597</v>
      </c>
      <c r="J142">
        <v>-4.6286560846326896</v>
      </c>
      <c r="K142">
        <v>4051.8617835586901</v>
      </c>
      <c r="L142">
        <v>3747.2332406474102</v>
      </c>
      <c r="M142">
        <v>62.098633750058099</v>
      </c>
      <c r="N142">
        <v>0.96645172697298198</v>
      </c>
      <c r="O142">
        <v>3.6853375408542699</v>
      </c>
      <c r="P142">
        <v>37.779503105590003</v>
      </c>
      <c r="Q142">
        <v>9.3448375617319994E-3</v>
      </c>
    </row>
    <row r="143" spans="1:17" x14ac:dyDescent="0.3">
      <c r="A143" t="s">
        <v>358</v>
      </c>
      <c r="B143" t="s">
        <v>359</v>
      </c>
      <c r="C143" t="str">
        <f>IFERROR(VLOOKUP(Table1[[#This Row],[Ticker]],[1]!Table2[[Symbol]:[Industry]],2,FALSE),"-")</f>
        <v>-</v>
      </c>
      <c r="D143" t="s">
        <v>360</v>
      </c>
      <c r="E143">
        <v>66814.228216949996</v>
      </c>
      <c r="F143">
        <v>5259.85</v>
      </c>
      <c r="G143">
        <v>-3.7749650183532801</v>
      </c>
      <c r="H143">
        <v>-11.647111495192901</v>
      </c>
      <c r="I143">
        <v>21.615783121745402</v>
      </c>
      <c r="J143">
        <v>0.60013744949654801</v>
      </c>
      <c r="K143">
        <v>5417.8114911610201</v>
      </c>
      <c r="L143">
        <v>4805.5914998506496</v>
      </c>
      <c r="M143">
        <v>53.104317926001102</v>
      </c>
      <c r="N143">
        <v>0.45777049005497</v>
      </c>
      <c r="O143">
        <v>22.817190604294701</v>
      </c>
      <c r="P143">
        <v>46.066370452652002</v>
      </c>
      <c r="Q143">
        <v>0.108312391873326</v>
      </c>
    </row>
    <row r="144" spans="1:17" x14ac:dyDescent="0.3">
      <c r="A144" t="s">
        <v>361</v>
      </c>
      <c r="B144" t="s">
        <v>362</v>
      </c>
      <c r="C144" t="str">
        <f>IFERROR(VLOOKUP(Table1[[#This Row],[Ticker]],[1]!Table2[[Symbol]:[Industry]],2,FALSE),"-")</f>
        <v>-</v>
      </c>
      <c r="D144" t="s">
        <v>363</v>
      </c>
      <c r="E144">
        <v>66447.276440410002</v>
      </c>
      <c r="F144">
        <v>698.65</v>
      </c>
      <c r="G144">
        <v>-44.9335051793011</v>
      </c>
      <c r="H144">
        <v>-6.3354842905903501</v>
      </c>
      <c r="I144">
        <v>-14.0464558497918</v>
      </c>
      <c r="J144">
        <v>-4.6276417179082197</v>
      </c>
      <c r="K144">
        <v>717.00500229523004</v>
      </c>
      <c r="L144">
        <v>737.04934206821804</v>
      </c>
      <c r="M144">
        <v>41.454669557844397</v>
      </c>
      <c r="N144">
        <v>0.698515318306421</v>
      </c>
      <c r="O144">
        <v>22.779646461031898</v>
      </c>
      <c r="P144">
        <v>7.8246778300794704</v>
      </c>
      <c r="Q144">
        <v>-0.13795688239465301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205</v>
      </c>
      <c r="E145">
        <v>66399.177855025002</v>
      </c>
      <c r="F145">
        <v>1156.45</v>
      </c>
      <c r="G145">
        <v>54.273560409577897</v>
      </c>
      <c r="H145">
        <v>7.7937397349424904</v>
      </c>
      <c r="I145">
        <v>65.226036456087499</v>
      </c>
      <c r="J145">
        <v>11.445425184212199</v>
      </c>
      <c r="K145">
        <v>999.99015369775498</v>
      </c>
      <c r="L145">
        <v>813.50398236274998</v>
      </c>
      <c r="M145">
        <v>80.943380856896596</v>
      </c>
      <c r="N145">
        <v>0.85859638173766595</v>
      </c>
      <c r="O145">
        <v>4.3970772623113703</v>
      </c>
      <c r="P145">
        <v>110.800218738607</v>
      </c>
      <c r="Q145">
        <v>0.13226785501653801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66069.490595294905</v>
      </c>
      <c r="F146">
        <v>1825.15</v>
      </c>
      <c r="G146">
        <v>14.3016104101248</v>
      </c>
      <c r="H146">
        <v>13.0988242754878</v>
      </c>
      <c r="I146">
        <v>1.2042529260592501</v>
      </c>
      <c r="J146">
        <v>-2.8319083065069202</v>
      </c>
      <c r="K146">
        <v>1637.53855127921</v>
      </c>
      <c r="L146">
        <v>1494.0759182097099</v>
      </c>
      <c r="M146">
        <v>69.454958154150901</v>
      </c>
      <c r="N146">
        <v>1.0531332161717299</v>
      </c>
      <c r="O146">
        <v>1.0327918253294199</v>
      </c>
      <c r="P146">
        <v>56.002393264669401</v>
      </c>
      <c r="Q146">
        <v>4.2325477424343998E-2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83</v>
      </c>
      <c r="E147">
        <v>64739.350963839999</v>
      </c>
      <c r="F147">
        <v>313.60000000000002</v>
      </c>
      <c r="G147">
        <v>73.285926342764895</v>
      </c>
      <c r="H147">
        <v>-9.1241394895167005</v>
      </c>
      <c r="I147">
        <v>30.780844048608301</v>
      </c>
      <c r="J147">
        <v>-3.8654311502585701</v>
      </c>
      <c r="K147">
        <v>316.34846369571699</v>
      </c>
      <c r="L147">
        <v>254.556268509391</v>
      </c>
      <c r="M147">
        <v>38.598672054052798</v>
      </c>
      <c r="N147">
        <v>0.32899082639125898</v>
      </c>
      <c r="O147">
        <v>15.098852040816301</v>
      </c>
      <c r="P147">
        <v>120.534458509142</v>
      </c>
    </row>
    <row r="148" spans="1:17" hidden="1" x14ac:dyDescent="0.3">
      <c r="A148" t="s">
        <v>371</v>
      </c>
      <c r="B148" t="s">
        <v>372</v>
      </c>
      <c r="C148" t="str">
        <f>IFERROR(VLOOKUP(Table1[[#This Row],[Ticker]],[1]!Table2[[Symbol]:[Industry]],2,FALSE),"-")</f>
        <v>-</v>
      </c>
      <c r="D148" t="s">
        <v>121</v>
      </c>
      <c r="E148">
        <v>64533.230591059997</v>
      </c>
      <c r="F148">
        <v>240.1</v>
      </c>
      <c r="G148">
        <v>274.08832091788599</v>
      </c>
      <c r="H148">
        <v>-17.617232035473599</v>
      </c>
      <c r="I148">
        <v>23.5808467482364</v>
      </c>
      <c r="J148">
        <v>-5.7196675322621999</v>
      </c>
      <c r="K148">
        <v>231.026117441183</v>
      </c>
      <c r="M148">
        <v>41.6013348130693</v>
      </c>
      <c r="N148">
        <v>0.38195736582580397</v>
      </c>
      <c r="O148">
        <v>29.112869637650899</v>
      </c>
      <c r="P148">
        <v>413.03418803418799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139</v>
      </c>
      <c r="E149">
        <v>64217.609087755001</v>
      </c>
      <c r="F149">
        <v>1766.15</v>
      </c>
      <c r="G149">
        <v>37.423783486546903</v>
      </c>
      <c r="H149">
        <v>-0.146270300231333</v>
      </c>
      <c r="I149">
        <v>22.247076222609198</v>
      </c>
      <c r="J149">
        <v>-4.1437261268988603</v>
      </c>
      <c r="K149">
        <v>1750.5399296608</v>
      </c>
      <c r="L149">
        <v>1540.3784303316099</v>
      </c>
      <c r="M149">
        <v>50.817022940210997</v>
      </c>
      <c r="N149">
        <v>0.78194392703402804</v>
      </c>
      <c r="O149">
        <v>10.582340118336401</v>
      </c>
      <c r="P149">
        <v>68.028731804775902</v>
      </c>
      <c r="Q149">
        <v>0.113976715823653</v>
      </c>
    </row>
    <row r="150" spans="1:17" x14ac:dyDescent="0.3">
      <c r="A150" t="s">
        <v>375</v>
      </c>
      <c r="B150" t="s">
        <v>376</v>
      </c>
      <c r="C150" t="str">
        <f>IFERROR(VLOOKUP(Table1[[#This Row],[Ticker]],[1]!Table2[[Symbol]:[Industry]],2,FALSE),"-")</f>
        <v>-</v>
      </c>
      <c r="D150" t="s">
        <v>98</v>
      </c>
      <c r="E150">
        <v>64107.124734509998</v>
      </c>
      <c r="F150">
        <v>549.9</v>
      </c>
      <c r="G150">
        <v>-31.5599757709813</v>
      </c>
      <c r="H150">
        <v>5.08939089545113</v>
      </c>
      <c r="I150">
        <v>-13.654162956204701</v>
      </c>
      <c r="J150">
        <v>4.3161612599142201</v>
      </c>
      <c r="K150">
        <v>525.28954984378197</v>
      </c>
      <c r="L150">
        <v>535.28111550665506</v>
      </c>
      <c r="M150">
        <v>63.146411335792799</v>
      </c>
      <c r="N150">
        <v>0.61485653771401205</v>
      </c>
      <c r="O150">
        <v>23.613384251682099</v>
      </c>
      <c r="P150">
        <v>25.2619589977221</v>
      </c>
      <c r="Q150">
        <v>-0.102720048176658</v>
      </c>
    </row>
    <row r="151" spans="1:17" x14ac:dyDescent="0.3">
      <c r="A151" t="s">
        <v>377</v>
      </c>
      <c r="B151" t="s">
        <v>378</v>
      </c>
      <c r="C151" t="str">
        <f>IFERROR(VLOOKUP(Table1[[#This Row],[Ticker]],[1]!Table2[[Symbol]:[Industry]],2,FALSE),"-")</f>
        <v>-</v>
      </c>
      <c r="D151" t="s">
        <v>379</v>
      </c>
      <c r="E151">
        <v>63726.024208249997</v>
      </c>
      <c r="F151">
        <v>217.45</v>
      </c>
      <c r="G151">
        <v>59.380076426060199</v>
      </c>
      <c r="H151">
        <v>-14.651629482452799</v>
      </c>
      <c r="I151">
        <v>-22.353492988136502</v>
      </c>
      <c r="J151">
        <v>-7.2315747962562096</v>
      </c>
      <c r="K151">
        <v>239.10868664711899</v>
      </c>
      <c r="L151">
        <v>220.79841193854099</v>
      </c>
      <c r="M151">
        <v>38.355573942249201</v>
      </c>
      <c r="N151">
        <v>0.90219328785903496</v>
      </c>
      <c r="O151">
        <v>31.6854449298689</v>
      </c>
      <c r="P151">
        <v>90.078671328671305</v>
      </c>
      <c r="Q151">
        <v>7.2336766151986004E-2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Row],[Ticker]],[1]!Table2[[Symbol]:[Industry]],2,FALSE),"-")</f>
        <v>-</v>
      </c>
      <c r="D152" t="s">
        <v>205</v>
      </c>
      <c r="E152">
        <v>63021.639744</v>
      </c>
      <c r="F152">
        <v>4032</v>
      </c>
      <c r="G152">
        <v>8.2602516361751199</v>
      </c>
      <c r="H152">
        <v>-1.3100711451073599</v>
      </c>
      <c r="I152">
        <v>20.241553275525</v>
      </c>
      <c r="J152">
        <v>-1.0000003362096599</v>
      </c>
      <c r="K152">
        <v>4111.73765958902</v>
      </c>
      <c r="L152">
        <v>3663.0314927220202</v>
      </c>
      <c r="M152">
        <v>51.781896432491699</v>
      </c>
      <c r="N152">
        <v>0.59149538694211001</v>
      </c>
      <c r="O152">
        <v>22.792658730158699</v>
      </c>
      <c r="P152">
        <v>54.352652936222299</v>
      </c>
      <c r="Q152">
        <v>0.116101014739559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Row],[Ticker]],[1]!Table2[[Symbol]:[Industry]],2,FALSE),"-")</f>
        <v>-</v>
      </c>
      <c r="D153" t="s">
        <v>291</v>
      </c>
      <c r="E153">
        <v>61466.898042790002</v>
      </c>
      <c r="F153">
        <v>7207.3</v>
      </c>
      <c r="G153">
        <v>19.3503352173413</v>
      </c>
      <c r="H153">
        <v>-17.603680547508201</v>
      </c>
      <c r="I153">
        <v>13.190714991040601</v>
      </c>
      <c r="J153">
        <v>-8.0242905330181191</v>
      </c>
      <c r="K153">
        <v>8083.8794865797299</v>
      </c>
      <c r="L153">
        <v>7149.89297323765</v>
      </c>
      <c r="M153">
        <v>19.1129625199221</v>
      </c>
      <c r="N153">
        <v>0.51974623288603705</v>
      </c>
      <c r="O153">
        <v>37.8470439693088</v>
      </c>
      <c r="P153">
        <v>47.690573770491802</v>
      </c>
      <c r="Q153">
        <v>0.138037491362966</v>
      </c>
    </row>
    <row r="154" spans="1:17" x14ac:dyDescent="0.3">
      <c r="A154" t="s">
        <v>384</v>
      </c>
      <c r="B154" t="s">
        <v>385</v>
      </c>
      <c r="C154" t="str">
        <f>IFERROR(VLOOKUP(Table1[[#This Row],[Ticker]],[1]!Table2[[Symbol]:[Industry]],2,FALSE),"-")</f>
        <v>-</v>
      </c>
      <c r="D154" t="s">
        <v>34</v>
      </c>
      <c r="E154">
        <v>60592.796035968</v>
      </c>
      <c r="F154">
        <v>50.68</v>
      </c>
      <c r="G154">
        <v>40.632180567009598</v>
      </c>
      <c r="H154">
        <v>-11.7194025176097</v>
      </c>
      <c r="I154">
        <v>-27.714331097730199</v>
      </c>
      <c r="J154">
        <v>-4.8560097544380803</v>
      </c>
      <c r="K154">
        <v>54.135774267106498</v>
      </c>
      <c r="L154">
        <v>49.643745338349099</v>
      </c>
      <c r="M154">
        <v>35.657149200278198</v>
      </c>
      <c r="N154">
        <v>0.50986454923450997</v>
      </c>
      <c r="O154">
        <v>39.404104183109702</v>
      </c>
      <c r="P154">
        <v>75.363321799307897</v>
      </c>
      <c r="Q154">
        <v>0.120671650526313</v>
      </c>
    </row>
    <row r="155" spans="1:17" x14ac:dyDescent="0.3">
      <c r="A155" t="s">
        <v>386</v>
      </c>
      <c r="B155" t="s">
        <v>387</v>
      </c>
      <c r="C155" t="str">
        <f>IFERROR(VLOOKUP(Table1[[#This Row],[Ticker]],[1]!Table2[[Symbol]:[Industry]],2,FALSE),"-")</f>
        <v>-</v>
      </c>
      <c r="D155" t="s">
        <v>139</v>
      </c>
      <c r="E155">
        <v>60320.694146369999</v>
      </c>
      <c r="F155">
        <v>3374.7</v>
      </c>
      <c r="G155">
        <v>66.635014043356705</v>
      </c>
      <c r="H155">
        <v>-16.411258114873601</v>
      </c>
      <c r="I155">
        <v>12.1327395023796</v>
      </c>
      <c r="J155">
        <v>0.69770994891041005</v>
      </c>
      <c r="K155">
        <v>3491.0720470953001</v>
      </c>
      <c r="L155">
        <v>2932.18363377996</v>
      </c>
      <c r="M155">
        <v>42.615333737805301</v>
      </c>
      <c r="N155">
        <v>0.55348326588331398</v>
      </c>
      <c r="O155">
        <v>22.588674548848701</v>
      </c>
      <c r="P155">
        <v>96.357606260727806</v>
      </c>
      <c r="Q155">
        <v>0.18652874756839999</v>
      </c>
    </row>
    <row r="156" spans="1:17" x14ac:dyDescent="0.3">
      <c r="A156" t="s">
        <v>388</v>
      </c>
      <c r="B156" t="s">
        <v>389</v>
      </c>
      <c r="C156" t="str">
        <f>IFERROR(VLOOKUP(Table1[[#This Row],[Ticker]],[1]!Table2[[Symbol]:[Industry]],2,FALSE),"-")</f>
        <v>-</v>
      </c>
      <c r="D156" t="s">
        <v>390</v>
      </c>
      <c r="E156">
        <v>59983.571989800002</v>
      </c>
      <c r="F156">
        <v>927</v>
      </c>
      <c r="G156">
        <v>77.568402933118193</v>
      </c>
      <c r="H156">
        <v>-14.528350805854499</v>
      </c>
      <c r="I156">
        <v>7.0612325488119696</v>
      </c>
      <c r="J156">
        <v>-7.75000143782359</v>
      </c>
      <c r="K156">
        <v>947.87687351526904</v>
      </c>
      <c r="L156">
        <v>781.17732761106095</v>
      </c>
      <c r="M156">
        <v>33.560434594997297</v>
      </c>
      <c r="N156">
        <v>0.227721208492631</v>
      </c>
      <c r="O156">
        <v>28.047464940668799</v>
      </c>
      <c r="P156">
        <v>124.373714147404</v>
      </c>
      <c r="Q156">
        <v>0.147415090913708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Row],[Ticker]],[1]!Table2[[Symbol]:[Industry]],2,FALSE),"-")</f>
        <v>-</v>
      </c>
      <c r="D157" t="s">
        <v>393</v>
      </c>
      <c r="E157">
        <v>59646.870197459997</v>
      </c>
      <c r="F157">
        <v>978.95</v>
      </c>
      <c r="G157">
        <v>22.698249995900898</v>
      </c>
      <c r="H157">
        <v>-11.1604520758577</v>
      </c>
      <c r="I157">
        <v>-11.5333156674759</v>
      </c>
      <c r="J157">
        <v>-5.6676744820789198</v>
      </c>
      <c r="K157">
        <v>1021.79390285734</v>
      </c>
      <c r="L157">
        <v>943.340870105269</v>
      </c>
      <c r="M157">
        <v>42.736982464528403</v>
      </c>
      <c r="N157">
        <v>0.69760827797932101</v>
      </c>
      <c r="O157">
        <v>20.537310383574201</v>
      </c>
      <c r="P157">
        <v>50.145705521472301</v>
      </c>
      <c r="Q157">
        <v>2.5563855284791999E-2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51</v>
      </c>
      <c r="E158">
        <v>59349.087992979999</v>
      </c>
      <c r="F158">
        <v>27929.9</v>
      </c>
      <c r="G158">
        <v>-9.2373721960150803</v>
      </c>
      <c r="H158">
        <v>-4.8776030688039498</v>
      </c>
      <c r="I158">
        <v>-16.7907883971336</v>
      </c>
      <c r="J158">
        <v>-2.30278052135575</v>
      </c>
      <c r="K158">
        <v>27574.5298913142</v>
      </c>
      <c r="L158">
        <v>26214.466520216502</v>
      </c>
      <c r="M158">
        <v>55.743139582848499</v>
      </c>
      <c r="N158">
        <v>1.4552323951756401</v>
      </c>
      <c r="O158">
        <v>6.1190695276388301</v>
      </c>
      <c r="P158">
        <v>26.954090909090901</v>
      </c>
      <c r="Q158">
        <v>1.3246535267847999E-2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95</v>
      </c>
      <c r="E159">
        <v>59048.994638409997</v>
      </c>
      <c r="F159">
        <v>572.95000000000005</v>
      </c>
      <c r="G159">
        <v>131.080541145295</v>
      </c>
      <c r="H159">
        <v>10.2725765448759</v>
      </c>
      <c r="I159">
        <v>37.628264784322802</v>
      </c>
      <c r="J159">
        <v>5.6671646731531196</v>
      </c>
      <c r="K159">
        <v>509.73853144181402</v>
      </c>
      <c r="L159">
        <v>403.00365584194401</v>
      </c>
      <c r="M159">
        <v>70.254142304714406</v>
      </c>
      <c r="N159">
        <v>0.71405548566950205</v>
      </c>
      <c r="O159">
        <v>10.5855659307094</v>
      </c>
      <c r="P159">
        <v>182.51972386587701</v>
      </c>
      <c r="Q159">
        <v>0.234552167693374</v>
      </c>
    </row>
    <row r="160" spans="1:17" hidden="1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104</v>
      </c>
      <c r="E160">
        <v>58699.324109579997</v>
      </c>
      <c r="F160">
        <v>133.08000000000001</v>
      </c>
      <c r="G160">
        <v>19.842706882799</v>
      </c>
      <c r="H160">
        <v>81.501069231441207</v>
      </c>
      <c r="I160">
        <v>34.576358497545101</v>
      </c>
      <c r="J160">
        <v>80.496520799763402</v>
      </c>
      <c r="O160">
        <v>0</v>
      </c>
      <c r="P160">
        <v>75.105263157894697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121</v>
      </c>
      <c r="E161">
        <v>58415.442000000003</v>
      </c>
      <c r="F161">
        <v>291.8</v>
      </c>
      <c r="G161">
        <v>301.78089178787701</v>
      </c>
      <c r="H161">
        <v>-13.7250985606494</v>
      </c>
      <c r="I161">
        <v>35.509860470898197</v>
      </c>
      <c r="J161">
        <v>-2.0656009262461499</v>
      </c>
      <c r="K161">
        <v>291.72575037229097</v>
      </c>
      <c r="L161">
        <v>214.584995420909</v>
      </c>
      <c r="M161">
        <v>42.800048136915201</v>
      </c>
      <c r="N161">
        <v>0.52080488359591703</v>
      </c>
      <c r="O161">
        <v>21.2131596984235</v>
      </c>
      <c r="P161">
        <v>336.173393124065</v>
      </c>
      <c r="Q161">
        <v>0.18795187769198399</v>
      </c>
    </row>
    <row r="162" spans="1:17" x14ac:dyDescent="0.3">
      <c r="A162" t="s">
        <v>402</v>
      </c>
      <c r="B162" t="s">
        <v>403</v>
      </c>
      <c r="C162" t="str">
        <f>IFERROR(VLOOKUP(Table1[[#This Row],[Ticker]],[1]!Table2[[Symbol]:[Industry]],2,FALSE),"-")</f>
        <v>-</v>
      </c>
      <c r="D162" t="s">
        <v>277</v>
      </c>
      <c r="E162">
        <v>57836.994079099997</v>
      </c>
      <c r="F162">
        <v>2198.4499999999998</v>
      </c>
      <c r="G162">
        <v>418.19348689341803</v>
      </c>
      <c r="H162">
        <v>-19.140050111847899</v>
      </c>
      <c r="I162">
        <v>150.609431573443</v>
      </c>
      <c r="J162">
        <v>-9.8650467985310595</v>
      </c>
      <c r="K162">
        <v>2287.57902514132</v>
      </c>
      <c r="L162">
        <v>1492.3970022219501</v>
      </c>
      <c r="M162">
        <v>29.439017124528</v>
      </c>
      <c r="N162">
        <v>0.40604318805572598</v>
      </c>
      <c r="O162">
        <v>35.525028997702897</v>
      </c>
      <c r="P162">
        <v>541.50860811205098</v>
      </c>
      <c r="Q162">
        <v>0.227443634478081</v>
      </c>
    </row>
    <row r="163" spans="1:17" x14ac:dyDescent="0.3">
      <c r="A163" t="s">
        <v>404</v>
      </c>
      <c r="B163" t="s">
        <v>405</v>
      </c>
      <c r="C163" t="str">
        <f>IFERROR(VLOOKUP(Table1[[#This Row],[Ticker]],[1]!Table2[[Symbol]:[Industry]],2,FALSE),"-")</f>
        <v>-</v>
      </c>
      <c r="D163" t="s">
        <v>133</v>
      </c>
      <c r="E163">
        <v>57751.584829380001</v>
      </c>
      <c r="F163">
        <v>701.35</v>
      </c>
      <c r="G163">
        <v>42.880941170034802</v>
      </c>
      <c r="H163">
        <v>-12.5025673108949</v>
      </c>
      <c r="I163">
        <v>-0.23974363898435</v>
      </c>
      <c r="J163">
        <v>3.1452915236338899</v>
      </c>
      <c r="K163">
        <v>738.47804375647502</v>
      </c>
      <c r="L163">
        <v>654.57318523058905</v>
      </c>
      <c r="M163">
        <v>48.727065415896703</v>
      </c>
      <c r="N163">
        <v>0.67327488777648103</v>
      </c>
      <c r="O163">
        <v>20.9096741997576</v>
      </c>
      <c r="P163">
        <v>75.293676580854694</v>
      </c>
      <c r="Q163">
        <v>0.18066464174102501</v>
      </c>
    </row>
    <row r="164" spans="1:17" x14ac:dyDescent="0.3">
      <c r="A164" t="s">
        <v>406</v>
      </c>
      <c r="B164" t="s">
        <v>407</v>
      </c>
      <c r="C164" t="str">
        <f>IFERROR(VLOOKUP(Table1[[#This Row],[Ticker]],[1]!Table2[[Symbol]:[Industry]],2,FALSE),"-")</f>
        <v>-</v>
      </c>
      <c r="D164" t="s">
        <v>408</v>
      </c>
      <c r="E164">
        <v>57716.5275669599</v>
      </c>
      <c r="F164">
        <v>136087.20000000001</v>
      </c>
      <c r="G164">
        <v>1.7466312151994099</v>
      </c>
      <c r="H164">
        <v>3.45634068844848</v>
      </c>
      <c r="I164">
        <v>-19.427731123790998</v>
      </c>
      <c r="J164">
        <v>-3.28425852515231</v>
      </c>
      <c r="K164">
        <v>133488.44940395901</v>
      </c>
      <c r="L164">
        <v>127332.690958098</v>
      </c>
      <c r="M164">
        <v>46.906249260867902</v>
      </c>
      <c r="N164">
        <v>1.2117832639756501</v>
      </c>
      <c r="O164">
        <v>11.285264154159901</v>
      </c>
      <c r="P164">
        <v>29.811650475249699</v>
      </c>
      <c r="Q164">
        <v>5.022110274272E-2</v>
      </c>
    </row>
    <row r="165" spans="1:17" hidden="1" x14ac:dyDescent="0.3">
      <c r="A165" t="s">
        <v>409</v>
      </c>
      <c r="B165" t="s">
        <v>410</v>
      </c>
      <c r="C165" t="str">
        <f>IFERROR(VLOOKUP(Table1[[#This Row],[Ticker]],[1]!Table2[[Symbol]:[Industry]],2,FALSE),"-")</f>
        <v>-</v>
      </c>
      <c r="D165" t="s">
        <v>27</v>
      </c>
      <c r="E165">
        <v>57400</v>
      </c>
      <c r="F165">
        <v>1148</v>
      </c>
      <c r="G165">
        <v>15.0749802072019</v>
      </c>
      <c r="H165">
        <v>-1.2321651164924099</v>
      </c>
      <c r="I165">
        <v>29.808631821947898</v>
      </c>
      <c r="J165">
        <v>-1.63530088028528</v>
      </c>
      <c r="K165">
        <v>1092.7487667604901</v>
      </c>
      <c r="M165">
        <v>56.239162928220203</v>
      </c>
      <c r="N165">
        <v>0.50503626026113002</v>
      </c>
      <c r="O165">
        <v>19.2160278745644</v>
      </c>
      <c r="P165">
        <v>52.052980132450301</v>
      </c>
    </row>
    <row r="166" spans="1:17" x14ac:dyDescent="0.3">
      <c r="A166" t="s">
        <v>411</v>
      </c>
      <c r="B166" t="s">
        <v>412</v>
      </c>
      <c r="C166" t="str">
        <f>IFERROR(VLOOKUP(Table1[[#This Row],[Ticker]],[1]!Table2[[Symbol]:[Industry]],2,FALSE),"-")</f>
        <v>-</v>
      </c>
      <c r="D166" t="s">
        <v>413</v>
      </c>
      <c r="E166">
        <v>56274.442260876</v>
      </c>
      <c r="F166">
        <v>216.09</v>
      </c>
      <c r="G166">
        <v>-7.2823039675813996</v>
      </c>
      <c r="H166">
        <v>-10.203836165078499</v>
      </c>
      <c r="I166">
        <v>4.8015031247675299</v>
      </c>
      <c r="J166">
        <v>-5.18680793078983</v>
      </c>
      <c r="K166">
        <v>219.681094471086</v>
      </c>
      <c r="L166">
        <v>202.98839491984799</v>
      </c>
      <c r="M166">
        <v>55.035117994788997</v>
      </c>
      <c r="N166">
        <v>0.97354640433294504</v>
      </c>
      <c r="O166">
        <v>14.257948077189999</v>
      </c>
      <c r="P166">
        <v>39.412903225806403</v>
      </c>
      <c r="Q166">
        <v>7.2904562174575999E-2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Row],[Ticker]],[1]!Table2[[Symbol]:[Industry]],2,FALSE),"-")</f>
        <v>-</v>
      </c>
      <c r="D167" t="s">
        <v>101</v>
      </c>
      <c r="E167">
        <v>56180.351821800003</v>
      </c>
      <c r="F167">
        <v>142.96</v>
      </c>
      <c r="G167">
        <v>121.68595234480701</v>
      </c>
      <c r="H167">
        <v>-7.7740578094570196</v>
      </c>
      <c r="I167">
        <v>7.2943100153437399</v>
      </c>
      <c r="J167">
        <v>-0.55054355099450702</v>
      </c>
      <c r="K167">
        <v>140.09071651004101</v>
      </c>
      <c r="L167">
        <v>118.366177328745</v>
      </c>
      <c r="M167">
        <v>53.392808235706099</v>
      </c>
      <c r="N167">
        <v>0.73795644352629697</v>
      </c>
      <c r="O167">
        <v>19.264129826524901</v>
      </c>
      <c r="P167">
        <v>159.927272727272</v>
      </c>
      <c r="Q167">
        <v>0.193172438571554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Row],[Ticker]],[1]!Table2[[Symbol]:[Industry]],2,FALSE),"-")</f>
        <v>-</v>
      </c>
      <c r="D168" t="s">
        <v>418</v>
      </c>
      <c r="E168">
        <v>55635.003263919898</v>
      </c>
      <c r="F168">
        <v>370.9</v>
      </c>
      <c r="G168">
        <v>38.692867045533703</v>
      </c>
      <c r="H168">
        <v>3.7416633680169702</v>
      </c>
      <c r="I168">
        <v>22.096572280788902</v>
      </c>
      <c r="J168">
        <v>-1.0681607727607401</v>
      </c>
      <c r="K168">
        <v>343.12538656613401</v>
      </c>
      <c r="L168">
        <v>293.24963616046699</v>
      </c>
      <c r="M168">
        <v>61.030795046567</v>
      </c>
      <c r="N168">
        <v>0.61767795891309396</v>
      </c>
      <c r="O168">
        <v>1.90078188190887</v>
      </c>
      <c r="P168">
        <v>93.479394887845601</v>
      </c>
      <c r="Q168">
        <v>4.6050662111727002E-2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Row],[Ticker]],[1]!Table2[[Symbol]:[Industry]],2,FALSE),"-")</f>
        <v>-</v>
      </c>
      <c r="D169" t="s">
        <v>421</v>
      </c>
      <c r="E169">
        <v>55400.579564330001</v>
      </c>
      <c r="F169">
        <v>193.9</v>
      </c>
      <c r="G169">
        <v>20.759973069849401</v>
      </c>
      <c r="H169">
        <v>5.1390272582889001</v>
      </c>
      <c r="I169">
        <v>16.853652973404099</v>
      </c>
      <c r="J169">
        <v>-1.5301110550955901</v>
      </c>
      <c r="K169">
        <v>182.00994769312001</v>
      </c>
      <c r="L169">
        <v>170.01251742969899</v>
      </c>
      <c r="M169">
        <v>57.344489039960997</v>
      </c>
      <c r="N169">
        <v>1.5778637929710599</v>
      </c>
      <c r="O169">
        <v>5.4357916451779102</v>
      </c>
      <c r="P169">
        <v>48.298279158699799</v>
      </c>
      <c r="Q169">
        <v>-8.1319181412769004E-2</v>
      </c>
    </row>
    <row r="170" spans="1:17" x14ac:dyDescent="0.3">
      <c r="A170" t="s">
        <v>422</v>
      </c>
      <c r="B170" t="s">
        <v>423</v>
      </c>
      <c r="C170" t="str">
        <f>IFERROR(VLOOKUP(Table1[[#This Row],[Ticker]],[1]!Table2[[Symbol]:[Industry]],2,FALSE),"-")</f>
        <v>-</v>
      </c>
      <c r="D170" t="s">
        <v>183</v>
      </c>
      <c r="E170">
        <v>55131.800933439998</v>
      </c>
      <c r="F170">
        <v>16984.150000000001</v>
      </c>
      <c r="G170">
        <v>-18.892393901252099</v>
      </c>
      <c r="H170">
        <v>-0.116129289557382</v>
      </c>
      <c r="I170">
        <v>-8.1881963463762002</v>
      </c>
      <c r="J170">
        <v>-2.9507572252843701</v>
      </c>
      <c r="K170">
        <v>16759.211118417399</v>
      </c>
      <c r="L170">
        <v>16438.398442933099</v>
      </c>
      <c r="M170">
        <v>50.654134597922102</v>
      </c>
      <c r="N170">
        <v>0.96885741385802004</v>
      </c>
      <c r="O170">
        <v>13.3409679024266</v>
      </c>
      <c r="P170">
        <v>11.737828947368399</v>
      </c>
      <c r="Q170">
        <v>-1.6635078905897001E-2</v>
      </c>
    </row>
    <row r="171" spans="1:17" x14ac:dyDescent="0.3">
      <c r="A171" t="s">
        <v>424</v>
      </c>
      <c r="B171" t="s">
        <v>425</v>
      </c>
      <c r="C171" t="str">
        <f>IFERROR(VLOOKUP(Table1[[#This Row],[Ticker]],[1]!Table2[[Symbol]:[Industry]],2,FALSE),"-")</f>
        <v>-</v>
      </c>
      <c r="D171" t="s">
        <v>298</v>
      </c>
      <c r="E171">
        <v>55111.141287539998</v>
      </c>
      <c r="F171">
        <v>5207.55</v>
      </c>
      <c r="G171">
        <v>-4.4861630645545896</v>
      </c>
      <c r="H171">
        <v>-1.27560159023613</v>
      </c>
      <c r="I171">
        <v>-16.0154613370653</v>
      </c>
      <c r="J171">
        <v>-2.05994092350265</v>
      </c>
      <c r="K171">
        <v>4970.4261410888903</v>
      </c>
      <c r="L171">
        <v>4883.4626162190198</v>
      </c>
      <c r="M171">
        <v>69.101303487316997</v>
      </c>
      <c r="N171">
        <v>0.73967381707825897</v>
      </c>
      <c r="O171">
        <v>12.785282906549099</v>
      </c>
      <c r="P171">
        <v>26.673558744830899</v>
      </c>
      <c r="Q171">
        <v>8.0221671029979992E-3</v>
      </c>
    </row>
    <row r="172" spans="1:17" x14ac:dyDescent="0.3">
      <c r="A172" t="s">
        <v>426</v>
      </c>
      <c r="B172" t="s">
        <v>427</v>
      </c>
      <c r="C172" t="str">
        <f>IFERROR(VLOOKUP(Table1[[#This Row],[Ticker]],[1]!Table2[[Symbol]:[Industry]],2,FALSE),"-")</f>
        <v>-</v>
      </c>
      <c r="D172" t="s">
        <v>21</v>
      </c>
      <c r="E172">
        <v>55043.142779484901</v>
      </c>
      <c r="F172">
        <v>2910.95</v>
      </c>
      <c r="G172">
        <v>-0.300049466886463</v>
      </c>
      <c r="H172">
        <v>-0.44737502401881801</v>
      </c>
      <c r="I172">
        <v>-7.4545462013441197</v>
      </c>
      <c r="J172">
        <v>-1.2048887957819101</v>
      </c>
      <c r="K172">
        <v>2660.59486234831</v>
      </c>
      <c r="L172">
        <v>2488.6219241788799</v>
      </c>
      <c r="M172">
        <v>67.139126640752906</v>
      </c>
      <c r="N172">
        <v>0.46164583310814</v>
      </c>
      <c r="O172">
        <v>5.8400178635840501</v>
      </c>
      <c r="P172">
        <v>40.686772026484903</v>
      </c>
      <c r="Q172">
        <v>-3.7279261677824999E-2</v>
      </c>
    </row>
    <row r="173" spans="1:17" x14ac:dyDescent="0.3">
      <c r="A173" t="s">
        <v>428</v>
      </c>
      <c r="B173" t="s">
        <v>429</v>
      </c>
      <c r="C173" t="str">
        <f>IFERROR(VLOOKUP(Table1[[#This Row],[Ticker]],[1]!Table2[[Symbol]:[Industry]],2,FALSE),"-")</f>
        <v>-</v>
      </c>
      <c r="D173" t="s">
        <v>408</v>
      </c>
      <c r="E173">
        <v>54758.060653449997</v>
      </c>
      <c r="F173">
        <v>2832.55</v>
      </c>
      <c r="G173">
        <v>-6.4958743509666999</v>
      </c>
      <c r="H173">
        <v>-11.741794468432801</v>
      </c>
      <c r="I173">
        <v>9.7173851479407105</v>
      </c>
      <c r="J173">
        <v>-12.521818150642799</v>
      </c>
      <c r="K173">
        <v>3063.9673917526702</v>
      </c>
      <c r="L173">
        <v>2744.3088369064099</v>
      </c>
      <c r="M173">
        <v>26.977730439246201</v>
      </c>
      <c r="N173">
        <v>0.99514209753768301</v>
      </c>
      <c r="O173">
        <v>19.150588692167801</v>
      </c>
      <c r="P173">
        <v>29.116145500957199</v>
      </c>
      <c r="Q173">
        <v>-5.4910593461519998E-3</v>
      </c>
    </row>
    <row r="174" spans="1:17" x14ac:dyDescent="0.3">
      <c r="A174" t="s">
        <v>430</v>
      </c>
      <c r="B174" t="s">
        <v>431</v>
      </c>
      <c r="C174" t="str">
        <f>IFERROR(VLOOKUP(Table1[[#This Row],[Ticker]],[1]!Table2[[Symbol]:[Industry]],2,FALSE),"-")</f>
        <v>-</v>
      </c>
      <c r="D174" t="s">
        <v>24</v>
      </c>
      <c r="E174">
        <v>53817.577062479999</v>
      </c>
      <c r="F174">
        <v>71.959999999999994</v>
      </c>
      <c r="G174">
        <v>-44.6295625003361</v>
      </c>
      <c r="H174">
        <v>-9.9090477705024007</v>
      </c>
      <c r="I174">
        <v>-24.4889307061521</v>
      </c>
      <c r="J174">
        <v>-3.5878530791043999</v>
      </c>
      <c r="K174">
        <v>76.226706029104506</v>
      </c>
      <c r="L174">
        <v>79.032472142398802</v>
      </c>
      <c r="M174">
        <v>40.764226776675102</v>
      </c>
      <c r="N174">
        <v>0.74722671244861305</v>
      </c>
      <c r="O174">
        <v>39.938854919399603</v>
      </c>
      <c r="P174">
        <v>2.1723697288087198</v>
      </c>
      <c r="Q174">
        <v>5.0653026760054003E-2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27</v>
      </c>
      <c r="E175">
        <v>53141.1</v>
      </c>
      <c r="F175">
        <v>1864.6</v>
      </c>
      <c r="G175">
        <v>-16.5570535314524</v>
      </c>
      <c r="H175">
        <v>-1.3523944000771499</v>
      </c>
      <c r="I175">
        <v>-8.4616969204713506</v>
      </c>
      <c r="J175">
        <v>-2.6699011118357001</v>
      </c>
      <c r="K175">
        <v>1859.3510899078401</v>
      </c>
      <c r="L175">
        <v>1794.6715291852499</v>
      </c>
      <c r="M175">
        <v>48.388294106138602</v>
      </c>
      <c r="N175">
        <v>0.63901798637151197</v>
      </c>
      <c r="O175">
        <v>11.801458757910501</v>
      </c>
      <c r="P175">
        <v>20.811196060645301</v>
      </c>
      <c r="Q175">
        <v>4.1425410126539998E-3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133</v>
      </c>
      <c r="E176">
        <v>52986.378407291901</v>
      </c>
      <c r="F176">
        <v>128.28</v>
      </c>
      <c r="G176">
        <v>21.424598891973901</v>
      </c>
      <c r="H176">
        <v>-17.783444172681701</v>
      </c>
      <c r="I176">
        <v>-10.6934583552971</v>
      </c>
      <c r="J176">
        <v>-8.3941628849403394</v>
      </c>
      <c r="K176">
        <v>144.55635966774599</v>
      </c>
      <c r="L176">
        <v>133.520971083327</v>
      </c>
      <c r="M176">
        <v>34.904138473242803</v>
      </c>
      <c r="N176">
        <v>0.94967870906450502</v>
      </c>
      <c r="O176">
        <v>36.693171188026199</v>
      </c>
      <c r="P176">
        <v>56.8215158924205</v>
      </c>
      <c r="Q176">
        <v>-1.9759305564396999E-2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34</v>
      </c>
      <c r="E177">
        <v>52815.499913465901</v>
      </c>
      <c r="F177">
        <v>116.01</v>
      </c>
      <c r="G177">
        <v>3.4693929446874798</v>
      </c>
      <c r="H177">
        <v>-7.1355004501948196</v>
      </c>
      <c r="I177">
        <v>-30.810157514804398</v>
      </c>
      <c r="J177">
        <v>-4.6861948608134503</v>
      </c>
      <c r="K177">
        <v>122.542853428423</v>
      </c>
      <c r="L177">
        <v>121.03585941989</v>
      </c>
      <c r="M177">
        <v>32.304604069187398</v>
      </c>
      <c r="N177">
        <v>0.72603511553731703</v>
      </c>
      <c r="O177">
        <v>36.1520558572536</v>
      </c>
      <c r="P177">
        <v>36.0821114369501</v>
      </c>
      <c r="Q177">
        <v>5.4674627527984E-2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Row],[Ticker]],[1]!Table2[[Symbol]:[Industry]],2,FALSE),"-")</f>
        <v>-</v>
      </c>
      <c r="D178" t="s">
        <v>265</v>
      </c>
      <c r="E178">
        <v>52134.085254074998</v>
      </c>
      <c r="F178">
        <v>1971.75</v>
      </c>
      <c r="G178">
        <v>1.3656642050061101</v>
      </c>
      <c r="H178">
        <v>-8.5294838430061493</v>
      </c>
      <c r="I178">
        <v>2.37293664052061</v>
      </c>
      <c r="J178">
        <v>-4.1927540358873596</v>
      </c>
      <c r="K178">
        <v>1989.0898641235899</v>
      </c>
      <c r="L178">
        <v>1854.4952345747699</v>
      </c>
      <c r="M178">
        <v>52.405965996961399</v>
      </c>
      <c r="N178">
        <v>0.80380534808875603</v>
      </c>
      <c r="O178">
        <v>10.685938886775601</v>
      </c>
      <c r="P178">
        <v>32.141540729819297</v>
      </c>
      <c r="Q178">
        <v>-5.3791111094200002E-4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Row],[Ticker]],[1]!Table2[[Symbol]:[Industry]],2,FALSE),"-")</f>
        <v>-</v>
      </c>
      <c r="D179" t="s">
        <v>390</v>
      </c>
      <c r="E179">
        <v>51824.739389524999</v>
      </c>
      <c r="F179">
        <v>1759.75</v>
      </c>
      <c r="G179">
        <v>38.353536142455397</v>
      </c>
      <c r="H179">
        <v>5.5731367353828798</v>
      </c>
      <c r="I179">
        <v>50.144706618466799</v>
      </c>
      <c r="J179">
        <v>1.0482098868236001</v>
      </c>
      <c r="K179">
        <v>1567.8648694808301</v>
      </c>
      <c r="L179">
        <v>1313.85376493678</v>
      </c>
      <c r="M179">
        <v>71.675562884837703</v>
      </c>
      <c r="N179">
        <v>1.28466507926984</v>
      </c>
      <c r="O179">
        <v>1.15073163801675</v>
      </c>
      <c r="P179">
        <v>72.685344193120997</v>
      </c>
      <c r="Q179">
        <v>9.8849738191405995E-2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Row],[Ticker]],[1]!Table2[[Symbol]:[Industry]],2,FALSE),"-")</f>
        <v>-</v>
      </c>
      <c r="D180" t="s">
        <v>341</v>
      </c>
      <c r="E180">
        <v>50795.770861099998</v>
      </c>
      <c r="F180">
        <v>1535.15</v>
      </c>
      <c r="G180">
        <v>61.495761934220702</v>
      </c>
      <c r="H180">
        <v>1.8144623708041201</v>
      </c>
      <c r="I180">
        <v>31.446674110780499</v>
      </c>
      <c r="J180">
        <v>7.44280510391342</v>
      </c>
      <c r="K180">
        <v>1467.4074600597401</v>
      </c>
      <c r="L180">
        <v>1242.12973620516</v>
      </c>
      <c r="M180">
        <v>56.232647342940098</v>
      </c>
      <c r="N180">
        <v>1.7625667721504401</v>
      </c>
      <c r="O180">
        <v>4.1526886623457004</v>
      </c>
      <c r="P180">
        <v>91.893749999999997</v>
      </c>
      <c r="Q180">
        <v>3.4298973295095E-2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Row],[Ticker]],[1]!Table2[[Symbol]:[Industry]],2,FALSE),"-")</f>
        <v>-</v>
      </c>
      <c r="D181" t="s">
        <v>446</v>
      </c>
      <c r="E181">
        <v>50757.073350550003</v>
      </c>
      <c r="F181">
        <v>1889.5</v>
      </c>
      <c r="G181">
        <v>-32.647436163396499</v>
      </c>
      <c r="H181">
        <v>-17.451369685960099</v>
      </c>
      <c r="I181">
        <v>-15.3725283477681</v>
      </c>
      <c r="J181">
        <v>-11.578398288546801</v>
      </c>
      <c r="K181">
        <v>2155.9054728931001</v>
      </c>
      <c r="L181">
        <v>2053.5436854530399</v>
      </c>
      <c r="M181">
        <v>18.779666104303502</v>
      </c>
      <c r="N181">
        <v>0.97532556449394703</v>
      </c>
      <c r="O181">
        <v>29.875628473140999</v>
      </c>
      <c r="P181">
        <v>8.5919540229885101</v>
      </c>
      <c r="Q181">
        <v>-7.3602239388039998E-3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34</v>
      </c>
      <c r="E182">
        <v>50384.172463328003</v>
      </c>
      <c r="F182">
        <v>58.04</v>
      </c>
      <c r="G182">
        <v>39.0425646352884</v>
      </c>
      <c r="H182">
        <v>-13.004984556194</v>
      </c>
      <c r="I182">
        <v>-24.197546986886699</v>
      </c>
      <c r="J182">
        <v>-5.8761692912710499</v>
      </c>
      <c r="K182">
        <v>62.057886259807802</v>
      </c>
      <c r="L182">
        <v>57.297819635003599</v>
      </c>
      <c r="M182">
        <v>32.195059379696097</v>
      </c>
      <c r="N182">
        <v>0.43683536093721698</v>
      </c>
      <c r="O182">
        <v>32.494831150930402</v>
      </c>
      <c r="P182">
        <v>77.221374045801497</v>
      </c>
      <c r="Q182">
        <v>0.107390403504693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153</v>
      </c>
      <c r="E183">
        <v>50132.011907250002</v>
      </c>
      <c r="F183">
        <v>11828.7</v>
      </c>
      <c r="G183">
        <v>151.740664514977</v>
      </c>
      <c r="H183">
        <v>-8.9357862495661298</v>
      </c>
      <c r="I183">
        <v>86.431541685289403</v>
      </c>
      <c r="J183">
        <v>-1.1245704403786101</v>
      </c>
      <c r="K183">
        <v>11417.0442991491</v>
      </c>
      <c r="L183">
        <v>8654.9906969724998</v>
      </c>
      <c r="M183">
        <v>57.704111383343303</v>
      </c>
      <c r="N183">
        <v>0.44836473068058602</v>
      </c>
      <c r="O183">
        <v>21.585634938750601</v>
      </c>
      <c r="P183">
        <v>203.61918940424499</v>
      </c>
      <c r="Q183">
        <v>0.180239502945409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24</v>
      </c>
      <c r="E184">
        <v>49894.955620020002</v>
      </c>
      <c r="F184">
        <v>203.67</v>
      </c>
      <c r="G184">
        <v>27.983681482687601</v>
      </c>
      <c r="H184">
        <v>4.1016377842588101</v>
      </c>
      <c r="I184">
        <v>12.316508051758399</v>
      </c>
      <c r="J184">
        <v>2.7210439423537802</v>
      </c>
      <c r="K184">
        <v>188.069163154357</v>
      </c>
      <c r="L184">
        <v>165.10689362091</v>
      </c>
      <c r="M184">
        <v>69.476123608202599</v>
      </c>
      <c r="N184">
        <v>0.65433450458926201</v>
      </c>
      <c r="O184">
        <v>1.4336917562724101</v>
      </c>
      <c r="P184">
        <v>54.646924829157101</v>
      </c>
      <c r="Q184">
        <v>0.124397087377613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256</v>
      </c>
      <c r="E185">
        <v>49294.5001443</v>
      </c>
      <c r="F185">
        <v>4377</v>
      </c>
      <c r="G185">
        <v>43.205379498744797</v>
      </c>
      <c r="H185">
        <v>-16.189954529791699</v>
      </c>
      <c r="I185">
        <v>16.067758926834099</v>
      </c>
      <c r="J185">
        <v>-1.07055425859041</v>
      </c>
      <c r="K185">
        <v>4855.0750128740801</v>
      </c>
      <c r="L185">
        <v>4186.1058029137903</v>
      </c>
      <c r="M185">
        <v>31.919673220689202</v>
      </c>
      <c r="N185">
        <v>0.59690904970553404</v>
      </c>
      <c r="O185">
        <v>33.423577793008903</v>
      </c>
      <c r="P185">
        <v>75.062493750624895</v>
      </c>
      <c r="Q185">
        <v>0.123030509216714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21</v>
      </c>
      <c r="E186">
        <v>49261.577747459902</v>
      </c>
      <c r="F186">
        <v>1815.4</v>
      </c>
      <c r="G186">
        <v>33.791320932563899</v>
      </c>
      <c r="H186">
        <v>-3.34419969373887</v>
      </c>
      <c r="I186">
        <v>-2.8719407879535401</v>
      </c>
      <c r="J186">
        <v>1.5382570992101601</v>
      </c>
      <c r="K186">
        <v>1706.42881184359</v>
      </c>
      <c r="L186">
        <v>1507.8005925336599</v>
      </c>
      <c r="M186">
        <v>57.691335069244602</v>
      </c>
      <c r="N186">
        <v>0.64251059548953104</v>
      </c>
      <c r="O186">
        <v>6.2410488046711299</v>
      </c>
      <c r="P186">
        <v>74.8940269749518</v>
      </c>
      <c r="Q186">
        <v>0.184622897199514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51</v>
      </c>
      <c r="E187">
        <v>49226.852389890002</v>
      </c>
      <c r="F187">
        <v>2905.85</v>
      </c>
      <c r="G187">
        <v>79.086338121732297</v>
      </c>
      <c r="H187">
        <v>10.8265840045263</v>
      </c>
      <c r="I187">
        <v>17.281116458445599</v>
      </c>
      <c r="J187">
        <v>-3.5982376211904898</v>
      </c>
      <c r="K187">
        <v>2640.0555755678001</v>
      </c>
      <c r="L187">
        <v>2215.3488154188199</v>
      </c>
      <c r="M187">
        <v>69.647402857266698</v>
      </c>
      <c r="N187">
        <v>0.73995644456242504</v>
      </c>
      <c r="O187">
        <v>2.10265498907376</v>
      </c>
      <c r="P187">
        <v>109.801090213349</v>
      </c>
      <c r="Q187">
        <v>6.1816438497629002E-2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86</v>
      </c>
      <c r="E188">
        <v>48342.262499999997</v>
      </c>
      <c r="F188">
        <v>1318.8</v>
      </c>
      <c r="G188">
        <v>104.894989335943</v>
      </c>
      <c r="H188">
        <v>-19.098832257577701</v>
      </c>
      <c r="I188">
        <v>42.909940639929502</v>
      </c>
      <c r="J188">
        <v>-8.6617773336838599</v>
      </c>
      <c r="K188">
        <v>1424.0223375841099</v>
      </c>
      <c r="L188">
        <v>1101.9703505390501</v>
      </c>
      <c r="M188">
        <v>30.129044837679899</v>
      </c>
      <c r="N188">
        <v>0.45570923552625597</v>
      </c>
      <c r="O188">
        <v>36.085835608128598</v>
      </c>
      <c r="P188">
        <v>193.06666666666601</v>
      </c>
      <c r="Q188">
        <v>0.190459084158694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116</v>
      </c>
      <c r="E189">
        <v>47217.323719649998</v>
      </c>
      <c r="F189">
        <v>363.3</v>
      </c>
      <c r="G189">
        <v>-27.915687007898999</v>
      </c>
      <c r="H189">
        <v>5.3306785945663702</v>
      </c>
      <c r="I189">
        <v>-6.4962092855489999</v>
      </c>
      <c r="J189">
        <v>-10.9775301892856</v>
      </c>
      <c r="K189">
        <v>348.84903317965399</v>
      </c>
      <c r="L189">
        <v>356.01672965783803</v>
      </c>
      <c r="M189">
        <v>50.996991842618499</v>
      </c>
      <c r="N189">
        <v>3.1929155791950801</v>
      </c>
      <c r="O189">
        <v>12.992017616295</v>
      </c>
      <c r="P189">
        <v>27.1168649405178</v>
      </c>
      <c r="Q189">
        <v>-3.4341357924319998E-3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465</v>
      </c>
      <c r="E190">
        <v>45672.325561500002</v>
      </c>
      <c r="F190">
        <v>40947.5</v>
      </c>
      <c r="G190">
        <v>-26.968332968979599</v>
      </c>
      <c r="H190">
        <v>0.60351614915635499</v>
      </c>
      <c r="I190">
        <v>1.3287461928628901</v>
      </c>
      <c r="J190">
        <v>0.4604161957258</v>
      </c>
      <c r="K190">
        <v>39901.337068954497</v>
      </c>
      <c r="L190">
        <v>38208.4150160957</v>
      </c>
      <c r="M190">
        <v>49.083072465707197</v>
      </c>
      <c r="N190">
        <v>0.83020802673680005</v>
      </c>
      <c r="O190">
        <v>4.82202820685022</v>
      </c>
      <c r="P190">
        <v>23.8204961891499</v>
      </c>
      <c r="Q190">
        <v>-8.2106728708379994E-3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Row],[Ticker]],[1]!Table2[[Symbol]:[Industry]],2,FALSE),"-")</f>
        <v>-</v>
      </c>
      <c r="D191" t="s">
        <v>57</v>
      </c>
      <c r="E191">
        <v>45577.332649800002</v>
      </c>
      <c r="F191">
        <v>613.20000000000005</v>
      </c>
      <c r="G191">
        <v>-38.5658582362923</v>
      </c>
      <c r="H191">
        <v>-6.0667767475300298</v>
      </c>
      <c r="I191">
        <v>-5.9385918564231899</v>
      </c>
      <c r="J191">
        <v>-5.2026516999829697</v>
      </c>
      <c r="K191">
        <v>639.19297997963099</v>
      </c>
      <c r="L191">
        <v>653.48978482260202</v>
      </c>
      <c r="M191">
        <v>36.4790326417098</v>
      </c>
      <c r="N191">
        <v>0.61766518202245502</v>
      </c>
      <c r="O191">
        <v>32.648401826483997</v>
      </c>
      <c r="P191">
        <v>10.7458912768647</v>
      </c>
      <c r="Q191">
        <v>-4.8253538101629002E-2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Row],[Ticker]],[1]!Table2[[Symbol]:[Industry]],2,FALSE),"-")</f>
        <v>-</v>
      </c>
      <c r="D192" t="s">
        <v>130</v>
      </c>
      <c r="E192">
        <v>45431.547028890003</v>
      </c>
      <c r="F192">
        <v>51384.3</v>
      </c>
      <c r="G192">
        <v>0.233678823219719</v>
      </c>
      <c r="H192">
        <v>-9.1488612372000802</v>
      </c>
      <c r="I192">
        <v>22.558727831012899</v>
      </c>
      <c r="J192">
        <v>-2.5820433802936198</v>
      </c>
      <c r="K192">
        <v>52978.377827703203</v>
      </c>
      <c r="L192">
        <v>46564.811219792202</v>
      </c>
      <c r="M192">
        <v>36.077013159298701</v>
      </c>
      <c r="N192">
        <v>0.76610547453711797</v>
      </c>
      <c r="O192">
        <v>16.755507032303601</v>
      </c>
      <c r="P192">
        <v>46.905885750063597</v>
      </c>
      <c r="Q192">
        <v>-5.7639253095629998E-3</v>
      </c>
    </row>
    <row r="193" spans="1:17" hidden="1" x14ac:dyDescent="0.3">
      <c r="A193" t="s">
        <v>470</v>
      </c>
      <c r="B193" t="s">
        <v>471</v>
      </c>
      <c r="C193" t="str">
        <f>IFERROR(VLOOKUP(Table1[[#This Row],[Ticker]],[1]!Table2[[Symbol]:[Industry]],2,FALSE),"-")</f>
        <v>-</v>
      </c>
      <c r="D193" t="s">
        <v>153</v>
      </c>
      <c r="E193">
        <v>44555.937788025003</v>
      </c>
      <c r="F193">
        <v>1740.15</v>
      </c>
      <c r="G193">
        <v>375.69501065260403</v>
      </c>
      <c r="H193">
        <v>0.43708688473513202</v>
      </c>
      <c r="I193">
        <v>110.98186776707701</v>
      </c>
      <c r="J193">
        <v>-4.6813795270339504</v>
      </c>
      <c r="K193">
        <v>1559.76167595008</v>
      </c>
      <c r="L193">
        <v>1082.8027945168401</v>
      </c>
      <c r="M193">
        <v>60.5995084918017</v>
      </c>
      <c r="N193">
        <v>1.64905772320791</v>
      </c>
      <c r="O193">
        <v>4.1461942935953697</v>
      </c>
      <c r="P193">
        <v>470.54098360655701</v>
      </c>
      <c r="Q193">
        <v>0.22936818666058101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Row],[Ticker]],[1]!Table2[[Symbol]:[Industry]],2,FALSE),"-")</f>
        <v>-</v>
      </c>
      <c r="D194" t="s">
        <v>57</v>
      </c>
      <c r="E194">
        <v>44259.416141875001</v>
      </c>
      <c r="F194">
        <v>4016.65</v>
      </c>
      <c r="G194">
        <v>27.879474570546499</v>
      </c>
      <c r="H194">
        <v>-8.7833171242073504</v>
      </c>
      <c r="I194">
        <v>-7.6129172142347796</v>
      </c>
      <c r="J194">
        <v>1.3556731745300901</v>
      </c>
      <c r="K194">
        <v>4286.8904182489296</v>
      </c>
      <c r="L194">
        <v>4005.6949415474901</v>
      </c>
      <c r="M194">
        <v>49.152050867018197</v>
      </c>
      <c r="N194">
        <v>0.53595123659031096</v>
      </c>
      <c r="O194">
        <v>24.432051585276199</v>
      </c>
      <c r="P194">
        <v>61.110665436604997</v>
      </c>
      <c r="Q194">
        <v>3.8827437424124998E-2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51</v>
      </c>
      <c r="E195">
        <v>44185.021466480001</v>
      </c>
      <c r="F195">
        <v>1565.8</v>
      </c>
      <c r="G195">
        <v>70.272522644222803</v>
      </c>
      <c r="H195">
        <v>6.1634134023364604</v>
      </c>
      <c r="I195">
        <v>68.168060236846003</v>
      </c>
      <c r="J195">
        <v>1.0792405026598799</v>
      </c>
      <c r="K195">
        <v>1352.02235919142</v>
      </c>
      <c r="L195">
        <v>1074.1419199862</v>
      </c>
      <c r="M195">
        <v>78.960962536350394</v>
      </c>
      <c r="N195">
        <v>1.21819177606784</v>
      </c>
      <c r="O195">
        <v>0.65142419210626401</v>
      </c>
      <c r="P195">
        <v>116.839772884642</v>
      </c>
      <c r="Q195">
        <v>0.13193529755168901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80</v>
      </c>
      <c r="E196">
        <v>43902.78421677</v>
      </c>
      <c r="F196">
        <v>2337.9</v>
      </c>
      <c r="G196">
        <v>-2.5204882850481298</v>
      </c>
      <c r="H196">
        <v>-15.7171355323983</v>
      </c>
      <c r="I196">
        <v>-25.405126423403001</v>
      </c>
      <c r="J196">
        <v>-4.4542193863552502</v>
      </c>
      <c r="K196">
        <v>2519.2507954569201</v>
      </c>
      <c r="L196">
        <v>2417.46777868037</v>
      </c>
      <c r="M196">
        <v>35.649938545805</v>
      </c>
      <c r="N196">
        <v>0.75334632350176001</v>
      </c>
      <c r="O196">
        <v>21.647632490696701</v>
      </c>
      <c r="P196">
        <v>29.6672212978369</v>
      </c>
      <c r="Q196">
        <v>-4.3253497920571003E-2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251</v>
      </c>
      <c r="E197">
        <v>43462.526101154901</v>
      </c>
      <c r="F197">
        <v>686.85</v>
      </c>
      <c r="G197">
        <v>92.663692467780606</v>
      </c>
      <c r="H197">
        <v>-4.62586995035202</v>
      </c>
      <c r="I197">
        <v>27.539139654258499</v>
      </c>
      <c r="J197">
        <v>-1.9643680527641401</v>
      </c>
      <c r="K197">
        <v>634.93744161734196</v>
      </c>
      <c r="L197">
        <v>537.69793564582505</v>
      </c>
      <c r="M197">
        <v>67.979064467958096</v>
      </c>
      <c r="N197">
        <v>1.0923406289455699</v>
      </c>
      <c r="O197">
        <v>0.63332605372352602</v>
      </c>
      <c r="P197">
        <v>122.641815235008</v>
      </c>
      <c r="Q197">
        <v>5.2219453347422999E-2</v>
      </c>
    </row>
    <row r="198" spans="1:17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34</v>
      </c>
      <c r="E198">
        <v>43316.762549763</v>
      </c>
      <c r="F198">
        <v>61.17</v>
      </c>
      <c r="G198">
        <v>33.218529251220097</v>
      </c>
      <c r="H198">
        <v>-12.760924288923</v>
      </c>
      <c r="I198">
        <v>-12.6037740371815</v>
      </c>
      <c r="J198">
        <v>-4.1416566402716102</v>
      </c>
      <c r="K198">
        <v>64.429101041833604</v>
      </c>
      <c r="L198">
        <v>58.115046448742</v>
      </c>
      <c r="M198">
        <v>36.138850264960098</v>
      </c>
      <c r="N198">
        <v>0.53314574420195104</v>
      </c>
      <c r="O198">
        <v>20.1569396763119</v>
      </c>
      <c r="P198">
        <v>62.039735099337697</v>
      </c>
      <c r="Q198">
        <v>0.13586299415509401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256</v>
      </c>
      <c r="E199">
        <v>42919.069562949997</v>
      </c>
      <c r="F199">
        <v>4550.3500000000004</v>
      </c>
      <c r="G199">
        <v>0.358898964882648</v>
      </c>
      <c r="H199">
        <v>8.4695333224764706</v>
      </c>
      <c r="I199">
        <v>6.5430749791556</v>
      </c>
      <c r="J199">
        <v>-2.9028096299499002</v>
      </c>
      <c r="K199">
        <v>4304.9226535778098</v>
      </c>
      <c r="L199">
        <v>3898.2981488421801</v>
      </c>
      <c r="M199">
        <v>51.091173931470202</v>
      </c>
      <c r="N199">
        <v>1.3252014790753801</v>
      </c>
      <c r="O199">
        <v>8.7817420637972692</v>
      </c>
      <c r="P199">
        <v>36.2359844912501</v>
      </c>
      <c r="Q199">
        <v>9.2428579088636997E-2</v>
      </c>
    </row>
    <row r="200" spans="1:17" x14ac:dyDescent="0.3">
      <c r="A200" t="s">
        <v>484</v>
      </c>
      <c r="B200" t="s">
        <v>485</v>
      </c>
      <c r="C200" t="str">
        <f>IFERROR(VLOOKUP(Table1[[#This Row],[Ticker]],[1]!Table2[[Symbol]:[Industry]],2,FALSE),"-")</f>
        <v>-</v>
      </c>
      <c r="D200" t="s">
        <v>486</v>
      </c>
      <c r="E200">
        <v>42408.788957999997</v>
      </c>
      <c r="F200">
        <v>645</v>
      </c>
      <c r="G200">
        <v>7.58655944239203</v>
      </c>
      <c r="H200">
        <v>10.396418429645999</v>
      </c>
      <c r="I200">
        <v>18.695628446611298</v>
      </c>
      <c r="J200">
        <v>4.8604079025785003</v>
      </c>
      <c r="K200">
        <v>573.50486842450402</v>
      </c>
      <c r="L200">
        <v>524.88070602077698</v>
      </c>
      <c r="M200">
        <v>69.253226462408705</v>
      </c>
      <c r="N200">
        <v>1.1795419353765599</v>
      </c>
      <c r="O200">
        <v>1.7054263565891401</v>
      </c>
      <c r="P200">
        <v>53.1884574278589</v>
      </c>
      <c r="Q200">
        <v>-7.7695535326794005E-2</v>
      </c>
    </row>
    <row r="201" spans="1:17" x14ac:dyDescent="0.3">
      <c r="A201" t="s">
        <v>487</v>
      </c>
      <c r="B201" t="s">
        <v>488</v>
      </c>
      <c r="C201" t="str">
        <f>IFERROR(VLOOKUP(Table1[[#This Row],[Ticker]],[1]!Table2[[Symbol]:[Industry]],2,FALSE),"-")</f>
        <v>-</v>
      </c>
      <c r="D201" t="s">
        <v>298</v>
      </c>
      <c r="E201">
        <v>42345.799524599999</v>
      </c>
      <c r="F201">
        <v>6799.65</v>
      </c>
      <c r="G201">
        <v>-29.842357297692899</v>
      </c>
      <c r="H201">
        <v>-2.5760560859313499</v>
      </c>
      <c r="I201">
        <v>-20.8449902696306</v>
      </c>
      <c r="J201">
        <v>-1.2552369560215799</v>
      </c>
      <c r="K201">
        <v>6999.2888242544504</v>
      </c>
      <c r="L201">
        <v>7351.9995478724804</v>
      </c>
      <c r="M201">
        <v>42.073351494894702</v>
      </c>
      <c r="N201">
        <v>0.54853594890496304</v>
      </c>
      <c r="O201">
        <v>35.301081673321399</v>
      </c>
      <c r="P201">
        <v>6.0589281257798797</v>
      </c>
      <c r="Q201">
        <v>1.6319288532921999E-2</v>
      </c>
    </row>
    <row r="202" spans="1:17" x14ac:dyDescent="0.3">
      <c r="A202" t="s">
        <v>489</v>
      </c>
      <c r="B202" t="s">
        <v>490</v>
      </c>
      <c r="C202" t="str">
        <f>IFERROR(VLOOKUP(Table1[[#This Row],[Ticker]],[1]!Table2[[Symbol]:[Industry]],2,FALSE),"-")</f>
        <v>-</v>
      </c>
      <c r="D202" t="s">
        <v>491</v>
      </c>
      <c r="E202">
        <v>42134.5</v>
      </c>
      <c r="F202">
        <v>495.7</v>
      </c>
      <c r="G202">
        <v>59.438121317088402</v>
      </c>
      <c r="H202">
        <v>-13.502407336490799</v>
      </c>
      <c r="I202">
        <v>35.965855643083501</v>
      </c>
      <c r="J202">
        <v>-1.88144749633978</v>
      </c>
      <c r="K202">
        <v>516.12654314474696</v>
      </c>
      <c r="L202">
        <v>418.66069279293998</v>
      </c>
      <c r="M202">
        <v>42.311474774272</v>
      </c>
      <c r="N202">
        <v>0.49748916011855498</v>
      </c>
      <c r="O202">
        <v>25.146257817228101</v>
      </c>
      <c r="P202">
        <v>105.08895324782701</v>
      </c>
      <c r="Q202">
        <v>0.146464530043416</v>
      </c>
    </row>
    <row r="203" spans="1:17" x14ac:dyDescent="0.3">
      <c r="A203" t="s">
        <v>492</v>
      </c>
      <c r="B203" t="s">
        <v>493</v>
      </c>
      <c r="C203" t="str">
        <f>IFERROR(VLOOKUP(Table1[[#This Row],[Ticker]],[1]!Table2[[Symbol]:[Industry]],2,FALSE),"-")</f>
        <v>-</v>
      </c>
      <c r="D203" t="s">
        <v>390</v>
      </c>
      <c r="E203">
        <v>41534.873814734899</v>
      </c>
      <c r="F203">
        <v>553.35</v>
      </c>
      <c r="G203">
        <v>-32.258406786419698</v>
      </c>
      <c r="H203">
        <v>-3.7981871024232499</v>
      </c>
      <c r="I203">
        <v>1.3768377461861501</v>
      </c>
      <c r="J203">
        <v>-2.5835622819146602</v>
      </c>
      <c r="K203">
        <v>545.778474013807</v>
      </c>
      <c r="L203">
        <v>548.65982686377902</v>
      </c>
      <c r="M203">
        <v>52.554232874623601</v>
      </c>
      <c r="N203">
        <v>1.0994578510036399</v>
      </c>
      <c r="O203">
        <v>15.4874853167073</v>
      </c>
      <c r="P203">
        <v>23.570790531487201</v>
      </c>
      <c r="Q203">
        <v>-0.11742005388368899</v>
      </c>
    </row>
    <row r="204" spans="1:17" x14ac:dyDescent="0.3">
      <c r="A204" t="s">
        <v>494</v>
      </c>
      <c r="B204" t="s">
        <v>495</v>
      </c>
      <c r="C204" t="str">
        <f>IFERROR(VLOOKUP(Table1[[#This Row],[Ticker]],[1]!Table2[[Symbol]:[Industry]],2,FALSE),"-")</f>
        <v>-</v>
      </c>
      <c r="D204" t="s">
        <v>173</v>
      </c>
      <c r="E204">
        <v>41386.014315</v>
      </c>
      <c r="F204">
        <v>601.20000000000005</v>
      </c>
      <c r="G204">
        <v>6.0535223830882696</v>
      </c>
      <c r="H204">
        <v>-7.4901822626712899</v>
      </c>
      <c r="I204">
        <v>-1.0428869603800399</v>
      </c>
      <c r="J204">
        <v>-4.1119936747473398</v>
      </c>
      <c r="K204">
        <v>620.79638942085603</v>
      </c>
      <c r="L204">
        <v>561.95013927087803</v>
      </c>
      <c r="M204">
        <v>32.878958817641397</v>
      </c>
      <c r="N204">
        <v>0.78032239188080299</v>
      </c>
      <c r="O204">
        <v>14.3213572854291</v>
      </c>
      <c r="P204">
        <v>51.416698148847701</v>
      </c>
      <c r="Q204">
        <v>-7.1520480531525002E-2</v>
      </c>
    </row>
    <row r="205" spans="1:17" x14ac:dyDescent="0.3">
      <c r="A205" t="s">
        <v>496</v>
      </c>
      <c r="B205" t="s">
        <v>497</v>
      </c>
      <c r="C205" t="str">
        <f>IFERROR(VLOOKUP(Table1[[#This Row],[Ticker]],[1]!Table2[[Symbol]:[Industry]],2,FALSE),"-")</f>
        <v>-</v>
      </c>
      <c r="D205" t="s">
        <v>57</v>
      </c>
      <c r="E205">
        <v>40952.452508408001</v>
      </c>
      <c r="F205">
        <v>164.29</v>
      </c>
      <c r="G205">
        <v>9.0841388254694095</v>
      </c>
      <c r="H205">
        <v>-13.638242550057599</v>
      </c>
      <c r="I205">
        <v>-16.816500808372101</v>
      </c>
      <c r="J205">
        <v>-4.8870099390972497</v>
      </c>
      <c r="K205">
        <v>172.69634642690301</v>
      </c>
      <c r="L205">
        <v>160.42043687682499</v>
      </c>
      <c r="M205">
        <v>37.856830304332497</v>
      </c>
      <c r="N205">
        <v>0.50640769860042201</v>
      </c>
      <c r="O205">
        <v>18.236046016190802</v>
      </c>
      <c r="P205">
        <v>41.021459227467801</v>
      </c>
      <c r="Q205">
        <v>8.3370340153625003E-2</v>
      </c>
    </row>
    <row r="206" spans="1:17" x14ac:dyDescent="0.3">
      <c r="A206" t="s">
        <v>498</v>
      </c>
      <c r="B206" t="s">
        <v>499</v>
      </c>
      <c r="C206" t="str">
        <f>IFERROR(VLOOKUP(Table1[[#This Row],[Ticker]],[1]!Table2[[Symbol]:[Industry]],2,FALSE),"-")</f>
        <v>-</v>
      </c>
      <c r="D206" t="s">
        <v>500</v>
      </c>
      <c r="E206">
        <v>40820.36251485</v>
      </c>
      <c r="F206">
        <v>340.95</v>
      </c>
      <c r="G206">
        <v>6.5096379183405002</v>
      </c>
      <c r="H206">
        <v>-8.47878971292538</v>
      </c>
      <c r="I206">
        <v>7.5153372412493704</v>
      </c>
      <c r="J206">
        <v>-4.90853595978251</v>
      </c>
      <c r="K206">
        <v>339.79665308976399</v>
      </c>
      <c r="L206">
        <v>301.94172011394102</v>
      </c>
      <c r="M206">
        <v>48.515452773478799</v>
      </c>
      <c r="N206">
        <v>0.68819906245731399</v>
      </c>
      <c r="O206">
        <v>10.514738231412201</v>
      </c>
      <c r="P206">
        <v>56.758620689655103</v>
      </c>
      <c r="Q206">
        <v>-4.3251151063213998E-2</v>
      </c>
    </row>
    <row r="207" spans="1:17" x14ac:dyDescent="0.3">
      <c r="A207" t="s">
        <v>501</v>
      </c>
      <c r="B207" t="s">
        <v>502</v>
      </c>
      <c r="C207" t="str">
        <f>IFERROR(VLOOKUP(Table1[[#This Row],[Ticker]],[1]!Table2[[Symbol]:[Industry]],2,FALSE),"-")</f>
        <v>-</v>
      </c>
      <c r="D207" t="s">
        <v>21</v>
      </c>
      <c r="E207">
        <v>40529.808890599998</v>
      </c>
      <c r="F207">
        <v>6077</v>
      </c>
      <c r="G207">
        <v>-6.3569142925992397</v>
      </c>
      <c r="H207">
        <v>-0.93552399276073395</v>
      </c>
      <c r="I207">
        <v>-20.172371392713</v>
      </c>
      <c r="J207">
        <v>-2.2754701407675002</v>
      </c>
      <c r="K207">
        <v>5793.6424445529801</v>
      </c>
      <c r="L207">
        <v>5551.6281747811699</v>
      </c>
      <c r="M207">
        <v>59.137158326616202</v>
      </c>
      <c r="N207">
        <v>0.519057680959919</v>
      </c>
      <c r="O207">
        <v>12.6781306565739</v>
      </c>
      <c r="P207">
        <v>41.7458743950084</v>
      </c>
      <c r="Q207">
        <v>-1.165689193369E-3</v>
      </c>
    </row>
    <row r="208" spans="1:17" hidden="1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21</v>
      </c>
      <c r="E208">
        <v>40528.314489650002</v>
      </c>
      <c r="F208">
        <v>999.05</v>
      </c>
      <c r="G208">
        <v>-49.989236837888697</v>
      </c>
      <c r="H208">
        <v>-3.1852001927640901</v>
      </c>
      <c r="I208">
        <v>-21.002423482498799</v>
      </c>
      <c r="J208">
        <v>-2.1184215890278999</v>
      </c>
      <c r="K208">
        <v>1011.54619846794</v>
      </c>
      <c r="M208">
        <v>55.5082201421544</v>
      </c>
      <c r="N208">
        <v>0.67328636209822101</v>
      </c>
      <c r="O208">
        <v>40.1331264701466</v>
      </c>
      <c r="P208">
        <v>2.9842284300587401</v>
      </c>
    </row>
    <row r="209" spans="1:17" x14ac:dyDescent="0.3">
      <c r="A209" t="s">
        <v>505</v>
      </c>
      <c r="B209" t="s">
        <v>506</v>
      </c>
      <c r="C209" t="str">
        <f>IFERROR(VLOOKUP(Table1[[#This Row],[Ticker]],[1]!Table2[[Symbol]:[Industry]],2,FALSE),"-")</f>
        <v>-</v>
      </c>
      <c r="D209" t="s">
        <v>507</v>
      </c>
      <c r="E209">
        <v>40526.254126799999</v>
      </c>
      <c r="F209">
        <v>3732</v>
      </c>
      <c r="G209">
        <v>11.995574855016001</v>
      </c>
      <c r="H209">
        <v>-8.4794423577739995</v>
      </c>
      <c r="I209">
        <v>16.157868216495601</v>
      </c>
      <c r="J209">
        <v>-1.9513621874754801</v>
      </c>
      <c r="K209">
        <v>3894.2422280498299</v>
      </c>
      <c r="L209">
        <v>3426.5712426150599</v>
      </c>
      <c r="M209">
        <v>38.585057855118599</v>
      </c>
      <c r="N209">
        <v>1.0750940535720599</v>
      </c>
      <c r="O209">
        <v>18.1551446945337</v>
      </c>
      <c r="P209">
        <v>46.548338961752897</v>
      </c>
      <c r="Q209">
        <v>0.13369492097857899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205</v>
      </c>
      <c r="E210">
        <v>40273.065338940003</v>
      </c>
      <c r="F210">
        <v>686.7</v>
      </c>
      <c r="G210">
        <v>-2.2370472816923899</v>
      </c>
      <c r="H210">
        <v>-10.1856438783944</v>
      </c>
      <c r="I210">
        <v>0.51391475992282398</v>
      </c>
      <c r="J210">
        <v>-2.4523493643588501</v>
      </c>
      <c r="K210">
        <v>668.80738402375005</v>
      </c>
      <c r="L210">
        <v>632.21273111863002</v>
      </c>
      <c r="M210">
        <v>59.076411587729098</v>
      </c>
      <c r="N210">
        <v>0.905335243000155</v>
      </c>
      <c r="O210">
        <v>11.329547109363601</v>
      </c>
      <c r="P210">
        <v>40.688383527965499</v>
      </c>
      <c r="Q210">
        <v>2.4520227125691001E-2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282</v>
      </c>
      <c r="E211">
        <v>40224.170125440003</v>
      </c>
      <c r="F211">
        <v>532.79999999999995</v>
      </c>
      <c r="G211">
        <v>40.577894476431197</v>
      </c>
      <c r="H211">
        <v>7.3556876149165804</v>
      </c>
      <c r="I211">
        <v>11.377867192696501</v>
      </c>
      <c r="J211">
        <v>5.5017724257731802</v>
      </c>
      <c r="K211">
        <v>485.75559624305299</v>
      </c>
      <c r="L211">
        <v>433.58871897477098</v>
      </c>
      <c r="M211">
        <v>78.854927090798199</v>
      </c>
      <c r="N211">
        <v>1.1687870472952999</v>
      </c>
      <c r="O211">
        <v>1.2668918918918799</v>
      </c>
      <c r="P211">
        <v>71.373431971694998</v>
      </c>
      <c r="Q211">
        <v>6.3467942983096007E-2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514</v>
      </c>
      <c r="E212">
        <v>40193.826085350003</v>
      </c>
      <c r="F212">
        <v>35680.050000000003</v>
      </c>
      <c r="G212">
        <v>-1.95892967972113</v>
      </c>
      <c r="H212">
        <v>-7.3253577631342104</v>
      </c>
      <c r="I212">
        <v>4.1346269080619997</v>
      </c>
      <c r="J212">
        <v>-4.5308890266200699</v>
      </c>
      <c r="K212">
        <v>36950.971114630003</v>
      </c>
      <c r="L212">
        <v>33260.844380070703</v>
      </c>
      <c r="M212">
        <v>23.000507117489601</v>
      </c>
      <c r="N212">
        <v>0.40229094560406498</v>
      </c>
      <c r="O212">
        <v>14.507967337489699</v>
      </c>
      <c r="P212">
        <v>25.545345627470699</v>
      </c>
      <c r="Q212">
        <v>3.5669925434336003E-2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379</v>
      </c>
      <c r="E213">
        <v>39690.949512585001</v>
      </c>
      <c r="F213">
        <v>740</v>
      </c>
      <c r="G213">
        <v>-1.7817135156396999</v>
      </c>
      <c r="H213">
        <v>-1.02537392417526</v>
      </c>
      <c r="I213">
        <v>20.7863655927762</v>
      </c>
      <c r="J213">
        <v>-2.1690053659601398</v>
      </c>
      <c r="K213">
        <v>729.21721270056105</v>
      </c>
      <c r="L213">
        <v>643.814273486601</v>
      </c>
      <c r="M213">
        <v>57.7671116388535</v>
      </c>
      <c r="N213">
        <v>0.93494292981806804</v>
      </c>
      <c r="O213">
        <v>7.9729729729729604</v>
      </c>
      <c r="P213">
        <v>50.4065040650406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291</v>
      </c>
      <c r="E214">
        <v>39564.893333280001</v>
      </c>
      <c r="F214">
        <v>2900.8</v>
      </c>
      <c r="G214">
        <v>15.9089278684497</v>
      </c>
      <c r="H214">
        <v>1.3085974000306799</v>
      </c>
      <c r="I214">
        <v>14.111581274667801</v>
      </c>
      <c r="J214">
        <v>-8.7591449110281392</v>
      </c>
      <c r="K214">
        <v>2773.4498907379698</v>
      </c>
      <c r="L214">
        <v>2442.0005100341</v>
      </c>
      <c r="M214">
        <v>42.766843521307699</v>
      </c>
      <c r="N214">
        <v>1.0658091410100401</v>
      </c>
      <c r="O214">
        <v>9.2457253171538802</v>
      </c>
      <c r="P214">
        <v>50.937898379165901</v>
      </c>
      <c r="Q214">
        <v>1.5640251041946E-2</v>
      </c>
    </row>
    <row r="215" spans="1:17" hidden="1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34</v>
      </c>
      <c r="E215">
        <v>39433.161548646</v>
      </c>
      <c r="F215">
        <v>58.18</v>
      </c>
      <c r="G215">
        <v>44.038613315547501</v>
      </c>
      <c r="H215">
        <v>-8.1953422418529307</v>
      </c>
      <c r="I215">
        <v>-25.152101541441201</v>
      </c>
      <c r="J215">
        <v>-7.0522644683638198</v>
      </c>
      <c r="K215">
        <v>61.485654781642303</v>
      </c>
      <c r="L215">
        <v>55.496378832636999</v>
      </c>
      <c r="M215">
        <v>32.897977320871803</v>
      </c>
      <c r="N215">
        <v>0.78635266785702296</v>
      </c>
      <c r="O215">
        <v>33.207287727741402</v>
      </c>
      <c r="P215">
        <v>74.714714714714702</v>
      </c>
      <c r="Q215">
        <v>0.115727918189586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37</v>
      </c>
      <c r="E216">
        <v>39255.360000000001</v>
      </c>
      <c r="F216">
        <v>238.2</v>
      </c>
      <c r="G216">
        <v>67.109002183093594</v>
      </c>
      <c r="H216">
        <v>-17.0607145100753</v>
      </c>
      <c r="I216">
        <v>-28.014276082608198</v>
      </c>
      <c r="J216">
        <v>-9.9619592857471098</v>
      </c>
      <c r="K216">
        <v>256.33171904191897</v>
      </c>
      <c r="L216">
        <v>227.13583308847501</v>
      </c>
      <c r="M216">
        <v>30.179966681079001</v>
      </c>
      <c r="N216">
        <v>0.64368992757444998</v>
      </c>
      <c r="O216">
        <v>36.314021830394601</v>
      </c>
      <c r="P216">
        <v>94.290375203915104</v>
      </c>
      <c r="Q216">
        <v>4.8863003222994E-2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446</v>
      </c>
      <c r="E217">
        <v>39062.970005820003</v>
      </c>
      <c r="F217">
        <v>1407.55</v>
      </c>
      <c r="G217">
        <v>-36.7469587021641</v>
      </c>
      <c r="H217">
        <v>-7.8031962789400398</v>
      </c>
      <c r="I217">
        <v>-13.1309691226952</v>
      </c>
      <c r="J217">
        <v>-2.2644370890716998</v>
      </c>
      <c r="K217">
        <v>1503.8747163092501</v>
      </c>
      <c r="L217">
        <v>1518.8736459899901</v>
      </c>
      <c r="M217">
        <v>33.550572841580099</v>
      </c>
      <c r="N217">
        <v>0.50324835365245402</v>
      </c>
      <c r="O217">
        <v>27.8817803985648</v>
      </c>
      <c r="P217">
        <v>7.8582375478927204</v>
      </c>
      <c r="Q217">
        <v>4.9272001752052999E-2</v>
      </c>
    </row>
    <row r="218" spans="1:17" x14ac:dyDescent="0.3">
      <c r="A218" t="s">
        <v>525</v>
      </c>
      <c r="B218" t="s">
        <v>526</v>
      </c>
      <c r="C218" t="str">
        <f>IFERROR(VLOOKUP(Table1[[#This Row],[Ticker]],[1]!Table2[[Symbol]:[Industry]],2,FALSE),"-")</f>
        <v>-</v>
      </c>
      <c r="D218" t="s">
        <v>527</v>
      </c>
      <c r="E218">
        <v>38882.549394640002</v>
      </c>
      <c r="F218">
        <v>1069.5999999999999</v>
      </c>
      <c r="G218">
        <v>81.510203499157996</v>
      </c>
      <c r="H218">
        <v>6.1475890077366602</v>
      </c>
      <c r="I218">
        <v>43.132486686301199</v>
      </c>
      <c r="J218">
        <v>-1.4041523279431001</v>
      </c>
      <c r="K218">
        <v>960.010781932236</v>
      </c>
      <c r="L218">
        <v>776.037146781155</v>
      </c>
      <c r="M218">
        <v>62.555313860856799</v>
      </c>
      <c r="N218">
        <v>0.81393551623892801</v>
      </c>
      <c r="O218">
        <v>13.5938668661181</v>
      </c>
      <c r="P218">
        <v>125.17894736842101</v>
      </c>
      <c r="Q218">
        <v>0.13417686688688499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Row],[Ticker]],[1]!Table2[[Symbol]:[Industry]],2,FALSE),"-")</f>
        <v>-</v>
      </c>
      <c r="D219" t="s">
        <v>530</v>
      </c>
      <c r="E219">
        <v>38787.574881159999</v>
      </c>
      <c r="F219">
        <v>4298.2</v>
      </c>
      <c r="G219">
        <v>57.162973288587096</v>
      </c>
      <c r="H219">
        <v>-7.4606025465077002</v>
      </c>
      <c r="I219">
        <v>19.918094077906801</v>
      </c>
      <c r="J219">
        <v>1.22290033763342</v>
      </c>
      <c r="K219">
        <v>4271.78511865368</v>
      </c>
      <c r="L219">
        <v>3671.7581946577998</v>
      </c>
      <c r="M219">
        <v>55.295536069751002</v>
      </c>
      <c r="N219">
        <v>0.57080222318524698</v>
      </c>
      <c r="O219">
        <v>17.251407565957798</v>
      </c>
      <c r="P219">
        <v>93.351327035537494</v>
      </c>
      <c r="Q219">
        <v>0.23580545288421401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173</v>
      </c>
      <c r="E220">
        <v>38209.543667999998</v>
      </c>
      <c r="F220">
        <v>545.85</v>
      </c>
      <c r="G220">
        <v>-0.95513657972542199</v>
      </c>
      <c r="H220">
        <v>0.97435323202538604</v>
      </c>
      <c r="I220">
        <v>12.7403251885394</v>
      </c>
      <c r="J220">
        <v>-1.5139558602751899</v>
      </c>
      <c r="K220">
        <v>517.19492078208395</v>
      </c>
      <c r="L220">
        <v>469.98889920742801</v>
      </c>
      <c r="M220">
        <v>57.330658160473902</v>
      </c>
      <c r="N220">
        <v>0.40729787673290602</v>
      </c>
      <c r="O220">
        <v>2.4823669506274402</v>
      </c>
      <c r="P220">
        <v>45.288794250731897</v>
      </c>
      <c r="Q220">
        <v>-3.5974946580529001E-2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46</v>
      </c>
      <c r="E221">
        <v>37949.076000000001</v>
      </c>
      <c r="F221">
        <v>62.84</v>
      </c>
      <c r="G221">
        <v>117.016431814082</v>
      </c>
      <c r="H221">
        <v>-7.9240435366706601</v>
      </c>
      <c r="I221">
        <v>-17.693427368012902</v>
      </c>
      <c r="J221">
        <v>-3.2519658722590701</v>
      </c>
      <c r="K221">
        <v>65.480235226845096</v>
      </c>
      <c r="L221">
        <v>57.8491928657904</v>
      </c>
      <c r="M221">
        <v>43.701620660482199</v>
      </c>
      <c r="N221">
        <v>0.33885303988450799</v>
      </c>
      <c r="O221">
        <v>24.363462762571601</v>
      </c>
      <c r="P221">
        <v>145.46875</v>
      </c>
      <c r="Q221">
        <v>0.13002268496535299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Row],[Ticker]],[1]!Table2[[Symbol]:[Industry]],2,FALSE),"-")</f>
        <v>-</v>
      </c>
      <c r="D222" t="s">
        <v>537</v>
      </c>
      <c r="E222">
        <v>37645.595000000001</v>
      </c>
      <c r="F222">
        <v>3427</v>
      </c>
      <c r="G222">
        <v>-4.8051005305269499</v>
      </c>
      <c r="H222">
        <v>1.67373708646206</v>
      </c>
      <c r="I222">
        <v>-12.1838145044042</v>
      </c>
      <c r="J222">
        <v>-4.0343558422150796</v>
      </c>
      <c r="K222">
        <v>3289.86950679648</v>
      </c>
      <c r="L222">
        <v>3264.3100199526598</v>
      </c>
      <c r="M222">
        <v>63.204022130084603</v>
      </c>
      <c r="N222">
        <v>0.83661592197625001</v>
      </c>
      <c r="O222">
        <v>14.3857601400641</v>
      </c>
      <c r="P222">
        <v>38.408723747980602</v>
      </c>
      <c r="Q222">
        <v>7.1725435126012996E-2</v>
      </c>
    </row>
    <row r="223" spans="1:17" x14ac:dyDescent="0.3">
      <c r="A223" t="s">
        <v>538</v>
      </c>
      <c r="B223" t="s">
        <v>539</v>
      </c>
      <c r="C223" t="str">
        <f>IFERROR(VLOOKUP(Table1[[#This Row],[Ticker]],[1]!Table2[[Symbol]:[Industry]],2,FALSE),"-")</f>
        <v>-</v>
      </c>
      <c r="D223" t="s">
        <v>51</v>
      </c>
      <c r="E223">
        <v>37414.921013469997</v>
      </c>
      <c r="F223">
        <v>2995.3</v>
      </c>
      <c r="G223">
        <v>42.894660766888698</v>
      </c>
      <c r="H223">
        <v>35.167710429242</v>
      </c>
      <c r="I223">
        <v>27.8130098776737</v>
      </c>
      <c r="J223">
        <v>0.25531557854498699</v>
      </c>
      <c r="K223">
        <v>2555.92080772195</v>
      </c>
      <c r="L223">
        <v>2214.6735337554501</v>
      </c>
      <c r="M223">
        <v>63.971893603218</v>
      </c>
      <c r="N223">
        <v>1.8110232847476</v>
      </c>
      <c r="O223">
        <v>13.172303275131</v>
      </c>
      <c r="P223">
        <v>81.527832489924506</v>
      </c>
      <c r="Q223">
        <v>6.6661010829670006E-2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Row],[Ticker]],[1]!Table2[[Symbol]:[Industry]],2,FALSE),"-")</f>
        <v>-</v>
      </c>
      <c r="D224" t="s">
        <v>413</v>
      </c>
      <c r="E224">
        <v>37204.772681779999</v>
      </c>
      <c r="F224">
        <v>623.15</v>
      </c>
      <c r="G224">
        <v>136.60476100641</v>
      </c>
      <c r="H224">
        <v>11.6689983870838</v>
      </c>
      <c r="I224">
        <v>24.229535557842802</v>
      </c>
      <c r="J224">
        <v>-0.66281632653583999</v>
      </c>
      <c r="K224">
        <v>589.03679248506501</v>
      </c>
      <c r="L224">
        <v>477.818425285231</v>
      </c>
      <c r="M224">
        <v>58.982669556747801</v>
      </c>
      <c r="N224">
        <v>0.89122912881208105</v>
      </c>
      <c r="O224">
        <v>15.8629543448608</v>
      </c>
      <c r="P224">
        <v>196.27956733626499</v>
      </c>
      <c r="Q224">
        <v>0.119840584679408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57</v>
      </c>
      <c r="E225">
        <v>36520.311321419998</v>
      </c>
      <c r="F225">
        <v>295.85000000000002</v>
      </c>
      <c r="G225">
        <v>-19.427300327006201</v>
      </c>
      <c r="H225">
        <v>-2.5430456582990901</v>
      </c>
      <c r="I225">
        <v>-9.1512571737575108</v>
      </c>
      <c r="J225">
        <v>-4.7619546395152197</v>
      </c>
      <c r="K225">
        <v>294.17485493423902</v>
      </c>
      <c r="L225">
        <v>284.05094647100799</v>
      </c>
      <c r="M225">
        <v>49.230156808021299</v>
      </c>
      <c r="N225">
        <v>0.61213850000461201</v>
      </c>
      <c r="O225">
        <v>6.9291870880513597</v>
      </c>
      <c r="P225">
        <v>24.647145565620399</v>
      </c>
      <c r="Q225">
        <v>7.8297047225824007E-2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156</v>
      </c>
      <c r="E226">
        <v>36288.280057529999</v>
      </c>
      <c r="F226">
        <v>261.7</v>
      </c>
      <c r="G226">
        <v>76.789871305483601</v>
      </c>
      <c r="H226">
        <v>-14.024100850734101</v>
      </c>
      <c r="I226">
        <v>-8.1710296357094006</v>
      </c>
      <c r="J226">
        <v>-3.5869485200829798</v>
      </c>
      <c r="K226">
        <v>260.77416589314299</v>
      </c>
      <c r="L226">
        <v>222.903861217393</v>
      </c>
      <c r="M226">
        <v>42.735983580687602</v>
      </c>
      <c r="N226">
        <v>0.50253143371602205</v>
      </c>
      <c r="O226">
        <v>19.144058081773</v>
      </c>
      <c r="P226">
        <v>124.058219178082</v>
      </c>
      <c r="Q226">
        <v>0.16970332991690201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548</v>
      </c>
      <c r="E227">
        <v>36207.896975000003</v>
      </c>
      <c r="F227">
        <v>658.25</v>
      </c>
      <c r="G227">
        <v>29.8496419333236</v>
      </c>
      <c r="H227">
        <v>-19.729208293516798</v>
      </c>
      <c r="I227">
        <v>-8.7735994710030791</v>
      </c>
      <c r="J227">
        <v>-0.75146146241762402</v>
      </c>
      <c r="K227">
        <v>715.13910555000598</v>
      </c>
      <c r="L227">
        <v>632.13463095954796</v>
      </c>
      <c r="M227">
        <v>34.849048968582203</v>
      </c>
      <c r="N227">
        <v>1.30228698630859</v>
      </c>
      <c r="O227">
        <v>25.598176984428399</v>
      </c>
      <c r="P227">
        <v>60.509631797122601</v>
      </c>
      <c r="Q227">
        <v>5.5106128468793002E-2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Row],[Ticker]],[1]!Table2[[Symbol]:[Industry]],2,FALSE),"-")</f>
        <v>-</v>
      </c>
      <c r="D228" t="s">
        <v>551</v>
      </c>
      <c r="E228">
        <v>36130.347511439999</v>
      </c>
      <c r="F228">
        <v>1328.6</v>
      </c>
      <c r="G228">
        <v>-3.8688990302957702</v>
      </c>
      <c r="H228">
        <v>-2.9335275239275398</v>
      </c>
      <c r="I228">
        <v>6.9265481324013498</v>
      </c>
      <c r="J228">
        <v>-4.5035903969207904</v>
      </c>
      <c r="K228">
        <v>1272.7670012052899</v>
      </c>
      <c r="L228">
        <v>1176.24754638528</v>
      </c>
      <c r="M228">
        <v>54.172347452726903</v>
      </c>
      <c r="N228">
        <v>0.92504523570915997</v>
      </c>
      <c r="O228">
        <v>8.4750865572783507</v>
      </c>
      <c r="P228">
        <v>34.8079752422505</v>
      </c>
      <c r="Q228">
        <v>0.12518632752452499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Row],[Ticker]],[1]!Table2[[Symbol]:[Industry]],2,FALSE),"-")</f>
        <v>-</v>
      </c>
      <c r="D229" t="s">
        <v>183</v>
      </c>
      <c r="E229">
        <v>35982.877500000002</v>
      </c>
      <c r="F229">
        <v>824.35</v>
      </c>
      <c r="G229">
        <v>35.701656213736001</v>
      </c>
      <c r="H229">
        <v>4.8243864371114098</v>
      </c>
      <c r="I229">
        <v>67.861827605096494</v>
      </c>
      <c r="J229">
        <v>1.8354657717302001</v>
      </c>
      <c r="K229">
        <v>740.670536024076</v>
      </c>
      <c r="L229">
        <v>595.36541044853004</v>
      </c>
      <c r="M229">
        <v>63.452958395229302</v>
      </c>
      <c r="N229">
        <v>0.57419484684952304</v>
      </c>
      <c r="O229">
        <v>3.05088857888031</v>
      </c>
      <c r="P229">
        <v>97.638456005753994</v>
      </c>
      <c r="Q229">
        <v>1.1208214128107999E-2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Row],[Ticker]],[1]!Table2[[Symbol]:[Industry]],2,FALSE),"-")</f>
        <v>-</v>
      </c>
      <c r="D230" t="s">
        <v>556</v>
      </c>
      <c r="E230">
        <v>35907.992421975003</v>
      </c>
      <c r="F230">
        <v>564.25</v>
      </c>
      <c r="G230">
        <v>-61.552072091052104</v>
      </c>
      <c r="H230">
        <v>14.930216776984199</v>
      </c>
      <c r="I230">
        <v>53.9790679521073</v>
      </c>
      <c r="J230">
        <v>3.8072540811134501</v>
      </c>
      <c r="K230">
        <v>463.31353390338398</v>
      </c>
      <c r="L230">
        <v>514.78288809601702</v>
      </c>
      <c r="M230">
        <v>77.432377248986697</v>
      </c>
      <c r="N230">
        <v>1.3888039827238099</v>
      </c>
      <c r="O230">
        <v>76.925121843154599</v>
      </c>
      <c r="P230">
        <v>82.016129032257993</v>
      </c>
      <c r="Q230">
        <v>-7.2488638815879997E-2</v>
      </c>
    </row>
    <row r="231" spans="1:17" x14ac:dyDescent="0.3">
      <c r="A231" t="s">
        <v>557</v>
      </c>
      <c r="B231" t="s">
        <v>558</v>
      </c>
      <c r="C231" t="str">
        <f>IFERROR(VLOOKUP(Table1[[#This Row],[Ticker]],[1]!Table2[[Symbol]:[Industry]],2,FALSE),"-")</f>
        <v>-</v>
      </c>
      <c r="D231" t="s">
        <v>559</v>
      </c>
      <c r="E231">
        <v>35819.907709605002</v>
      </c>
      <c r="F231">
        <v>2645.95</v>
      </c>
      <c r="G231">
        <v>188.971960853589</v>
      </c>
      <c r="H231">
        <v>8.1414175142334795</v>
      </c>
      <c r="I231">
        <v>3.5068554796478599</v>
      </c>
      <c r="J231">
        <v>-2.46479334379563</v>
      </c>
      <c r="K231">
        <v>2513.10868682411</v>
      </c>
      <c r="L231">
        <v>2284.8317169259699</v>
      </c>
      <c r="M231">
        <v>62.1591344222579</v>
      </c>
      <c r="N231">
        <v>1.2634605380199</v>
      </c>
      <c r="O231">
        <v>23.384795631058701</v>
      </c>
      <c r="P231">
        <v>216.69060442848499</v>
      </c>
      <c r="Q231">
        <v>0.18297841561135</v>
      </c>
    </row>
    <row r="232" spans="1:17" x14ac:dyDescent="0.3">
      <c r="A232" t="s">
        <v>560</v>
      </c>
      <c r="B232" t="s">
        <v>561</v>
      </c>
      <c r="C232" t="str">
        <f>IFERROR(VLOOKUP(Table1[[#This Row],[Ticker]],[1]!Table2[[Symbol]:[Industry]],2,FALSE),"-")</f>
        <v>-</v>
      </c>
      <c r="D232" t="s">
        <v>18</v>
      </c>
      <c r="E232">
        <v>35695.179291159002</v>
      </c>
      <c r="F232">
        <v>203.67</v>
      </c>
      <c r="G232">
        <v>118.130287344745</v>
      </c>
      <c r="H232">
        <v>-15.576838833697</v>
      </c>
      <c r="I232">
        <v>-26.851850325695299</v>
      </c>
      <c r="J232">
        <v>-0.84001182089512705</v>
      </c>
      <c r="K232">
        <v>214.74146698677001</v>
      </c>
      <c r="L232">
        <v>189.42490884211699</v>
      </c>
      <c r="M232">
        <v>38.017997638565198</v>
      </c>
      <c r="N232">
        <v>0.51618904768736196</v>
      </c>
      <c r="O232">
        <v>42.018952226641098</v>
      </c>
      <c r="P232">
        <v>145.23780854906599</v>
      </c>
      <c r="Q232">
        <v>0.13072050835712801</v>
      </c>
    </row>
    <row r="233" spans="1:17" x14ac:dyDescent="0.3">
      <c r="A233" t="s">
        <v>562</v>
      </c>
      <c r="B233" t="s">
        <v>563</v>
      </c>
      <c r="C233" t="str">
        <f>IFERROR(VLOOKUP(Table1[[#This Row],[Ticker]],[1]!Table2[[Symbol]:[Industry]],2,FALSE),"-")</f>
        <v>-</v>
      </c>
      <c r="D233" t="s">
        <v>341</v>
      </c>
      <c r="E233">
        <v>35337.98553962</v>
      </c>
      <c r="F233">
        <v>1718.65</v>
      </c>
      <c r="G233">
        <v>105.17165425122</v>
      </c>
      <c r="H233">
        <v>2.56127517874652</v>
      </c>
      <c r="I233">
        <v>27.676539435228001</v>
      </c>
      <c r="J233">
        <v>3.9982197014923302</v>
      </c>
      <c r="K233">
        <v>1644.0357621339001</v>
      </c>
      <c r="L233">
        <v>1363.8260324285</v>
      </c>
      <c r="M233">
        <v>60.886875450020703</v>
      </c>
      <c r="N233">
        <v>1.13429360735954</v>
      </c>
      <c r="O233">
        <v>10.4238792075175</v>
      </c>
      <c r="P233">
        <v>144.92660681202699</v>
      </c>
      <c r="Q233">
        <v>0.17533737836380101</v>
      </c>
    </row>
    <row r="234" spans="1:17" x14ac:dyDescent="0.3">
      <c r="A234" t="s">
        <v>564</v>
      </c>
      <c r="B234" t="s">
        <v>565</v>
      </c>
      <c r="C234" t="str">
        <f>IFERROR(VLOOKUP(Table1[[#This Row],[Ticker]],[1]!Table2[[Symbol]:[Industry]],2,FALSE),"-")</f>
        <v>-</v>
      </c>
      <c r="D234" t="s">
        <v>205</v>
      </c>
      <c r="E234">
        <v>35301.451648319999</v>
      </c>
      <c r="F234">
        <v>2509.65</v>
      </c>
      <c r="G234">
        <v>30.1012547241804</v>
      </c>
      <c r="H234">
        <v>-4.0672974766093697</v>
      </c>
      <c r="I234">
        <v>29.358358594920801</v>
      </c>
      <c r="J234">
        <v>-4.9390140489374801</v>
      </c>
      <c r="K234">
        <v>2502.6574071484301</v>
      </c>
      <c r="L234">
        <v>2129.3639173884899</v>
      </c>
      <c r="M234">
        <v>43.306352165203997</v>
      </c>
      <c r="N234">
        <v>0.397017659525227</v>
      </c>
      <c r="O234">
        <v>21.981152750383501</v>
      </c>
      <c r="P234">
        <v>62.958994837829898</v>
      </c>
      <c r="Q234">
        <v>3.0832478644559999E-2</v>
      </c>
    </row>
    <row r="235" spans="1:17" x14ac:dyDescent="0.3">
      <c r="A235" t="s">
        <v>566</v>
      </c>
      <c r="B235" t="s">
        <v>567</v>
      </c>
      <c r="C235" t="str">
        <f>IFERROR(VLOOKUP(Table1[[#This Row],[Ticker]],[1]!Table2[[Symbol]:[Industry]],2,FALSE),"-")</f>
        <v>-</v>
      </c>
      <c r="D235" t="s">
        <v>37</v>
      </c>
      <c r="E235">
        <v>35106.800079975001</v>
      </c>
      <c r="F235">
        <v>1017.25</v>
      </c>
      <c r="G235">
        <v>-7.5039198250125203</v>
      </c>
      <c r="H235">
        <v>-1.4756067803293299E-2</v>
      </c>
      <c r="I235">
        <v>-6.6947275685279601</v>
      </c>
      <c r="J235">
        <v>-7.6628509143947596</v>
      </c>
      <c r="K235">
        <v>1036.6274047555901</v>
      </c>
      <c r="L235">
        <v>972.05366788478295</v>
      </c>
      <c r="M235">
        <v>29.7559682476756</v>
      </c>
      <c r="N235">
        <v>0.98691118644845899</v>
      </c>
      <c r="O235">
        <v>11.329565003686399</v>
      </c>
      <c r="P235">
        <v>21.972422062350098</v>
      </c>
      <c r="Q235">
        <v>-5.1638308685306E-2</v>
      </c>
    </row>
    <row r="236" spans="1:17" hidden="1" x14ac:dyDescent="0.3">
      <c r="A236" t="s">
        <v>568</v>
      </c>
      <c r="B236" t="s">
        <v>569</v>
      </c>
      <c r="C236" t="str">
        <f>IFERROR(VLOOKUP(Table1[[#This Row],[Ticker]],[1]!Table2[[Symbol]:[Industry]],2,FALSE),"-")</f>
        <v>-</v>
      </c>
      <c r="D236" t="s">
        <v>124</v>
      </c>
      <c r="E236">
        <v>34780.147481309999</v>
      </c>
      <c r="F236">
        <v>669.9</v>
      </c>
      <c r="G236">
        <v>-27.433079955818599</v>
      </c>
      <c r="H236">
        <v>-2.45029759410619</v>
      </c>
      <c r="I236">
        <v>-12.699428341072499</v>
      </c>
      <c r="J236">
        <v>-3.4548460257840401</v>
      </c>
      <c r="O236">
        <v>5.64263322884013</v>
      </c>
      <c r="P236">
        <v>5.7792515395547097</v>
      </c>
    </row>
    <row r="237" spans="1:17" x14ac:dyDescent="0.3">
      <c r="A237" t="s">
        <v>570</v>
      </c>
      <c r="B237" t="s">
        <v>571</v>
      </c>
      <c r="C237" t="str">
        <f>IFERROR(VLOOKUP(Table1[[#This Row],[Ticker]],[1]!Table2[[Symbol]:[Industry]],2,FALSE),"-")</f>
        <v>-</v>
      </c>
      <c r="D237" t="s">
        <v>37</v>
      </c>
      <c r="E237">
        <v>33994.816559500003</v>
      </c>
      <c r="F237">
        <v>580.6</v>
      </c>
      <c r="G237">
        <v>-34.486612036837897</v>
      </c>
      <c r="H237">
        <v>-2.1097162512069101</v>
      </c>
      <c r="I237">
        <v>-5.7906535922649098</v>
      </c>
      <c r="J237">
        <v>-4.1504455027670204</v>
      </c>
      <c r="K237">
        <v>573.49643786593697</v>
      </c>
      <c r="L237">
        <v>565.60276617797297</v>
      </c>
      <c r="M237">
        <v>45.462875716693802</v>
      </c>
      <c r="N237">
        <v>0.57786493541595196</v>
      </c>
      <c r="O237">
        <v>16.259042369962</v>
      </c>
      <c r="P237">
        <v>27.660510114335899</v>
      </c>
      <c r="Q237">
        <v>-9.1695451558199997E-2</v>
      </c>
    </row>
    <row r="238" spans="1:17" x14ac:dyDescent="0.3">
      <c r="A238" t="s">
        <v>572</v>
      </c>
      <c r="B238" t="s">
        <v>573</v>
      </c>
      <c r="C238" t="str">
        <f>IFERROR(VLOOKUP(Table1[[#This Row],[Ticker]],[1]!Table2[[Symbol]:[Industry]],2,FALSE),"-")</f>
        <v>-</v>
      </c>
      <c r="D238" t="s">
        <v>51</v>
      </c>
      <c r="E238">
        <v>33944.355847309998</v>
      </c>
      <c r="F238">
        <v>1337.95</v>
      </c>
      <c r="G238">
        <v>24.3122572973618</v>
      </c>
      <c r="H238">
        <v>9.6817425413760798</v>
      </c>
      <c r="I238">
        <v>-3.57152566168297</v>
      </c>
      <c r="J238">
        <v>-2.7032575919836601</v>
      </c>
      <c r="K238">
        <v>1264.2700735993001</v>
      </c>
      <c r="L238">
        <v>1171.64901309891</v>
      </c>
      <c r="M238">
        <v>53.721023251957398</v>
      </c>
      <c r="N238">
        <v>1.26866024618957</v>
      </c>
      <c r="O238">
        <v>5.6616465488246801</v>
      </c>
      <c r="P238">
        <v>56.156629318394003</v>
      </c>
      <c r="Q238">
        <v>-4.3053271190314997E-2</v>
      </c>
    </row>
    <row r="239" spans="1:17" x14ac:dyDescent="0.3">
      <c r="A239" t="s">
        <v>574</v>
      </c>
      <c r="B239" t="s">
        <v>575</v>
      </c>
      <c r="C239" t="str">
        <f>IFERROR(VLOOKUP(Table1[[#This Row],[Ticker]],[1]!Table2[[Symbol]:[Industry]],2,FALSE),"-")</f>
        <v>-</v>
      </c>
      <c r="D239" t="s">
        <v>219</v>
      </c>
      <c r="E239">
        <v>33846.223902149999</v>
      </c>
      <c r="F239">
        <v>8426.1</v>
      </c>
      <c r="G239">
        <v>70.142137694003395</v>
      </c>
      <c r="H239">
        <v>-6.3386606808605697</v>
      </c>
      <c r="I239">
        <v>25.617180982795201</v>
      </c>
      <c r="J239">
        <v>-1.5407188914291099</v>
      </c>
      <c r="K239">
        <v>8322.0563921054309</v>
      </c>
      <c r="L239">
        <v>6969.53846791049</v>
      </c>
      <c r="M239">
        <v>50.3100549670215</v>
      </c>
      <c r="N239">
        <v>0.82601558935820496</v>
      </c>
      <c r="O239">
        <v>14.6425985924686</v>
      </c>
      <c r="P239">
        <v>103.22954101444699</v>
      </c>
      <c r="Q239">
        <v>0.27555031663309498</v>
      </c>
    </row>
    <row r="240" spans="1:17" x14ac:dyDescent="0.3">
      <c r="A240" t="s">
        <v>576</v>
      </c>
      <c r="B240" t="s">
        <v>577</v>
      </c>
      <c r="C240" t="str">
        <f>IFERROR(VLOOKUP(Table1[[#This Row],[Ticker]],[1]!Table2[[Symbol]:[Industry]],2,FALSE),"-")</f>
        <v>-</v>
      </c>
      <c r="D240" t="s">
        <v>212</v>
      </c>
      <c r="E240">
        <v>33305.1756599</v>
      </c>
      <c r="F240">
        <v>830.95</v>
      </c>
      <c r="G240">
        <v>-22.8931973568762</v>
      </c>
      <c r="H240">
        <v>9.4442571665024406</v>
      </c>
      <c r="I240">
        <v>-2.68116595304785</v>
      </c>
      <c r="J240">
        <v>-2.9184678055210398</v>
      </c>
      <c r="K240">
        <v>766.29161618575802</v>
      </c>
      <c r="L240">
        <v>727.29131003389602</v>
      </c>
      <c r="M240">
        <v>59.923302551118901</v>
      </c>
      <c r="N240">
        <v>0.811116070126918</v>
      </c>
      <c r="O240">
        <v>5.2470064384138402</v>
      </c>
      <c r="P240">
        <v>36.748128034230199</v>
      </c>
      <c r="Q240">
        <v>-3.7830036954040001E-3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559</v>
      </c>
      <c r="E241">
        <v>32959.898903250003</v>
      </c>
      <c r="F241">
        <v>4507.05</v>
      </c>
      <c r="G241">
        <v>-10.1309292611218</v>
      </c>
      <c r="H241">
        <v>-2.8063343704652799</v>
      </c>
      <c r="I241">
        <v>-13.560913868478</v>
      </c>
      <c r="J241">
        <v>-1.0505925419784199</v>
      </c>
      <c r="K241">
        <v>4333.7591166739003</v>
      </c>
      <c r="L241">
        <v>4285.3793061926999</v>
      </c>
      <c r="M241">
        <v>61.764180656952298</v>
      </c>
      <c r="N241">
        <v>1.02820606191749</v>
      </c>
      <c r="O241">
        <v>16.894642837332601</v>
      </c>
      <c r="P241">
        <v>23.119895102029599</v>
      </c>
      <c r="Q241">
        <v>4.5641441914605001E-2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46</v>
      </c>
      <c r="E242">
        <v>32902.199999999997</v>
      </c>
      <c r="F242">
        <v>182.79</v>
      </c>
      <c r="G242">
        <v>251.19719604688501</v>
      </c>
      <c r="H242">
        <v>-7.5530917110673697</v>
      </c>
      <c r="I242">
        <v>24.457683280527799</v>
      </c>
      <c r="J242">
        <v>-4.9729145049635104E-3</v>
      </c>
      <c r="K242">
        <v>169.73566220391899</v>
      </c>
      <c r="L242">
        <v>131.00616765647399</v>
      </c>
      <c r="M242">
        <v>57.066221496220699</v>
      </c>
      <c r="N242">
        <v>0.93147377557774902</v>
      </c>
      <c r="O242">
        <v>8.4851468898736293</v>
      </c>
      <c r="P242">
        <v>290.16008537886802</v>
      </c>
      <c r="Q242">
        <v>0.14156145673265499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80</v>
      </c>
      <c r="E243">
        <v>32835.838885320001</v>
      </c>
      <c r="F243">
        <v>1750.8</v>
      </c>
      <c r="G243">
        <v>-34.032711975581798</v>
      </c>
      <c r="H243">
        <v>-10.8509308856234</v>
      </c>
      <c r="I243">
        <v>-27.3573584341393</v>
      </c>
      <c r="J243">
        <v>-3.4478407946395899</v>
      </c>
      <c r="K243">
        <v>1813.5425521514301</v>
      </c>
      <c r="L243">
        <v>1935.5982473291299</v>
      </c>
      <c r="M243">
        <v>43.413454888793503</v>
      </c>
      <c r="N243">
        <v>0.811503221836404</v>
      </c>
      <c r="O243">
        <v>38.833676033813099</v>
      </c>
      <c r="P243">
        <v>6.0191352791570703</v>
      </c>
      <c r="Q243">
        <v>-5.3243016447046002E-2</v>
      </c>
    </row>
    <row r="244" spans="1:17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80</v>
      </c>
      <c r="E244">
        <v>32761.352082745001</v>
      </c>
      <c r="F244">
        <v>4239.95</v>
      </c>
      <c r="G244">
        <v>9.1457014526234097</v>
      </c>
      <c r="H244">
        <v>-5.4511188812171101</v>
      </c>
      <c r="I244">
        <v>-10.6548178605531</v>
      </c>
      <c r="J244">
        <v>-4.1782494957740397</v>
      </c>
      <c r="K244">
        <v>4268.0694571392396</v>
      </c>
      <c r="L244">
        <v>4013.5291838499502</v>
      </c>
      <c r="M244">
        <v>47.53418141257</v>
      </c>
      <c r="N244">
        <v>0.59680033956031797</v>
      </c>
      <c r="O244">
        <v>8.4906661635160798</v>
      </c>
      <c r="P244">
        <v>39.920798613975698</v>
      </c>
      <c r="Q244">
        <v>1.0270106281362001E-2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219</v>
      </c>
      <c r="E245">
        <v>32531.5535294</v>
      </c>
      <c r="F245">
        <v>5082.2</v>
      </c>
      <c r="G245">
        <v>169.510103374435</v>
      </c>
      <c r="H245">
        <v>19.0402421162728</v>
      </c>
      <c r="I245">
        <v>70.454626202220794</v>
      </c>
      <c r="J245">
        <v>11.9649913940491</v>
      </c>
      <c r="K245">
        <v>4053.08607382743</v>
      </c>
      <c r="L245">
        <v>3123.5746236948698</v>
      </c>
      <c r="M245">
        <v>85.977823247883606</v>
      </c>
      <c r="N245">
        <v>1.10899513394047</v>
      </c>
      <c r="O245">
        <v>2.5146590059423199</v>
      </c>
      <c r="P245">
        <v>198.601645123384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590</v>
      </c>
      <c r="E246">
        <v>32383.9036485</v>
      </c>
      <c r="F246">
        <v>821.75</v>
      </c>
      <c r="G246">
        <v>21.986845911058001</v>
      </c>
      <c r="H246">
        <v>3.73446660353288E-3</v>
      </c>
      <c r="I246">
        <v>20.219506954662901</v>
      </c>
      <c r="J246">
        <v>-9.2348773753773301</v>
      </c>
      <c r="K246">
        <v>800.62430300388996</v>
      </c>
      <c r="L246">
        <v>693.69698485666095</v>
      </c>
      <c r="M246">
        <v>39.783594622787703</v>
      </c>
      <c r="N246">
        <v>1.01836133006202</v>
      </c>
      <c r="O246">
        <v>12.077882567690899</v>
      </c>
      <c r="P246">
        <v>53.154412449911398</v>
      </c>
      <c r="Q246">
        <v>4.5819890317154E-2</v>
      </c>
    </row>
    <row r="247" spans="1:17" x14ac:dyDescent="0.3">
      <c r="A247" t="s">
        <v>591</v>
      </c>
      <c r="B247" t="s">
        <v>592</v>
      </c>
      <c r="C247" t="str">
        <f>IFERROR(VLOOKUP(Table1[[#This Row],[Ticker]],[1]!Table2[[Symbol]:[Industry]],2,FALSE),"-")</f>
        <v>-</v>
      </c>
      <c r="D247" t="s">
        <v>124</v>
      </c>
      <c r="E247">
        <v>32278.181270745001</v>
      </c>
      <c r="F247">
        <v>319.45</v>
      </c>
      <c r="G247">
        <v>24.854798593294301</v>
      </c>
      <c r="H247">
        <v>-5.43535382262883</v>
      </c>
      <c r="I247">
        <v>27.035206234170602</v>
      </c>
      <c r="J247">
        <v>-2.4187906644747099</v>
      </c>
      <c r="K247">
        <v>315.06979903051598</v>
      </c>
      <c r="L247">
        <v>272.450693202889</v>
      </c>
      <c r="M247">
        <v>46.910668861880701</v>
      </c>
      <c r="N247">
        <v>0.57833014198922195</v>
      </c>
      <c r="O247">
        <v>9.2189701048677399</v>
      </c>
      <c r="P247">
        <v>60.729559748427597</v>
      </c>
      <c r="Q247">
        <v>3.6627528108146998E-2</v>
      </c>
    </row>
    <row r="248" spans="1:17" hidden="1" x14ac:dyDescent="0.3">
      <c r="A248" t="s">
        <v>593</v>
      </c>
      <c r="B248" t="s">
        <v>594</v>
      </c>
      <c r="C248" t="str">
        <f>IFERROR(VLOOKUP(Table1[[#This Row],[Ticker]],[1]!Table2[[Symbol]:[Industry]],2,FALSE),"-")</f>
        <v>-</v>
      </c>
      <c r="D248" t="s">
        <v>139</v>
      </c>
      <c r="E248">
        <v>32216.064643341</v>
      </c>
      <c r="F248">
        <v>385.99</v>
      </c>
      <c r="G248">
        <v>-1.3522010497783501</v>
      </c>
      <c r="H248">
        <v>6.1344603411079603</v>
      </c>
      <c r="I248">
        <v>-6.4304488022951203</v>
      </c>
      <c r="J248">
        <v>2.6542466701225198</v>
      </c>
      <c r="K248">
        <v>365.856925988385</v>
      </c>
      <c r="L248">
        <v>351.95655295443999</v>
      </c>
      <c r="M248">
        <v>56.330526885428</v>
      </c>
      <c r="N248">
        <v>0.81998185757049102</v>
      </c>
      <c r="O248">
        <v>3.37055364128604</v>
      </c>
      <c r="P248">
        <v>35.911971830985898</v>
      </c>
      <c r="Q248">
        <v>-0.123824141917355</v>
      </c>
    </row>
    <row r="249" spans="1:17" hidden="1" x14ac:dyDescent="0.3">
      <c r="A249" t="s">
        <v>595</v>
      </c>
      <c r="B249" t="s">
        <v>596</v>
      </c>
      <c r="C249" t="str">
        <f>IFERROR(VLOOKUP(Table1[[#This Row],[Ticker]],[1]!Table2[[Symbol]:[Industry]],2,FALSE),"-")</f>
        <v>-</v>
      </c>
      <c r="D249" t="s">
        <v>37</v>
      </c>
      <c r="E249">
        <v>32109.216976870001</v>
      </c>
      <c r="F249">
        <v>349.85</v>
      </c>
      <c r="G249">
        <v>-11.7482803893027</v>
      </c>
      <c r="H249">
        <v>3.3279998668028701</v>
      </c>
      <c r="I249">
        <v>2.98537122544327</v>
      </c>
      <c r="J249">
        <v>6.0827490074750097</v>
      </c>
      <c r="K249">
        <v>335.05383760406897</v>
      </c>
      <c r="M249">
        <v>59.2695300210043</v>
      </c>
      <c r="O249">
        <v>7.1887951979419702</v>
      </c>
      <c r="P249">
        <v>25.596840782624199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Row],[Ticker]],[1]!Table2[[Symbol]:[Industry]],2,FALSE),"-")</f>
        <v>-</v>
      </c>
      <c r="D250" t="s">
        <v>51</v>
      </c>
      <c r="E250">
        <v>32045.033882115</v>
      </c>
      <c r="F250">
        <v>1945.05</v>
      </c>
      <c r="G250">
        <v>-0.28691486761576301</v>
      </c>
      <c r="H250">
        <v>-2.5244582665719899</v>
      </c>
      <c r="I250">
        <v>-14.148082185904</v>
      </c>
      <c r="J250">
        <v>-5.6519499153834696</v>
      </c>
      <c r="K250">
        <v>1959.16711550748</v>
      </c>
      <c r="L250">
        <v>1828.6395430488799</v>
      </c>
      <c r="M250">
        <v>27.225150893784502</v>
      </c>
      <c r="N250">
        <v>1.1670447837853499</v>
      </c>
      <c r="O250">
        <v>14.1847253283977</v>
      </c>
      <c r="P250">
        <v>31.863326666892601</v>
      </c>
      <c r="Q250">
        <v>-0.113168032445532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Row],[Ticker]],[1]!Table2[[Symbol]:[Industry]],2,FALSE),"-")</f>
        <v>-</v>
      </c>
      <c r="D251" t="s">
        <v>530</v>
      </c>
      <c r="E251">
        <v>31159.968704735998</v>
      </c>
      <c r="F251">
        <v>70.48</v>
      </c>
      <c r="G251">
        <v>-9.8705963670815802</v>
      </c>
      <c r="H251">
        <v>-9.0247696630302094</v>
      </c>
      <c r="I251">
        <v>-13.929352046957099</v>
      </c>
      <c r="J251">
        <v>-5.69679584949023</v>
      </c>
      <c r="K251">
        <v>71.947791032564993</v>
      </c>
      <c r="L251">
        <v>67.855990498652503</v>
      </c>
      <c r="M251">
        <v>41.987947647663603</v>
      </c>
      <c r="N251">
        <v>0.79831236535179895</v>
      </c>
      <c r="O251">
        <v>13.5073779795686</v>
      </c>
      <c r="P251">
        <v>21.8323249783924</v>
      </c>
      <c r="Q251">
        <v>4.2210642146556003E-2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Row],[Ticker]],[1]!Table2[[Symbol]:[Industry]],2,FALSE),"-")</f>
        <v>-</v>
      </c>
      <c r="D252" t="s">
        <v>24</v>
      </c>
      <c r="E252">
        <v>30864.577467871</v>
      </c>
      <c r="F252">
        <v>191.59</v>
      </c>
      <c r="G252">
        <v>-40.775585285734401</v>
      </c>
      <c r="H252">
        <v>-3.1537282976735401</v>
      </c>
      <c r="I252">
        <v>-15.931347520488</v>
      </c>
      <c r="J252">
        <v>-6.3498600823135796</v>
      </c>
      <c r="K252">
        <v>198.65112593882799</v>
      </c>
      <c r="L252">
        <v>205.716069077225</v>
      </c>
      <c r="M252">
        <v>34.752437333949601</v>
      </c>
      <c r="N252">
        <v>0.64808301471776897</v>
      </c>
      <c r="O252">
        <v>37.324495015397403</v>
      </c>
      <c r="P252">
        <v>13.266331658291399</v>
      </c>
      <c r="Q252">
        <v>-8.2470707912160005E-2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408</v>
      </c>
      <c r="E253">
        <v>30811.922395189998</v>
      </c>
      <c r="F253">
        <v>485.15</v>
      </c>
      <c r="G253">
        <v>-3.6739052290372198</v>
      </c>
      <c r="H253">
        <v>-10.032564871167301</v>
      </c>
      <c r="I253">
        <v>-19.573200707381002</v>
      </c>
      <c r="J253">
        <v>-3.68490161959331</v>
      </c>
      <c r="K253">
        <v>513.82144264205795</v>
      </c>
      <c r="L253">
        <v>479.05799813303599</v>
      </c>
      <c r="M253">
        <v>23.127492515101</v>
      </c>
      <c r="N253">
        <v>0.64782403174411496</v>
      </c>
      <c r="O253">
        <v>17.087498711738601</v>
      </c>
      <c r="P253">
        <v>32.917808219177999</v>
      </c>
      <c r="Q253">
        <v>0.10451473603830901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393</v>
      </c>
      <c r="E254">
        <v>30800.638864004999</v>
      </c>
      <c r="F254">
        <v>416.55</v>
      </c>
      <c r="G254">
        <v>-26.923382644757002</v>
      </c>
      <c r="H254">
        <v>8.4937705150233196</v>
      </c>
      <c r="I254">
        <v>-19.684445481816802</v>
      </c>
      <c r="J254">
        <v>-0.118618131713322</v>
      </c>
      <c r="K254">
        <v>402.93630519662798</v>
      </c>
      <c r="L254">
        <v>414.75168160695</v>
      </c>
      <c r="M254">
        <v>66.141995023624602</v>
      </c>
      <c r="N254">
        <v>1.91920207141195</v>
      </c>
      <c r="O254">
        <v>17.152802784779698</v>
      </c>
      <c r="P254">
        <v>17.6030491247882</v>
      </c>
      <c r="Q254">
        <v>-6.8530371334596996E-2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51</v>
      </c>
      <c r="E255">
        <v>30524.9093307</v>
      </c>
      <c r="F255">
        <v>1966.5</v>
      </c>
      <c r="G255">
        <v>23.673210593672501</v>
      </c>
      <c r="H255">
        <v>9.7979818704910304</v>
      </c>
      <c r="I255">
        <v>7.4662897647064304</v>
      </c>
      <c r="J255">
        <v>-1.49880097288388</v>
      </c>
      <c r="K255">
        <v>1848.5692829034101</v>
      </c>
      <c r="L255">
        <v>1678.0342599891501</v>
      </c>
      <c r="M255">
        <v>70.566563592660899</v>
      </c>
      <c r="N255">
        <v>1.0390012988632999</v>
      </c>
      <c r="O255">
        <v>3.2290872107805599</v>
      </c>
      <c r="P255">
        <v>58.021615974928601</v>
      </c>
      <c r="Q255">
        <v>8.5735421459668004E-2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168</v>
      </c>
      <c r="E256">
        <v>30497.805681595</v>
      </c>
      <c r="F256">
        <v>905.65</v>
      </c>
      <c r="G256">
        <v>53.5250255947997</v>
      </c>
      <c r="H256">
        <v>-1.6147323324752001</v>
      </c>
      <c r="I256">
        <v>0.92828671267785001</v>
      </c>
      <c r="J256">
        <v>0.30887890041056099</v>
      </c>
      <c r="K256">
        <v>876.28918263289302</v>
      </c>
      <c r="L256">
        <v>790.31176248428403</v>
      </c>
      <c r="M256">
        <v>58.150426183973302</v>
      </c>
      <c r="N256">
        <v>0.74558518123796602</v>
      </c>
      <c r="O256">
        <v>9.3137525534146608</v>
      </c>
      <c r="P256">
        <v>85.242380854980496</v>
      </c>
      <c r="Q256">
        <v>3.6560776070654999E-2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Row],[Ticker]],[1]!Table2[[Symbol]:[Industry]],2,FALSE),"-")</f>
        <v>-</v>
      </c>
      <c r="D257" t="s">
        <v>251</v>
      </c>
      <c r="E257">
        <v>30494.79680512</v>
      </c>
      <c r="F257">
        <v>6027.2</v>
      </c>
      <c r="G257">
        <v>113.98219513623199</v>
      </c>
      <c r="H257">
        <v>-9.4081884737883996</v>
      </c>
      <c r="I257">
        <v>-4.1325271041943896</v>
      </c>
      <c r="J257">
        <v>-4.0493291173358701</v>
      </c>
      <c r="K257">
        <v>6324.7543012453598</v>
      </c>
      <c r="L257">
        <v>5689.1822427834904</v>
      </c>
      <c r="M257">
        <v>42.781098825709201</v>
      </c>
      <c r="N257">
        <v>0.62216104420566798</v>
      </c>
      <c r="O257">
        <v>61.880309264666799</v>
      </c>
      <c r="P257">
        <v>151.02873802582201</v>
      </c>
      <c r="Q257">
        <v>0.13959746662633801</v>
      </c>
    </row>
    <row r="258" spans="1:17" x14ac:dyDescent="0.3">
      <c r="A258" t="s">
        <v>613</v>
      </c>
      <c r="B258" t="s">
        <v>614</v>
      </c>
      <c r="C258" t="str">
        <f>IFERROR(VLOOKUP(Table1[[#This Row],[Ticker]],[1]!Table2[[Symbol]:[Industry]],2,FALSE),"-")</f>
        <v>-</v>
      </c>
      <c r="D258" t="s">
        <v>615</v>
      </c>
      <c r="E258">
        <v>30359.7191079</v>
      </c>
      <c r="F258">
        <v>313.95</v>
      </c>
      <c r="G258">
        <v>93.620744524138203</v>
      </c>
      <c r="H258">
        <v>-9.7532618182476902</v>
      </c>
      <c r="I258">
        <v>10.200021313120599</v>
      </c>
      <c r="J258">
        <v>-1.49336042404393</v>
      </c>
      <c r="K258">
        <v>319.933999816153</v>
      </c>
      <c r="L258">
        <v>284.48096423726201</v>
      </c>
      <c r="M258">
        <v>56.351258855232302</v>
      </c>
      <c r="N258">
        <v>0.93272889881092602</v>
      </c>
      <c r="O258">
        <v>32.441471571906298</v>
      </c>
      <c r="P258">
        <v>132.38341968911899</v>
      </c>
      <c r="Q258">
        <v>9.6224967217397997E-2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186</v>
      </c>
      <c r="E259">
        <v>30328.300698731</v>
      </c>
      <c r="F259">
        <v>165.13</v>
      </c>
      <c r="G259">
        <v>59.148799512016502</v>
      </c>
      <c r="H259">
        <v>-17.1259191224683</v>
      </c>
      <c r="I259">
        <v>-9.8823285426360101</v>
      </c>
      <c r="J259">
        <v>-6.80477969768243</v>
      </c>
      <c r="K259">
        <v>183.815795663605</v>
      </c>
      <c r="L259">
        <v>159.60516319323801</v>
      </c>
      <c r="M259">
        <v>27.812450139949</v>
      </c>
      <c r="N259">
        <v>0.93108800995140995</v>
      </c>
      <c r="O259">
        <v>26.566947253678901</v>
      </c>
      <c r="P259">
        <v>91.566125290023194</v>
      </c>
      <c r="Q259">
        <v>8.3787801710768994E-2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282</v>
      </c>
      <c r="E260">
        <v>30231.72152865</v>
      </c>
      <c r="F260">
        <v>1125.75</v>
      </c>
      <c r="G260">
        <v>37.050186348017697</v>
      </c>
      <c r="H260">
        <v>-11.8582686236914</v>
      </c>
      <c r="I260">
        <v>-32.930735300056199</v>
      </c>
      <c r="J260">
        <v>-9.6656857826403009</v>
      </c>
      <c r="K260">
        <v>1214.48015934505</v>
      </c>
      <c r="L260">
        <v>1142.03358527316</v>
      </c>
      <c r="M260">
        <v>43.410988417441096</v>
      </c>
      <c r="N260">
        <v>0.592127191921903</v>
      </c>
      <c r="O260">
        <v>34.479236064845601</v>
      </c>
      <c r="P260">
        <v>68.803418803418793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256</v>
      </c>
      <c r="E261">
        <v>30023.6305420799</v>
      </c>
      <c r="F261">
        <v>1577.8</v>
      </c>
      <c r="G261">
        <v>18.408833738399601</v>
      </c>
      <c r="H261">
        <v>-9.7918225111365906</v>
      </c>
      <c r="I261">
        <v>30.212815286386</v>
      </c>
      <c r="J261">
        <v>-0.45739561646275501</v>
      </c>
      <c r="K261">
        <v>1630.30356676007</v>
      </c>
      <c r="L261">
        <v>1411.9276411354299</v>
      </c>
      <c r="M261">
        <v>41.813265168165202</v>
      </c>
      <c r="N261">
        <v>0.903348901895344</v>
      </c>
      <c r="O261">
        <v>16.690962099125301</v>
      </c>
      <c r="P261">
        <v>53.841653666146598</v>
      </c>
      <c r="Q261">
        <v>8.5076985899378996E-2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413</v>
      </c>
      <c r="E262">
        <v>29888.538626540001</v>
      </c>
      <c r="F262">
        <v>1591.7</v>
      </c>
      <c r="G262">
        <v>45.626077120691498</v>
      </c>
      <c r="H262">
        <v>6.9300490853749599</v>
      </c>
      <c r="I262">
        <v>36.672230588149603</v>
      </c>
      <c r="J262">
        <v>5.3418336123673296</v>
      </c>
      <c r="K262">
        <v>1419.9925527381899</v>
      </c>
      <c r="L262">
        <v>1194.7333141500901</v>
      </c>
      <c r="M262">
        <v>68.123830138740701</v>
      </c>
      <c r="N262">
        <v>0.89728615772370901</v>
      </c>
      <c r="O262">
        <v>3.6501853364327301</v>
      </c>
      <c r="P262">
        <v>79.832787255677303</v>
      </c>
      <c r="Q262">
        <v>0.105532562165671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205</v>
      </c>
      <c r="E263">
        <v>29841.541702459999</v>
      </c>
      <c r="F263">
        <v>13479.4</v>
      </c>
      <c r="G263">
        <v>172.699848610213</v>
      </c>
      <c r="H263">
        <v>3.42033870062316</v>
      </c>
      <c r="I263">
        <v>41.778104911745899</v>
      </c>
      <c r="J263">
        <v>-0.88744822670877499</v>
      </c>
      <c r="K263">
        <v>12801.8656371702</v>
      </c>
      <c r="L263">
        <v>9843.9434760785807</v>
      </c>
      <c r="M263">
        <v>50.287283649410497</v>
      </c>
      <c r="N263">
        <v>0.86892022171530003</v>
      </c>
      <c r="O263">
        <v>8.3564550350905709</v>
      </c>
      <c r="P263">
        <v>204.66727716283901</v>
      </c>
      <c r="Q263">
        <v>0.19407417541107999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205</v>
      </c>
      <c r="E264">
        <v>29767.916005440002</v>
      </c>
      <c r="F264">
        <v>15694.1</v>
      </c>
      <c r="G264">
        <v>-10.1145599615159</v>
      </c>
      <c r="H264">
        <v>-1.4759772136917499</v>
      </c>
      <c r="I264">
        <v>-10.3826206098726</v>
      </c>
      <c r="J264">
        <v>-0.595126009976639</v>
      </c>
      <c r="K264">
        <v>15643.676456990501</v>
      </c>
      <c r="L264">
        <v>14976.88123703</v>
      </c>
      <c r="M264">
        <v>52.298215544068597</v>
      </c>
      <c r="N264">
        <v>0.25705335339720697</v>
      </c>
      <c r="O264">
        <v>16.2857379524789</v>
      </c>
      <c r="P264">
        <v>23.575590551181101</v>
      </c>
      <c r="Q264">
        <v>7.5500554914835996E-2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Row],[Ticker]],[1]!Table2[[Symbol]:[Industry]],2,FALSE),"-")</f>
        <v>-</v>
      </c>
      <c r="D265" t="s">
        <v>630</v>
      </c>
      <c r="E265">
        <v>29317.386780000001</v>
      </c>
      <c r="F265">
        <v>857.7</v>
      </c>
      <c r="G265">
        <v>5.0784705215771897</v>
      </c>
      <c r="H265">
        <v>2.5053906545394802</v>
      </c>
      <c r="I265">
        <v>6.2692928388835201</v>
      </c>
      <c r="J265">
        <v>-7.8310898143746996</v>
      </c>
      <c r="K265">
        <v>865.23862877371596</v>
      </c>
      <c r="L265">
        <v>811.12024818527505</v>
      </c>
      <c r="M265">
        <v>41.534429774029</v>
      </c>
      <c r="N265">
        <v>3.3384858814511902</v>
      </c>
      <c r="O265">
        <v>17.669348256966199</v>
      </c>
      <c r="P265">
        <v>32.136804806655299</v>
      </c>
      <c r="Q265">
        <v>9.2003436735905997E-2</v>
      </c>
    </row>
    <row r="266" spans="1:17" x14ac:dyDescent="0.3">
      <c r="A266" t="s">
        <v>631</v>
      </c>
      <c r="B266" t="s">
        <v>632</v>
      </c>
      <c r="C266" t="str">
        <f>IFERROR(VLOOKUP(Table1[[#This Row],[Ticker]],[1]!Table2[[Symbol]:[Industry]],2,FALSE),"-")</f>
        <v>-</v>
      </c>
      <c r="D266" t="s">
        <v>559</v>
      </c>
      <c r="E266">
        <v>29136.1675</v>
      </c>
      <c r="F266">
        <v>2788.15</v>
      </c>
      <c r="G266">
        <v>113.814104240465</v>
      </c>
      <c r="H266">
        <v>6.8060619994857996</v>
      </c>
      <c r="I266">
        <v>37.265491618704402</v>
      </c>
      <c r="J266">
        <v>2.5811037067948699</v>
      </c>
      <c r="K266">
        <v>2334.14499782451</v>
      </c>
      <c r="L266">
        <v>1979.2718962536901</v>
      </c>
      <c r="M266">
        <v>79.639774774816601</v>
      </c>
      <c r="N266">
        <v>1.3525591140640101</v>
      </c>
      <c r="O266">
        <v>0.85540591431594304</v>
      </c>
      <c r="P266">
        <v>151.78579491578901</v>
      </c>
      <c r="Q266">
        <v>9.1639719241387002E-2</v>
      </c>
    </row>
    <row r="267" spans="1:17" hidden="1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116</v>
      </c>
      <c r="E267">
        <v>28845.789771420001</v>
      </c>
      <c r="F267">
        <v>1294.2</v>
      </c>
      <c r="G267">
        <v>-16.3538862320354</v>
      </c>
      <c r="H267">
        <v>-5.8832266837530103</v>
      </c>
      <c r="I267">
        <v>3.9515196744293899</v>
      </c>
      <c r="J267">
        <v>0.26892203398777997</v>
      </c>
      <c r="K267">
        <v>1167.8959836792601</v>
      </c>
      <c r="L267">
        <v>1100.6705308154301</v>
      </c>
      <c r="M267">
        <v>65.391597529690003</v>
      </c>
      <c r="N267">
        <v>2.3004903809479198</v>
      </c>
      <c r="O267">
        <v>8.17493432236129</v>
      </c>
      <c r="P267">
        <v>34.819521850096301</v>
      </c>
      <c r="Q267">
        <v>1.6126747413586998E-2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168</v>
      </c>
      <c r="E268">
        <v>28588.000938000001</v>
      </c>
      <c r="F268">
        <v>6604.5</v>
      </c>
      <c r="G268">
        <v>138.73190264239099</v>
      </c>
      <c r="H268">
        <v>19.279939165678901</v>
      </c>
      <c r="I268">
        <v>84.806239175539801</v>
      </c>
      <c r="J268">
        <v>-12.625437796492299</v>
      </c>
      <c r="K268">
        <v>5716.1045922548301</v>
      </c>
      <c r="L268">
        <v>4259.5615264258404</v>
      </c>
      <c r="M268">
        <v>51.149497325287598</v>
      </c>
      <c r="N268">
        <v>2.61705644723334</v>
      </c>
      <c r="O268">
        <v>20.370959194488499</v>
      </c>
      <c r="P268">
        <v>171.79012345679001</v>
      </c>
      <c r="Q268">
        <v>5.4048779546243E-2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491</v>
      </c>
      <c r="E269">
        <v>28570.2593204</v>
      </c>
      <c r="F269">
        <v>1561</v>
      </c>
      <c r="G269">
        <v>127.125222783255</v>
      </c>
      <c r="H269">
        <v>-3.1725793350669802</v>
      </c>
      <c r="I269">
        <v>69.609342845042207</v>
      </c>
      <c r="J269">
        <v>1.0610607340926499</v>
      </c>
      <c r="K269">
        <v>1496.0857116975701</v>
      </c>
      <c r="L269">
        <v>1128.07989627037</v>
      </c>
      <c r="M269">
        <v>50.176867402932402</v>
      </c>
      <c r="N269">
        <v>0.41237606360470402</v>
      </c>
      <c r="O269">
        <v>13.770019218449701</v>
      </c>
      <c r="P269">
        <v>160.601001669449</v>
      </c>
      <c r="Q269">
        <v>8.9197771249484997E-2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341</v>
      </c>
      <c r="E270">
        <v>28331.85557643</v>
      </c>
      <c r="F270">
        <v>440.3</v>
      </c>
      <c r="G270">
        <v>29.669797158896099</v>
      </c>
      <c r="H270">
        <v>-0.50669220646722701</v>
      </c>
      <c r="I270">
        <v>43.255024967089703</v>
      </c>
      <c r="J270">
        <v>-2.2293479000087899</v>
      </c>
      <c r="K270">
        <v>418.56997165988201</v>
      </c>
      <c r="L270">
        <v>357.150518007529</v>
      </c>
      <c r="M270">
        <v>56.173119560577398</v>
      </c>
      <c r="N270">
        <v>0.50797671742080497</v>
      </c>
      <c r="O270">
        <v>6.9043833749716104</v>
      </c>
      <c r="P270">
        <v>68.535885167464102</v>
      </c>
      <c r="Q270">
        <v>-4.7525751252923999E-2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205</v>
      </c>
      <c r="E271">
        <v>28159.302863699999</v>
      </c>
      <c r="F271">
        <v>1340.1</v>
      </c>
      <c r="G271">
        <v>-12.0047363803147</v>
      </c>
      <c r="H271">
        <v>-1.4870432473961599</v>
      </c>
      <c r="I271">
        <v>10.416163579940299</v>
      </c>
      <c r="J271">
        <v>-0.91752506689711999</v>
      </c>
      <c r="K271">
        <v>1338.3814728173099</v>
      </c>
      <c r="L271">
        <v>1233.06271226593</v>
      </c>
      <c r="M271">
        <v>37.391610597930502</v>
      </c>
      <c r="N271">
        <v>0.36087509743423801</v>
      </c>
      <c r="O271">
        <v>12.375942093873601</v>
      </c>
      <c r="P271">
        <v>33.602512337371003</v>
      </c>
      <c r="Q271">
        <v>5.3900933653486999E-2</v>
      </c>
    </row>
    <row r="272" spans="1:17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57</v>
      </c>
      <c r="E272">
        <v>27978.309442195001</v>
      </c>
      <c r="F272">
        <v>362.35</v>
      </c>
      <c r="G272">
        <v>-41.594783146774702</v>
      </c>
      <c r="H272">
        <v>-12.106103345047</v>
      </c>
      <c r="I272">
        <v>-33.936020773640699</v>
      </c>
      <c r="J272">
        <v>-6.0299307962390296</v>
      </c>
      <c r="K272">
        <v>396.47838007326499</v>
      </c>
      <c r="L272">
        <v>420.65011893525701</v>
      </c>
      <c r="M272">
        <v>47.383427695933896</v>
      </c>
      <c r="N272">
        <v>0.88812584231227598</v>
      </c>
      <c r="O272">
        <v>43.424865461570299</v>
      </c>
      <c r="P272">
        <v>7.7460600654177796</v>
      </c>
      <c r="Q272">
        <v>6.0770423422824002E-2</v>
      </c>
    </row>
    <row r="273" spans="1:17" x14ac:dyDescent="0.3">
      <c r="A273" t="s">
        <v>645</v>
      </c>
      <c r="B273" t="s">
        <v>646</v>
      </c>
      <c r="C273" t="str">
        <f>IFERROR(VLOOKUP(Table1[[#This Row],[Ticker]],[1]!Table2[[Symbol]:[Industry]],2,FALSE),"-")</f>
        <v>-</v>
      </c>
      <c r="D273" t="s">
        <v>153</v>
      </c>
      <c r="E273">
        <v>27736.913215615899</v>
      </c>
      <c r="F273">
        <v>212.74</v>
      </c>
      <c r="G273">
        <v>302.724879244921</v>
      </c>
      <c r="H273">
        <v>23.216750726814102</v>
      </c>
      <c r="I273">
        <v>32.653952113533599</v>
      </c>
      <c r="J273">
        <v>19.381095470108502</v>
      </c>
      <c r="K273">
        <v>166.927708799231</v>
      </c>
      <c r="L273">
        <v>130.66094329120901</v>
      </c>
      <c r="M273">
        <v>76.440531722938005</v>
      </c>
      <c r="N273">
        <v>1.8489700402422899</v>
      </c>
      <c r="O273">
        <v>11.3800883707812</v>
      </c>
      <c r="P273">
        <v>357.50537634408602</v>
      </c>
      <c r="Q273">
        <v>0.17620603378948499</v>
      </c>
    </row>
    <row r="274" spans="1:17" x14ac:dyDescent="0.3">
      <c r="A274" t="s">
        <v>647</v>
      </c>
      <c r="B274" t="s">
        <v>648</v>
      </c>
      <c r="C274" t="str">
        <f>IFERROR(VLOOKUP(Table1[[#This Row],[Ticker]],[1]!Table2[[Symbol]:[Industry]],2,FALSE),"-")</f>
        <v>-</v>
      </c>
      <c r="D274" t="s">
        <v>390</v>
      </c>
      <c r="E274">
        <v>27678.486200039999</v>
      </c>
      <c r="F274">
        <v>6158.7</v>
      </c>
      <c r="G274">
        <v>2.80924097048513</v>
      </c>
      <c r="H274">
        <v>-5.2638052898102599</v>
      </c>
      <c r="I274">
        <v>-6.1046500469190903</v>
      </c>
      <c r="J274">
        <v>-6.4300537694582101</v>
      </c>
      <c r="K274">
        <v>6402.3483860282604</v>
      </c>
      <c r="L274">
        <v>5781.37399930432</v>
      </c>
      <c r="M274">
        <v>24.615727967215399</v>
      </c>
      <c r="N274">
        <v>0.94548569216310996</v>
      </c>
      <c r="O274">
        <v>16.8566418237615</v>
      </c>
      <c r="P274">
        <v>32.217689995706301</v>
      </c>
      <c r="Q274">
        <v>-4.1779925440028003E-2</v>
      </c>
    </row>
    <row r="275" spans="1:17" x14ac:dyDescent="0.3">
      <c r="A275" t="s">
        <v>649</v>
      </c>
      <c r="B275" t="s">
        <v>650</v>
      </c>
      <c r="C275" t="str">
        <f>IFERROR(VLOOKUP(Table1[[#This Row],[Ticker]],[1]!Table2[[Symbol]:[Industry]],2,FALSE),"-")</f>
        <v>-</v>
      </c>
      <c r="D275" t="s">
        <v>256</v>
      </c>
      <c r="E275">
        <v>27551.117889519999</v>
      </c>
      <c r="F275">
        <v>3662.8</v>
      </c>
      <c r="G275">
        <v>-9.7343451135062899</v>
      </c>
      <c r="H275">
        <v>-6.7782254356954397</v>
      </c>
      <c r="I275">
        <v>18.046290746565202</v>
      </c>
      <c r="J275">
        <v>-10.7588344710855</v>
      </c>
      <c r="K275">
        <v>4020.1812463111501</v>
      </c>
      <c r="L275">
        <v>3574.7661448222798</v>
      </c>
      <c r="M275">
        <v>23.217992439990201</v>
      </c>
      <c r="N275">
        <v>0.67754304992200498</v>
      </c>
      <c r="O275">
        <v>31.535983400677001</v>
      </c>
      <c r="P275">
        <v>45.090116854822703</v>
      </c>
      <c r="Q275">
        <v>8.7123850902014993E-2</v>
      </c>
    </row>
    <row r="276" spans="1:17" x14ac:dyDescent="0.3">
      <c r="A276" t="s">
        <v>651</v>
      </c>
      <c r="B276" t="s">
        <v>652</v>
      </c>
      <c r="C276" t="str">
        <f>IFERROR(VLOOKUP(Table1[[#This Row],[Ticker]],[1]!Table2[[Symbol]:[Industry]],2,FALSE),"-")</f>
        <v>-</v>
      </c>
      <c r="D276" t="s">
        <v>282</v>
      </c>
      <c r="E276">
        <v>27471.729656250001</v>
      </c>
      <c r="F276">
        <v>3300.75</v>
      </c>
      <c r="G276">
        <v>18.5550043815796</v>
      </c>
      <c r="H276">
        <v>7.1384506724846704</v>
      </c>
      <c r="I276">
        <v>22.2024008651569</v>
      </c>
      <c r="J276">
        <v>-0.61589660351537101</v>
      </c>
      <c r="K276">
        <v>2962.0050339311301</v>
      </c>
      <c r="L276">
        <v>2619.0889007353699</v>
      </c>
      <c r="M276">
        <v>71.399318656551799</v>
      </c>
      <c r="N276">
        <v>1.2735497164739</v>
      </c>
      <c r="O276">
        <v>1.7950465803226501</v>
      </c>
      <c r="P276">
        <v>69.817873128569204</v>
      </c>
      <c r="Q276">
        <v>-5.0245911680892E-2</v>
      </c>
    </row>
    <row r="277" spans="1:17" x14ac:dyDescent="0.3">
      <c r="A277" t="s">
        <v>653</v>
      </c>
      <c r="B277" t="s">
        <v>654</v>
      </c>
      <c r="C277" t="str">
        <f>IFERROR(VLOOKUP(Table1[[#This Row],[Ticker]],[1]!Table2[[Symbol]:[Industry]],2,FALSE),"-")</f>
        <v>-</v>
      </c>
      <c r="D277" t="s">
        <v>630</v>
      </c>
      <c r="E277">
        <v>27241.078775049999</v>
      </c>
      <c r="F277">
        <v>1121.5</v>
      </c>
      <c r="G277">
        <v>-36.992636002175601</v>
      </c>
      <c r="H277">
        <v>7.2324833974673197</v>
      </c>
      <c r="I277">
        <v>3.9885020815152998</v>
      </c>
      <c r="J277">
        <v>-2.0282435543240598</v>
      </c>
      <c r="K277">
        <v>1086.38132552007</v>
      </c>
      <c r="L277">
        <v>1097.4057934897901</v>
      </c>
      <c r="M277">
        <v>57.449275007509101</v>
      </c>
      <c r="N277">
        <v>0.66084024852308498</v>
      </c>
      <c r="O277">
        <v>32.670530539456102</v>
      </c>
      <c r="P277">
        <v>26.572992494780198</v>
      </c>
      <c r="Q277">
        <v>-3.5490665356700001E-3</v>
      </c>
    </row>
    <row r="278" spans="1:17" x14ac:dyDescent="0.3">
      <c r="A278" t="s">
        <v>655</v>
      </c>
      <c r="B278" t="s">
        <v>656</v>
      </c>
      <c r="C278" t="str">
        <f>IFERROR(VLOOKUP(Table1[[#This Row],[Ticker]],[1]!Table2[[Symbol]:[Industry]],2,FALSE),"-")</f>
        <v>-</v>
      </c>
      <c r="D278" t="s">
        <v>256</v>
      </c>
      <c r="E278">
        <v>27171.241600000001</v>
      </c>
      <c r="F278">
        <v>2454.0500000000002</v>
      </c>
      <c r="G278">
        <v>-13.5201528809894</v>
      </c>
      <c r="H278">
        <v>-9.5766499562862304</v>
      </c>
      <c r="I278">
        <v>0.76613525905417001</v>
      </c>
      <c r="J278">
        <v>-0.90543957803531805</v>
      </c>
      <c r="K278">
        <v>2541.94912241668</v>
      </c>
      <c r="L278">
        <v>2345.55602427751</v>
      </c>
      <c r="M278">
        <v>44.8665078071107</v>
      </c>
      <c r="N278">
        <v>0.40223965128306</v>
      </c>
      <c r="O278">
        <v>20.616939345164099</v>
      </c>
      <c r="P278">
        <v>30.868707337883901</v>
      </c>
      <c r="Q278">
        <v>7.4254726663446E-2</v>
      </c>
    </row>
    <row r="279" spans="1:17" x14ac:dyDescent="0.3">
      <c r="A279" t="s">
        <v>657</v>
      </c>
      <c r="B279" t="s">
        <v>658</v>
      </c>
      <c r="C279" t="str">
        <f>IFERROR(VLOOKUP(Table1[[#This Row],[Ticker]],[1]!Table2[[Symbol]:[Industry]],2,FALSE),"-")</f>
        <v>-</v>
      </c>
      <c r="D279" t="s">
        <v>659</v>
      </c>
      <c r="E279">
        <v>27077.793912839999</v>
      </c>
      <c r="F279">
        <v>281.8</v>
      </c>
      <c r="G279">
        <v>119.820432610731</v>
      </c>
      <c r="H279">
        <v>-12.188555946965</v>
      </c>
      <c r="I279">
        <v>-21.1686941340338</v>
      </c>
      <c r="J279">
        <v>-4.95122122076154</v>
      </c>
      <c r="K279">
        <v>298.26056147004101</v>
      </c>
      <c r="L279">
        <v>275.823982437805</v>
      </c>
      <c r="M279">
        <v>33.853592531815103</v>
      </c>
      <c r="N279">
        <v>0.26285055268125102</v>
      </c>
      <c r="O279">
        <v>36.373314407381102</v>
      </c>
      <c r="P279">
        <v>150.377609951132</v>
      </c>
      <c r="Q279">
        <v>7.8402007308548002E-2</v>
      </c>
    </row>
    <row r="280" spans="1:17" x14ac:dyDescent="0.3">
      <c r="A280" t="s">
        <v>660</v>
      </c>
      <c r="B280" t="s">
        <v>661</v>
      </c>
      <c r="C280" t="str">
        <f>IFERROR(VLOOKUP(Table1[[#This Row],[Ticker]],[1]!Table2[[Symbol]:[Industry]],2,FALSE),"-")</f>
        <v>-</v>
      </c>
      <c r="D280" t="s">
        <v>291</v>
      </c>
      <c r="E280">
        <v>26871.510697559999</v>
      </c>
      <c r="F280">
        <v>538.35</v>
      </c>
      <c r="G280">
        <v>3.73772395112332</v>
      </c>
      <c r="H280">
        <v>6.7416113039294503</v>
      </c>
      <c r="I280">
        <v>31.019447079770199</v>
      </c>
      <c r="J280">
        <v>2.6399716290353901</v>
      </c>
      <c r="K280">
        <v>494.47921694645299</v>
      </c>
      <c r="L280">
        <v>442.08989920117602</v>
      </c>
      <c r="M280">
        <v>66.627178276727705</v>
      </c>
      <c r="N280">
        <v>0.755572540423466</v>
      </c>
      <c r="O280">
        <v>1.96897928856691</v>
      </c>
      <c r="P280">
        <v>60.175542993156697</v>
      </c>
      <c r="Q280">
        <v>6.5094586102299996E-4</v>
      </c>
    </row>
    <row r="281" spans="1:17" hidden="1" x14ac:dyDescent="0.3">
      <c r="A281" t="s">
        <v>662</v>
      </c>
      <c r="B281" t="s">
        <v>663</v>
      </c>
      <c r="C281" t="str">
        <f>IFERROR(VLOOKUP(Table1[[#This Row],[Ticker]],[1]!Table2[[Symbol]:[Industry]],2,FALSE),"-")</f>
        <v>-</v>
      </c>
      <c r="D281" t="s">
        <v>51</v>
      </c>
      <c r="E281">
        <v>26766.769254539999</v>
      </c>
      <c r="F281">
        <v>5850.95</v>
      </c>
      <c r="G281">
        <v>25.353553313012402</v>
      </c>
      <c r="H281">
        <v>16.419847757046799</v>
      </c>
      <c r="I281">
        <v>16.175602275272499</v>
      </c>
      <c r="J281">
        <v>-2.3847905587820102</v>
      </c>
      <c r="K281">
        <v>5186.6742323180497</v>
      </c>
      <c r="L281">
        <v>4596.8788140663401</v>
      </c>
      <c r="M281">
        <v>73.956853448550106</v>
      </c>
      <c r="N281">
        <v>1.07899883769578</v>
      </c>
      <c r="O281">
        <v>4.06771549919244</v>
      </c>
      <c r="P281">
        <v>53.9683166232467</v>
      </c>
      <c r="Q281">
        <v>-7.6891877392798999E-2</v>
      </c>
    </row>
    <row r="282" spans="1:17" x14ac:dyDescent="0.3">
      <c r="A282" t="s">
        <v>664</v>
      </c>
      <c r="B282" t="s">
        <v>665</v>
      </c>
      <c r="C282" t="str">
        <f>IFERROR(VLOOKUP(Table1[[#This Row],[Ticker]],[1]!Table2[[Symbol]:[Industry]],2,FALSE),"-")</f>
        <v>-</v>
      </c>
      <c r="D282" t="s">
        <v>139</v>
      </c>
      <c r="E282">
        <v>26640.13469902</v>
      </c>
      <c r="F282">
        <v>1152.3499999999999</v>
      </c>
      <c r="G282">
        <v>72.825598326476793</v>
      </c>
      <c r="H282">
        <v>-11.6506062209842</v>
      </c>
      <c r="I282">
        <v>2.1202526954265402</v>
      </c>
      <c r="J282">
        <v>-4.70201399754162</v>
      </c>
      <c r="K282">
        <v>1221.42675508653</v>
      </c>
      <c r="L282">
        <v>1043.77169804399</v>
      </c>
      <c r="M282">
        <v>43.528432768602102</v>
      </c>
      <c r="N282">
        <v>1.0027928709784799</v>
      </c>
      <c r="O282">
        <v>26.098841497808799</v>
      </c>
      <c r="P282">
        <v>103.955752212389</v>
      </c>
      <c r="Q282">
        <v>0.15811653406929099</v>
      </c>
    </row>
    <row r="283" spans="1:17" x14ac:dyDescent="0.3">
      <c r="A283" t="s">
        <v>666</v>
      </c>
      <c r="B283" t="s">
        <v>667</v>
      </c>
      <c r="C283" t="str">
        <f>IFERROR(VLOOKUP(Table1[[#This Row],[Ticker]],[1]!Table2[[Symbol]:[Industry]],2,FALSE),"-")</f>
        <v>-</v>
      </c>
      <c r="D283" t="s">
        <v>341</v>
      </c>
      <c r="E283">
        <v>26604.38839185</v>
      </c>
      <c r="F283">
        <v>2096.9499999999998</v>
      </c>
      <c r="G283">
        <v>7.0016119150323197</v>
      </c>
      <c r="H283">
        <v>3.5674247910963301</v>
      </c>
      <c r="I283">
        <v>46.149015731150598</v>
      </c>
      <c r="J283">
        <v>-2.3623486481318601</v>
      </c>
      <c r="K283">
        <v>1940.1996794751401</v>
      </c>
      <c r="L283">
        <v>1642.7500551370999</v>
      </c>
      <c r="M283">
        <v>55.921972568501602</v>
      </c>
      <c r="N283">
        <v>0.73790062570848403</v>
      </c>
      <c r="O283">
        <v>4.9142802641932404</v>
      </c>
      <c r="P283">
        <v>76.793693617738796</v>
      </c>
      <c r="Q283">
        <v>-4.7169681064938997E-2</v>
      </c>
    </row>
    <row r="284" spans="1:17" x14ac:dyDescent="0.3">
      <c r="A284" t="s">
        <v>668</v>
      </c>
      <c r="B284" t="s">
        <v>669</v>
      </c>
      <c r="C284" t="str">
        <f>IFERROR(VLOOKUP(Table1[[#This Row],[Ticker]],[1]!Table2[[Symbol]:[Industry]],2,FALSE),"-")</f>
        <v>-</v>
      </c>
      <c r="D284" t="s">
        <v>168</v>
      </c>
      <c r="E284">
        <v>26554.520637329999</v>
      </c>
      <c r="F284">
        <v>1042.3499999999999</v>
      </c>
      <c r="G284">
        <v>-20.8648603344263</v>
      </c>
      <c r="H284">
        <v>-4.4799912601784397</v>
      </c>
      <c r="I284">
        <v>-4.1235862803075802</v>
      </c>
      <c r="J284">
        <v>-2.63616883936866</v>
      </c>
      <c r="K284">
        <v>1069.3717722148599</v>
      </c>
      <c r="L284">
        <v>1058.2609228853801</v>
      </c>
      <c r="M284">
        <v>46.357787684468903</v>
      </c>
      <c r="N284">
        <v>0.60398835928853001</v>
      </c>
      <c r="O284">
        <v>29.4191010696982</v>
      </c>
      <c r="P284">
        <v>11.720257234726599</v>
      </c>
      <c r="Q284">
        <v>2.166851523094E-3</v>
      </c>
    </row>
    <row r="285" spans="1:17" x14ac:dyDescent="0.3">
      <c r="A285" t="s">
        <v>670</v>
      </c>
      <c r="B285" t="s">
        <v>671</v>
      </c>
      <c r="C285" t="str">
        <f>IFERROR(VLOOKUP(Table1[[#This Row],[Ticker]],[1]!Table2[[Symbol]:[Industry]],2,FALSE),"-")</f>
        <v>-</v>
      </c>
      <c r="D285" t="s">
        <v>418</v>
      </c>
      <c r="E285">
        <v>26316.224999999999</v>
      </c>
      <c r="F285">
        <v>749.75</v>
      </c>
      <c r="G285">
        <v>82.8529625973257</v>
      </c>
      <c r="H285">
        <v>-12.442860417330801</v>
      </c>
      <c r="I285">
        <v>60.537470010853802</v>
      </c>
      <c r="J285">
        <v>0.24263451602019201</v>
      </c>
      <c r="K285">
        <v>781.84525064437503</v>
      </c>
      <c r="L285">
        <v>596.17182286687296</v>
      </c>
      <c r="M285">
        <v>33.849405218488798</v>
      </c>
      <c r="N285">
        <v>0.375848004131421</v>
      </c>
      <c r="O285">
        <v>29.376458819606501</v>
      </c>
      <c r="P285">
        <v>167.767857142857</v>
      </c>
      <c r="Q285">
        <v>9.5527123273259004E-2</v>
      </c>
    </row>
    <row r="286" spans="1:17" x14ac:dyDescent="0.3">
      <c r="A286" t="s">
        <v>672</v>
      </c>
      <c r="B286" t="s">
        <v>673</v>
      </c>
      <c r="C286" t="str">
        <f>IFERROR(VLOOKUP(Table1[[#This Row],[Ticker]],[1]!Table2[[Symbol]:[Industry]],2,FALSE),"-")</f>
        <v>-</v>
      </c>
      <c r="D286" t="s">
        <v>51</v>
      </c>
      <c r="E286">
        <v>26184.967444649999</v>
      </c>
      <c r="F286">
        <v>1461.95</v>
      </c>
      <c r="G286">
        <v>49.742460023920003</v>
      </c>
      <c r="H286">
        <v>20.623492642684099</v>
      </c>
      <c r="I286">
        <v>31.076153406151199</v>
      </c>
      <c r="J286">
        <v>-1.2206937681769201</v>
      </c>
      <c r="K286">
        <v>1269.5412983480601</v>
      </c>
      <c r="L286">
        <v>1039.9356792230001</v>
      </c>
      <c r="M286">
        <v>67.769499738630103</v>
      </c>
      <c r="N286">
        <v>1.2826603859660699</v>
      </c>
      <c r="O286">
        <v>5.3182393378706498</v>
      </c>
      <c r="P286">
        <v>101.871030102181</v>
      </c>
      <c r="Q286">
        <v>2.9926140062382998E-2</v>
      </c>
    </row>
    <row r="287" spans="1:17" x14ac:dyDescent="0.3">
      <c r="A287" t="s">
        <v>674</v>
      </c>
      <c r="B287" t="s">
        <v>675</v>
      </c>
      <c r="C287" t="str">
        <f>IFERROR(VLOOKUP(Table1[[#This Row],[Ticker]],[1]!Table2[[Symbol]:[Industry]],2,FALSE),"-")</f>
        <v>-</v>
      </c>
      <c r="D287" t="s">
        <v>527</v>
      </c>
      <c r="E287">
        <v>25913.445329114998</v>
      </c>
      <c r="F287">
        <v>800.05</v>
      </c>
      <c r="G287">
        <v>3.74721206055075</v>
      </c>
      <c r="H287">
        <v>4.4416183423014299</v>
      </c>
      <c r="I287">
        <v>-9.6154042872540302</v>
      </c>
      <c r="J287">
        <v>6.8507883634867204</v>
      </c>
      <c r="K287">
        <v>761.05287838928098</v>
      </c>
      <c r="L287">
        <v>726.00644470615998</v>
      </c>
      <c r="M287">
        <v>71.581444464668095</v>
      </c>
      <c r="N287">
        <v>1.13444458679795</v>
      </c>
      <c r="O287">
        <v>8.2994812824198601</v>
      </c>
      <c r="P287">
        <v>31.6196430040305</v>
      </c>
      <c r="Q287">
        <v>-2.2056648758583E-2</v>
      </c>
    </row>
    <row r="288" spans="1:17" hidden="1" x14ac:dyDescent="0.3">
      <c r="A288" t="s">
        <v>676</v>
      </c>
      <c r="B288" t="s">
        <v>677</v>
      </c>
      <c r="C288" t="str">
        <f>IFERROR(VLOOKUP(Table1[[#This Row],[Ticker]],[1]!Table2[[Symbol]:[Industry]],2,FALSE),"-")</f>
        <v>-</v>
      </c>
      <c r="D288" t="s">
        <v>678</v>
      </c>
      <c r="E288">
        <v>25851.183322320001</v>
      </c>
      <c r="F288">
        <v>1136.7</v>
      </c>
      <c r="G288">
        <v>135.71345526457799</v>
      </c>
      <c r="H288">
        <v>-15.276783385432401</v>
      </c>
      <c r="I288">
        <v>68.997999821225505</v>
      </c>
      <c r="J288">
        <v>1.0820416799974599</v>
      </c>
      <c r="K288">
        <v>1120.9331088507299</v>
      </c>
      <c r="M288">
        <v>53.431539607736497</v>
      </c>
      <c r="N288">
        <v>0.84026619049218398</v>
      </c>
      <c r="O288">
        <v>27.557842878507898</v>
      </c>
      <c r="P288">
        <v>208.88586956521701</v>
      </c>
    </row>
    <row r="289" spans="1:17" x14ac:dyDescent="0.3">
      <c r="A289" t="s">
        <v>679</v>
      </c>
      <c r="B289" t="s">
        <v>680</v>
      </c>
      <c r="C289" t="str">
        <f>IFERROR(VLOOKUP(Table1[[#This Row],[Ticker]],[1]!Table2[[Symbol]:[Industry]],2,FALSE),"-")</f>
        <v>-</v>
      </c>
      <c r="D289" t="s">
        <v>153</v>
      </c>
      <c r="E289">
        <v>25748.029953000001</v>
      </c>
      <c r="F289">
        <v>810</v>
      </c>
      <c r="G289">
        <v>77.000926423252196</v>
      </c>
      <c r="H289">
        <v>24.2049623829047</v>
      </c>
      <c r="I289">
        <v>64.417484449019199</v>
      </c>
      <c r="J289">
        <v>11.9992348797456</v>
      </c>
      <c r="K289">
        <v>631.08189897669399</v>
      </c>
      <c r="L289">
        <v>527.78396091645402</v>
      </c>
      <c r="M289">
        <v>92.374213429098006</v>
      </c>
      <c r="N289">
        <v>3.52821351386797</v>
      </c>
      <c r="O289">
        <v>4.19135802469137</v>
      </c>
      <c r="P289">
        <v>159.61538461538399</v>
      </c>
      <c r="Q289">
        <v>0.18430818889241901</v>
      </c>
    </row>
    <row r="290" spans="1:17" x14ac:dyDescent="0.3">
      <c r="A290" t="s">
        <v>681</v>
      </c>
      <c r="B290" t="s">
        <v>682</v>
      </c>
      <c r="C290" t="str">
        <f>IFERROR(VLOOKUP(Table1[[#This Row],[Ticker]],[1]!Table2[[Symbol]:[Industry]],2,FALSE),"-")</f>
        <v>-</v>
      </c>
      <c r="D290" t="s">
        <v>183</v>
      </c>
      <c r="E290">
        <v>25599.272327369999</v>
      </c>
      <c r="F290">
        <v>7856.1</v>
      </c>
      <c r="G290">
        <v>13.729811996094799</v>
      </c>
      <c r="H290">
        <v>0.76730750568014805</v>
      </c>
      <c r="I290">
        <v>6.1095006586373097</v>
      </c>
      <c r="J290">
        <v>-5.0565951452705997</v>
      </c>
      <c r="K290">
        <v>7575.4990139639503</v>
      </c>
      <c r="L290">
        <v>6851.6027421416702</v>
      </c>
      <c r="M290">
        <v>53.0634630225439</v>
      </c>
      <c r="N290">
        <v>0.66239103767209395</v>
      </c>
      <c r="O290">
        <v>4.3138452921933101</v>
      </c>
      <c r="P290">
        <v>45.416011105969403</v>
      </c>
      <c r="Q290">
        <v>-1.3967608664655001E-2</v>
      </c>
    </row>
    <row r="291" spans="1:17" x14ac:dyDescent="0.3">
      <c r="A291" t="s">
        <v>683</v>
      </c>
      <c r="B291" t="s">
        <v>684</v>
      </c>
      <c r="C291" t="str">
        <f>IFERROR(VLOOKUP(Table1[[#This Row],[Ticker]],[1]!Table2[[Symbol]:[Industry]],2,FALSE),"-")</f>
        <v>-</v>
      </c>
      <c r="D291" t="s">
        <v>51</v>
      </c>
      <c r="E291">
        <v>25553.2302832799</v>
      </c>
      <c r="F291">
        <v>1003.8</v>
      </c>
      <c r="G291">
        <v>64.224393318975999</v>
      </c>
      <c r="H291">
        <v>17.979883243425402</v>
      </c>
      <c r="I291">
        <v>38.5545069411546</v>
      </c>
      <c r="J291">
        <v>-2.69272952208371</v>
      </c>
      <c r="K291">
        <v>863.41402913177899</v>
      </c>
      <c r="L291">
        <v>711.45952260849594</v>
      </c>
      <c r="M291">
        <v>61.421854390123897</v>
      </c>
      <c r="N291">
        <v>0.92275311541906102</v>
      </c>
      <c r="O291">
        <v>6.6646742378960004</v>
      </c>
      <c r="P291">
        <v>101.99215212798001</v>
      </c>
      <c r="Q291">
        <v>5.5151536687337001E-2</v>
      </c>
    </row>
    <row r="292" spans="1:17" x14ac:dyDescent="0.3">
      <c r="A292" t="s">
        <v>685</v>
      </c>
      <c r="B292" t="s">
        <v>686</v>
      </c>
      <c r="C292" t="str">
        <f>IFERROR(VLOOKUP(Table1[[#This Row],[Ticker]],[1]!Table2[[Symbol]:[Industry]],2,FALSE),"-")</f>
        <v>-</v>
      </c>
      <c r="D292" t="s">
        <v>256</v>
      </c>
      <c r="E292">
        <v>25131.541301235</v>
      </c>
      <c r="F292">
        <v>5083.45</v>
      </c>
      <c r="G292">
        <v>-24.262731263921602</v>
      </c>
      <c r="H292">
        <v>-12.9644745602866</v>
      </c>
      <c r="I292">
        <v>0.82569797523598698</v>
      </c>
      <c r="J292">
        <v>-7.3457309550823</v>
      </c>
      <c r="K292">
        <v>5669.0250028420696</v>
      </c>
      <c r="L292">
        <v>5254.6725130607801</v>
      </c>
      <c r="M292">
        <v>14.3084777470161</v>
      </c>
      <c r="N292">
        <v>0.87220651628859203</v>
      </c>
      <c r="O292">
        <v>44.586845547807002</v>
      </c>
      <c r="P292">
        <v>26.3125854143371</v>
      </c>
      <c r="Q292">
        <v>5.5749371308112E-2</v>
      </c>
    </row>
    <row r="293" spans="1:17" x14ac:dyDescent="0.3">
      <c r="A293" t="s">
        <v>687</v>
      </c>
      <c r="B293" t="s">
        <v>688</v>
      </c>
      <c r="C293" t="str">
        <f>IFERROR(VLOOKUP(Table1[[#This Row],[Ticker]],[1]!Table2[[Symbol]:[Industry]],2,FALSE),"-")</f>
        <v>-</v>
      </c>
      <c r="D293" t="s">
        <v>46</v>
      </c>
      <c r="E293">
        <v>25092.9599432</v>
      </c>
      <c r="F293">
        <v>266.8</v>
      </c>
      <c r="G293">
        <v>131.326381699362</v>
      </c>
      <c r="H293">
        <v>-21.3672739204682</v>
      </c>
      <c r="I293">
        <v>6.8653191579466499</v>
      </c>
      <c r="J293">
        <v>-4.2465886656314096</v>
      </c>
      <c r="K293">
        <v>278.77002594985601</v>
      </c>
      <c r="L293">
        <v>229.84449251229799</v>
      </c>
      <c r="M293">
        <v>41.238508376900398</v>
      </c>
      <c r="N293">
        <v>0.50943870102696298</v>
      </c>
      <c r="O293">
        <v>31.7841079460269</v>
      </c>
      <c r="P293">
        <v>169.494949494949</v>
      </c>
      <c r="Q293">
        <v>0.17952738625132</v>
      </c>
    </row>
    <row r="294" spans="1:17" x14ac:dyDescent="0.3">
      <c r="A294" t="s">
        <v>689</v>
      </c>
      <c r="B294" t="s">
        <v>690</v>
      </c>
      <c r="C294" t="str">
        <f>IFERROR(VLOOKUP(Table1[[#This Row],[Ticker]],[1]!Table2[[Symbol]:[Industry]],2,FALSE),"-")</f>
        <v>-</v>
      </c>
      <c r="D294" t="s">
        <v>291</v>
      </c>
      <c r="E294">
        <v>24955.55774832</v>
      </c>
      <c r="F294">
        <v>252.3</v>
      </c>
      <c r="G294">
        <v>44.683075571017099</v>
      </c>
      <c r="H294">
        <v>-10.153936320108</v>
      </c>
      <c r="I294">
        <v>10.1285846334192</v>
      </c>
      <c r="J294">
        <v>-5.4846954824170897</v>
      </c>
      <c r="K294">
        <v>239.75330011414499</v>
      </c>
      <c r="L294">
        <v>200.94701852746701</v>
      </c>
      <c r="M294">
        <v>48.559990098541299</v>
      </c>
      <c r="N294">
        <v>0.64145487709603999</v>
      </c>
      <c r="O294">
        <v>10.899722552516799</v>
      </c>
      <c r="P294">
        <v>90.558912386706893</v>
      </c>
      <c r="Q294">
        <v>6.056192655118E-2</v>
      </c>
    </row>
    <row r="295" spans="1:17" hidden="1" x14ac:dyDescent="0.3">
      <c r="A295" t="s">
        <v>691</v>
      </c>
      <c r="B295" t="s">
        <v>692</v>
      </c>
      <c r="C295" t="str">
        <f>IFERROR(VLOOKUP(Table1[[#This Row],[Ticker]],[1]!Table2[[Symbol]:[Industry]],2,FALSE),"-")</f>
        <v>-</v>
      </c>
      <c r="D295" t="s">
        <v>133</v>
      </c>
      <c r="E295">
        <v>24762.81840652</v>
      </c>
      <c r="F295">
        <v>407.45</v>
      </c>
      <c r="G295">
        <v>67.530587489518993</v>
      </c>
      <c r="H295">
        <v>-10.7192207697348</v>
      </c>
      <c r="I295">
        <v>-28.453838676806701</v>
      </c>
      <c r="J295">
        <v>-1.07242803986677</v>
      </c>
      <c r="K295">
        <v>440.40480547395902</v>
      </c>
      <c r="L295">
        <v>403.74870634746298</v>
      </c>
      <c r="M295">
        <v>31.508544905224898</v>
      </c>
      <c r="N295">
        <v>0.30368153089702399</v>
      </c>
      <c r="O295">
        <v>41.698367897901598</v>
      </c>
      <c r="P295">
        <v>94.719235364396596</v>
      </c>
      <c r="Q295">
        <v>3.5703650179559003E-2</v>
      </c>
    </row>
    <row r="296" spans="1:17" x14ac:dyDescent="0.3">
      <c r="A296" t="s">
        <v>693</v>
      </c>
      <c r="B296" t="s">
        <v>694</v>
      </c>
      <c r="C296" t="str">
        <f>IFERROR(VLOOKUP(Table1[[#This Row],[Ticker]],[1]!Table2[[Symbol]:[Industry]],2,FALSE),"-")</f>
        <v>-</v>
      </c>
      <c r="D296" t="s">
        <v>446</v>
      </c>
      <c r="E296">
        <v>24595.633259999999</v>
      </c>
      <c r="F296">
        <v>3509.05</v>
      </c>
      <c r="G296">
        <v>7.9264659826796997</v>
      </c>
      <c r="H296">
        <v>-2.5550610906685902</v>
      </c>
      <c r="I296">
        <v>1.6263471872159201</v>
      </c>
      <c r="J296">
        <v>-3.1115214937929601</v>
      </c>
      <c r="K296">
        <v>3515.5708582319598</v>
      </c>
      <c r="L296">
        <v>3207.8511423585201</v>
      </c>
      <c r="M296">
        <v>38.2246583157782</v>
      </c>
      <c r="N296">
        <v>0.94264713587258797</v>
      </c>
      <c r="O296">
        <v>12.246904432823699</v>
      </c>
      <c r="P296">
        <v>40.020350345157802</v>
      </c>
      <c r="Q296">
        <v>0.101140909355766</v>
      </c>
    </row>
    <row r="297" spans="1:17" x14ac:dyDescent="0.3">
      <c r="A297" t="s">
        <v>695</v>
      </c>
      <c r="B297" t="s">
        <v>696</v>
      </c>
      <c r="C297" t="str">
        <f>IFERROR(VLOOKUP(Table1[[#This Row],[Ticker]],[1]!Table2[[Symbol]:[Industry]],2,FALSE),"-")</f>
        <v>-</v>
      </c>
      <c r="D297" t="s">
        <v>282</v>
      </c>
      <c r="E297">
        <v>24034.834473899999</v>
      </c>
      <c r="F297">
        <v>1183.4000000000001</v>
      </c>
      <c r="G297">
        <v>-6.4402726557201504</v>
      </c>
      <c r="H297">
        <v>-4.6192998201341497</v>
      </c>
      <c r="I297">
        <v>-24.655074325961099</v>
      </c>
      <c r="J297">
        <v>-5.0330908093663496</v>
      </c>
      <c r="K297">
        <v>1231.7095478244901</v>
      </c>
      <c r="L297">
        <v>1199.5377860835699</v>
      </c>
      <c r="M297">
        <v>25.947362735160901</v>
      </c>
      <c r="N297">
        <v>0.58457118160272603</v>
      </c>
      <c r="O297">
        <v>22.097346628358899</v>
      </c>
      <c r="P297">
        <v>20.7612633297617</v>
      </c>
      <c r="Q297">
        <v>9.6314831074310006E-2</v>
      </c>
    </row>
    <row r="298" spans="1:17" x14ac:dyDescent="0.3">
      <c r="A298" t="s">
        <v>697</v>
      </c>
      <c r="B298" t="s">
        <v>698</v>
      </c>
      <c r="C298" t="str">
        <f>IFERROR(VLOOKUP(Table1[[#This Row],[Ticker]],[1]!Table2[[Symbol]:[Industry]],2,FALSE),"-")</f>
        <v>-</v>
      </c>
      <c r="D298" t="s">
        <v>51</v>
      </c>
      <c r="E298">
        <v>24025.165254656</v>
      </c>
      <c r="F298">
        <v>182.08</v>
      </c>
      <c r="G298">
        <v>54.020566219568302</v>
      </c>
      <c r="H298">
        <v>19.957930692463101</v>
      </c>
      <c r="I298">
        <v>24.030770549981</v>
      </c>
      <c r="J298">
        <v>-2.06762844735356</v>
      </c>
      <c r="K298">
        <v>163.990204588718</v>
      </c>
      <c r="L298">
        <v>142.23950285497901</v>
      </c>
      <c r="M298">
        <v>61.360479066924299</v>
      </c>
      <c r="N298">
        <v>1.34663295344103</v>
      </c>
      <c r="O298">
        <v>6.13466608084358</v>
      </c>
      <c r="P298">
        <v>108.091428571428</v>
      </c>
    </row>
    <row r="299" spans="1:17" hidden="1" x14ac:dyDescent="0.3">
      <c r="A299" t="s">
        <v>699</v>
      </c>
      <c r="B299" t="s">
        <v>700</v>
      </c>
      <c r="C299" t="str">
        <f>IFERROR(VLOOKUP(Table1[[#This Row],[Ticker]],[1]!Table2[[Symbol]:[Industry]],2,FALSE),"-")</f>
        <v>-</v>
      </c>
      <c r="D299" t="s">
        <v>51</v>
      </c>
      <c r="E299">
        <v>23801.80893689</v>
      </c>
      <c r="F299">
        <v>1258.7</v>
      </c>
      <c r="G299">
        <v>-33.468994315899003</v>
      </c>
      <c r="H299">
        <v>-9.7760689443362807</v>
      </c>
      <c r="I299">
        <v>-18.735342701153002</v>
      </c>
      <c r="J299">
        <v>-4.5077473265619901</v>
      </c>
      <c r="M299">
        <v>40.011913444064199</v>
      </c>
      <c r="O299">
        <v>11.917057281321901</v>
      </c>
      <c r="P299">
        <v>2.7510204081632601</v>
      </c>
    </row>
    <row r="300" spans="1:17" x14ac:dyDescent="0.3">
      <c r="A300" t="s">
        <v>701</v>
      </c>
      <c r="B300" t="s">
        <v>702</v>
      </c>
      <c r="C300" t="str">
        <f>IFERROR(VLOOKUP(Table1[[#This Row],[Ticker]],[1]!Table2[[Symbol]:[Industry]],2,FALSE),"-")</f>
        <v>-</v>
      </c>
      <c r="D300" t="s">
        <v>559</v>
      </c>
      <c r="E300">
        <v>23600.32802343</v>
      </c>
      <c r="F300">
        <v>4636.3500000000004</v>
      </c>
      <c r="G300">
        <v>165.17711173779199</v>
      </c>
      <c r="H300">
        <v>12.0464928922424</v>
      </c>
      <c r="I300">
        <v>17.9906849021611</v>
      </c>
      <c r="J300">
        <v>-0.60634138330495302</v>
      </c>
      <c r="K300">
        <v>4060.3422634527501</v>
      </c>
      <c r="L300">
        <v>3472.9360589578801</v>
      </c>
      <c r="M300">
        <v>74.363621903112104</v>
      </c>
      <c r="N300">
        <v>0.99114425887970103</v>
      </c>
      <c r="O300">
        <v>0.70421775750320004</v>
      </c>
      <c r="P300">
        <v>201.45318595578601</v>
      </c>
      <c r="Q300">
        <v>0.124009301813383</v>
      </c>
    </row>
    <row r="301" spans="1:17" hidden="1" x14ac:dyDescent="0.3">
      <c r="A301" t="s">
        <v>703</v>
      </c>
      <c r="B301" t="s">
        <v>704</v>
      </c>
      <c r="C301" t="str">
        <f>IFERROR(VLOOKUP(Table1[[#This Row],[Ticker]],[1]!Table2[[Symbol]:[Industry]],2,FALSE),"-")</f>
        <v>-</v>
      </c>
      <c r="D301" t="s">
        <v>121</v>
      </c>
      <c r="E301">
        <v>23573.650654500001</v>
      </c>
      <c r="F301">
        <v>1387.95</v>
      </c>
      <c r="G301">
        <v>165.018550224374</v>
      </c>
      <c r="H301">
        <v>26.810100722825698</v>
      </c>
      <c r="I301">
        <v>60.996523969896103</v>
      </c>
      <c r="J301">
        <v>-0.17080031160266901</v>
      </c>
      <c r="K301">
        <v>1101.41016869125</v>
      </c>
      <c r="L301">
        <v>880.21648542141497</v>
      </c>
      <c r="M301">
        <v>74.745131595752397</v>
      </c>
      <c r="N301">
        <v>2.9228353871475998</v>
      </c>
      <c r="O301">
        <v>5.9043913685651503</v>
      </c>
      <c r="P301">
        <v>260.50649350649297</v>
      </c>
    </row>
    <row r="302" spans="1:17" x14ac:dyDescent="0.3">
      <c r="A302" t="s">
        <v>705</v>
      </c>
      <c r="B302" t="s">
        <v>706</v>
      </c>
      <c r="C302" t="str">
        <f>IFERROR(VLOOKUP(Table1[[#This Row],[Ticker]],[1]!Table2[[Symbol]:[Industry]],2,FALSE),"-")</f>
        <v>-</v>
      </c>
      <c r="D302" t="s">
        <v>707</v>
      </c>
      <c r="E302">
        <v>23532.132624000002</v>
      </c>
      <c r="F302">
        <v>2130.6999999999998</v>
      </c>
      <c r="G302">
        <v>85.910511081386204</v>
      </c>
      <c r="H302">
        <v>-1.95232543252655</v>
      </c>
      <c r="I302">
        <v>39.218850366549098</v>
      </c>
      <c r="J302">
        <v>-5.1503181174552601</v>
      </c>
      <c r="K302">
        <v>2180.0698127610899</v>
      </c>
      <c r="L302">
        <v>1774.86771026722</v>
      </c>
      <c r="M302">
        <v>36.151943471042799</v>
      </c>
      <c r="N302">
        <v>0.39042914479240198</v>
      </c>
      <c r="O302">
        <v>13.5776974703149</v>
      </c>
      <c r="P302">
        <v>121.17610421965</v>
      </c>
      <c r="Q302">
        <v>0.115614916810631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Row],[Ticker]],[1]!Table2[[Symbol]:[Industry]],2,FALSE),"-")</f>
        <v>-</v>
      </c>
      <c r="D303" t="s">
        <v>313</v>
      </c>
      <c r="E303">
        <v>23498.059138649998</v>
      </c>
      <c r="F303">
        <v>375.75</v>
      </c>
      <c r="G303">
        <v>51.707317842419499</v>
      </c>
      <c r="H303">
        <v>-11.767252692989199</v>
      </c>
      <c r="I303">
        <v>-16.145808904745699</v>
      </c>
      <c r="J303">
        <v>-2.0142632101259998</v>
      </c>
      <c r="K303">
        <v>416.40998741717101</v>
      </c>
      <c r="L303">
        <v>377.970356599534</v>
      </c>
      <c r="M303">
        <v>33.695646988077797</v>
      </c>
      <c r="N303">
        <v>1.67729272737691</v>
      </c>
      <c r="O303">
        <v>33.652694610778397</v>
      </c>
      <c r="P303">
        <v>83.247988295537596</v>
      </c>
      <c r="Q303">
        <v>0.145390483866807</v>
      </c>
    </row>
    <row r="304" spans="1:17" x14ac:dyDescent="0.3">
      <c r="A304" t="s">
        <v>710</v>
      </c>
      <c r="B304" t="s">
        <v>711</v>
      </c>
      <c r="C304" t="str">
        <f>IFERROR(VLOOKUP(Table1[[#This Row],[Ticker]],[1]!Table2[[Symbol]:[Industry]],2,FALSE),"-")</f>
        <v>-</v>
      </c>
      <c r="D304" t="s">
        <v>43</v>
      </c>
      <c r="E304">
        <v>23485.916591000001</v>
      </c>
      <c r="F304">
        <v>4535.5</v>
      </c>
      <c r="G304">
        <v>96.113938390840403</v>
      </c>
      <c r="H304">
        <v>-6.0742260528864103</v>
      </c>
      <c r="I304">
        <v>66.779999042205702</v>
      </c>
      <c r="J304">
        <v>2.4891858250469099</v>
      </c>
      <c r="K304">
        <v>4137.0499698005697</v>
      </c>
      <c r="L304">
        <v>3302.6189461450599</v>
      </c>
      <c r="M304">
        <v>66.766553177969499</v>
      </c>
      <c r="N304">
        <v>0.68380648236805297</v>
      </c>
      <c r="O304">
        <v>6.3014000661448497</v>
      </c>
      <c r="P304">
        <v>127.674313538476</v>
      </c>
      <c r="Q304">
        <v>0.15054311472026899</v>
      </c>
    </row>
    <row r="305" spans="1:17" x14ac:dyDescent="0.3">
      <c r="A305" t="s">
        <v>712</v>
      </c>
      <c r="B305" t="s">
        <v>713</v>
      </c>
      <c r="C305" t="str">
        <f>IFERROR(VLOOKUP(Table1[[#This Row],[Ticker]],[1]!Table2[[Symbol]:[Industry]],2,FALSE),"-")</f>
        <v>-</v>
      </c>
      <c r="D305" t="s">
        <v>98</v>
      </c>
      <c r="E305">
        <v>23451.14571945</v>
      </c>
      <c r="F305">
        <v>290.10000000000002</v>
      </c>
      <c r="G305">
        <v>-36.9128316870002</v>
      </c>
      <c r="H305">
        <v>3.8894255831835101</v>
      </c>
      <c r="I305">
        <v>-16.042460231274301</v>
      </c>
      <c r="J305">
        <v>-2.78333659774102</v>
      </c>
      <c r="K305">
        <v>284.46065606667901</v>
      </c>
      <c r="L305">
        <v>291.52289566661801</v>
      </c>
      <c r="M305">
        <v>45.443833976224902</v>
      </c>
      <c r="N305">
        <v>0.88425832070493404</v>
      </c>
      <c r="O305">
        <v>23.164426059979299</v>
      </c>
      <c r="P305">
        <v>15.1876116736152</v>
      </c>
      <c r="Q305">
        <v>-0.118022209876774</v>
      </c>
    </row>
    <row r="306" spans="1:17" x14ac:dyDescent="0.3">
      <c r="A306" t="s">
        <v>714</v>
      </c>
      <c r="B306" t="s">
        <v>715</v>
      </c>
      <c r="C306" t="str">
        <f>IFERROR(VLOOKUP(Table1[[#This Row],[Ticker]],[1]!Table2[[Symbol]:[Industry]],2,FALSE),"-")</f>
        <v>-</v>
      </c>
      <c r="D306" t="s">
        <v>716</v>
      </c>
      <c r="E306">
        <v>23309.1878705899</v>
      </c>
      <c r="F306">
        <v>549.1</v>
      </c>
      <c r="G306">
        <v>75.500215191014505</v>
      </c>
      <c r="H306">
        <v>-16.1626265499015</v>
      </c>
      <c r="I306">
        <v>37.523409431101001</v>
      </c>
      <c r="J306">
        <v>-2.4238594735580299</v>
      </c>
      <c r="K306">
        <v>599.62527922219294</v>
      </c>
      <c r="L306">
        <v>468.52583632657502</v>
      </c>
      <c r="M306">
        <v>29.693060537495199</v>
      </c>
      <c r="N306">
        <v>0.36443589111105201</v>
      </c>
      <c r="O306">
        <v>36.241121835731199</v>
      </c>
      <c r="P306">
        <v>108.703914861269</v>
      </c>
      <c r="Q306">
        <v>0.24861951158180601</v>
      </c>
    </row>
    <row r="307" spans="1:17" x14ac:dyDescent="0.3">
      <c r="A307" t="s">
        <v>717</v>
      </c>
      <c r="B307" t="s">
        <v>718</v>
      </c>
      <c r="C307" t="str">
        <f>IFERROR(VLOOKUP(Table1[[#This Row],[Ticker]],[1]!Table2[[Symbol]:[Industry]],2,FALSE),"-")</f>
        <v>-</v>
      </c>
      <c r="D307" t="s">
        <v>168</v>
      </c>
      <c r="E307">
        <v>23257.367153474999</v>
      </c>
      <c r="F307">
        <v>7899.45</v>
      </c>
      <c r="G307">
        <v>-10.4244531386997</v>
      </c>
      <c r="H307">
        <v>9.6292683022342391</v>
      </c>
      <c r="I307">
        <v>12.634369209553199</v>
      </c>
      <c r="J307">
        <v>-5.4458640583418498</v>
      </c>
      <c r="K307">
        <v>7129.2913305715301</v>
      </c>
      <c r="L307">
        <v>6663.0544719878599</v>
      </c>
      <c r="M307">
        <v>59.774338672866897</v>
      </c>
      <c r="N307">
        <v>0.77633999782398</v>
      </c>
      <c r="O307">
        <v>2.9679281468963001</v>
      </c>
      <c r="P307">
        <v>52.650801472506402</v>
      </c>
      <c r="Q307">
        <v>-8.7043972452175003E-2</v>
      </c>
    </row>
    <row r="308" spans="1:17" x14ac:dyDescent="0.3">
      <c r="A308" t="s">
        <v>719</v>
      </c>
      <c r="B308" t="s">
        <v>720</v>
      </c>
      <c r="C308" t="str">
        <f>IFERROR(VLOOKUP(Table1[[#This Row],[Ticker]],[1]!Table2[[Symbol]:[Industry]],2,FALSE),"-")</f>
        <v>-</v>
      </c>
      <c r="D308" t="s">
        <v>51</v>
      </c>
      <c r="E308">
        <v>23156.892536300002</v>
      </c>
      <c r="F308">
        <v>429.5</v>
      </c>
      <c r="G308">
        <v>-16.0206903996447</v>
      </c>
      <c r="H308">
        <v>-7.5971610609622999</v>
      </c>
      <c r="I308">
        <v>-3.9294134037600101</v>
      </c>
      <c r="J308">
        <v>-2.5003902421382498</v>
      </c>
      <c r="K308">
        <v>439.28801379288097</v>
      </c>
      <c r="L308">
        <v>421.168208973552</v>
      </c>
      <c r="M308">
        <v>44.352528689288498</v>
      </c>
      <c r="N308">
        <v>1.10923969807258</v>
      </c>
      <c r="O308">
        <v>12.759022118742701</v>
      </c>
      <c r="P308">
        <v>22.925014310246102</v>
      </c>
      <c r="Q308">
        <v>-0.106494189847299</v>
      </c>
    </row>
    <row r="309" spans="1:17" hidden="1" x14ac:dyDescent="0.3">
      <c r="A309" t="s">
        <v>721</v>
      </c>
      <c r="B309" t="s">
        <v>722</v>
      </c>
      <c r="C309" t="str">
        <f>IFERROR(VLOOKUP(Table1[[#This Row],[Ticker]],[1]!Table2[[Symbol]:[Industry]],2,FALSE),"-")</f>
        <v>-</v>
      </c>
      <c r="D309" t="s">
        <v>723</v>
      </c>
      <c r="E309">
        <v>23025.673136879999</v>
      </c>
      <c r="F309">
        <v>101.84</v>
      </c>
      <c r="G309">
        <v>87.377952721142506</v>
      </c>
      <c r="H309">
        <v>-2.6176992683865699</v>
      </c>
      <c r="I309">
        <v>14.2596472571846</v>
      </c>
      <c r="J309">
        <v>-3.6691512661644001</v>
      </c>
      <c r="K309">
        <v>98.154252644338499</v>
      </c>
      <c r="L309">
        <v>82.095169928642207</v>
      </c>
      <c r="M309">
        <v>50.681017208567297</v>
      </c>
      <c r="N309">
        <v>1.0289307979745299</v>
      </c>
      <c r="O309">
        <v>4.67399842890807</v>
      </c>
      <c r="P309">
        <v>118.353344768439</v>
      </c>
      <c r="Q309">
        <v>2.0612820630179999E-2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Row],[Ticker]],[1]!Table2[[Symbol]:[Industry]],2,FALSE),"-")</f>
        <v>-</v>
      </c>
      <c r="D310" t="s">
        <v>291</v>
      </c>
      <c r="E310">
        <v>22943.518579660002</v>
      </c>
      <c r="F310">
        <v>464.9</v>
      </c>
      <c r="G310">
        <v>152.38826101971301</v>
      </c>
      <c r="H310">
        <v>11.144909135761299</v>
      </c>
      <c r="I310">
        <v>16.340007870909801</v>
      </c>
      <c r="J310">
        <v>-3.5324728690705101</v>
      </c>
      <c r="K310">
        <v>418.41893696394402</v>
      </c>
      <c r="L310">
        <v>344.23667001178001</v>
      </c>
      <c r="M310">
        <v>57.455869219720199</v>
      </c>
      <c r="N310">
        <v>1.39384054750944</v>
      </c>
      <c r="O310">
        <v>5.7001505700150501</v>
      </c>
      <c r="P310">
        <v>187.68564356435601</v>
      </c>
      <c r="Q310">
        <v>0.22401904504725501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Row],[Ticker]],[1]!Table2[[Symbol]:[Industry]],2,FALSE),"-")</f>
        <v>-</v>
      </c>
      <c r="D311" t="s">
        <v>219</v>
      </c>
      <c r="E311">
        <v>22802.907943145001</v>
      </c>
      <c r="F311">
        <v>524.15</v>
      </c>
      <c r="G311">
        <v>40.754371590124201</v>
      </c>
      <c r="H311">
        <v>12.215161681702901</v>
      </c>
      <c r="I311">
        <v>57.111034614158299</v>
      </c>
      <c r="J311">
        <v>9.28948956599422</v>
      </c>
      <c r="K311">
        <v>448.05961820482202</v>
      </c>
      <c r="L311">
        <v>369.75189833843302</v>
      </c>
      <c r="M311">
        <v>85.701344742986393</v>
      </c>
      <c r="N311">
        <v>1.77192294989583</v>
      </c>
      <c r="O311">
        <v>10.1688447963369</v>
      </c>
      <c r="P311">
        <v>86.530249110320199</v>
      </c>
      <c r="Q311">
        <v>9.6529387740041994E-2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Row],[Ticker]],[1]!Table2[[Symbol]:[Industry]],2,FALSE),"-")</f>
        <v>-</v>
      </c>
      <c r="D312" t="s">
        <v>205</v>
      </c>
      <c r="E312">
        <v>22577.51614842</v>
      </c>
      <c r="F312">
        <v>1909.35</v>
      </c>
      <c r="G312">
        <v>6.1618454068110804</v>
      </c>
      <c r="H312">
        <v>-10.6717698831851</v>
      </c>
      <c r="I312">
        <v>-16.9929040517567</v>
      </c>
      <c r="J312">
        <v>1.0830394266538499</v>
      </c>
      <c r="K312">
        <v>1987.4952705380899</v>
      </c>
      <c r="L312">
        <v>1796.9082387865899</v>
      </c>
      <c r="M312">
        <v>47.624917413510403</v>
      </c>
      <c r="N312">
        <v>0.61404067929264505</v>
      </c>
      <c r="O312">
        <v>27.182025296566898</v>
      </c>
      <c r="P312">
        <v>71.495935689585494</v>
      </c>
      <c r="Q312">
        <v>0.21590655536487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Row],[Ticker]],[1]!Table2[[Symbol]:[Industry]],2,FALSE),"-")</f>
        <v>-</v>
      </c>
      <c r="D313" t="s">
        <v>277</v>
      </c>
      <c r="E313">
        <v>22528.36908</v>
      </c>
      <c r="F313">
        <v>1966.65</v>
      </c>
      <c r="G313">
        <v>127.25799329540401</v>
      </c>
      <c r="H313">
        <v>-21.2597364603341</v>
      </c>
      <c r="I313">
        <v>137.456621572209</v>
      </c>
      <c r="J313">
        <v>-8.0399313835978994</v>
      </c>
      <c r="K313">
        <v>2042.20178253414</v>
      </c>
      <c r="L313">
        <v>1367.09963596389</v>
      </c>
      <c r="M313">
        <v>27.673498398275601</v>
      </c>
      <c r="N313">
        <v>0.33362433048430601</v>
      </c>
      <c r="O313">
        <v>44.092746548699502</v>
      </c>
      <c r="P313">
        <v>203.354928273947</v>
      </c>
      <c r="Q313">
        <v>0.20218866178484099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Row],[Ticker]],[1]!Table2[[Symbol]:[Industry]],2,FALSE),"-")</f>
        <v>-</v>
      </c>
      <c r="D314" t="s">
        <v>530</v>
      </c>
      <c r="E314">
        <v>22409.437526124999</v>
      </c>
      <c r="F314">
        <v>1465.25</v>
      </c>
      <c r="G314">
        <v>16.851957133725101</v>
      </c>
      <c r="H314">
        <v>-7.3395695793712497</v>
      </c>
      <c r="I314">
        <v>35.319636980524898</v>
      </c>
      <c r="J314">
        <v>-2.0116344024764299</v>
      </c>
      <c r="K314">
        <v>1483.2193590586</v>
      </c>
      <c r="L314">
        <v>1223.73539426563</v>
      </c>
      <c r="M314">
        <v>40.513330787727</v>
      </c>
      <c r="N314">
        <v>0.24487421947784599</v>
      </c>
      <c r="O314">
        <v>16.021156799181</v>
      </c>
      <c r="P314">
        <v>76.270676691729307</v>
      </c>
      <c r="Q314">
        <v>0.12714817049320301</v>
      </c>
    </row>
    <row r="315" spans="1:17" x14ac:dyDescent="0.3">
      <c r="A315" t="s">
        <v>734</v>
      </c>
      <c r="B315" t="s">
        <v>735</v>
      </c>
      <c r="C315" t="str">
        <f>IFERROR(VLOOKUP(Table1[[#This Row],[Ticker]],[1]!Table2[[Symbol]:[Industry]],2,FALSE),"-")</f>
        <v>-</v>
      </c>
      <c r="D315" t="s">
        <v>63</v>
      </c>
      <c r="E315">
        <v>22384.90785141</v>
      </c>
      <c r="F315">
        <v>168.87</v>
      </c>
      <c r="G315">
        <v>90.006107226268099</v>
      </c>
      <c r="H315">
        <v>-6.5842664109887297</v>
      </c>
      <c r="I315">
        <v>16.441911995364499</v>
      </c>
      <c r="J315">
        <v>-2.8313218610127699</v>
      </c>
      <c r="K315">
        <v>166.09164061356299</v>
      </c>
      <c r="L315">
        <v>138.54044579094199</v>
      </c>
      <c r="M315">
        <v>38.236701213670202</v>
      </c>
      <c r="N315">
        <v>0.72359758883640402</v>
      </c>
      <c r="O315">
        <v>14.111446674957</v>
      </c>
      <c r="P315">
        <v>119.739752765126</v>
      </c>
      <c r="Q315">
        <v>9.0480283599662994E-2</v>
      </c>
    </row>
    <row r="316" spans="1:17" x14ac:dyDescent="0.3">
      <c r="A316" t="s">
        <v>736</v>
      </c>
      <c r="B316" t="s">
        <v>737</v>
      </c>
      <c r="C316" t="str">
        <f>IFERROR(VLOOKUP(Table1[[#This Row],[Ticker]],[1]!Table2[[Symbol]:[Industry]],2,FALSE),"-")</f>
        <v>-</v>
      </c>
      <c r="D316" t="s">
        <v>265</v>
      </c>
      <c r="E316">
        <v>22282.89369601</v>
      </c>
      <c r="F316">
        <v>1665.85</v>
      </c>
      <c r="G316">
        <v>2.32076015533604</v>
      </c>
      <c r="H316">
        <v>-1.55695569342686</v>
      </c>
      <c r="I316">
        <v>-14.2926390202816</v>
      </c>
      <c r="J316">
        <v>-3.1771265684540801</v>
      </c>
      <c r="K316">
        <v>1698.0154834887801</v>
      </c>
      <c r="L316">
        <v>1609.5971939871399</v>
      </c>
      <c r="M316">
        <v>41.743502505179201</v>
      </c>
      <c r="N316">
        <v>0.91459029058575303</v>
      </c>
      <c r="O316">
        <v>13.1614491100639</v>
      </c>
      <c r="P316">
        <v>45.967141292442399</v>
      </c>
      <c r="Q316">
        <v>6.0689772492346E-2</v>
      </c>
    </row>
    <row r="317" spans="1:17" x14ac:dyDescent="0.3">
      <c r="A317" t="s">
        <v>738</v>
      </c>
      <c r="B317" t="s">
        <v>739</v>
      </c>
      <c r="C317" t="str">
        <f>IFERROR(VLOOKUP(Table1[[#This Row],[Ticker]],[1]!Table2[[Symbol]:[Industry]],2,FALSE),"-")</f>
        <v>-</v>
      </c>
      <c r="D317" t="s">
        <v>740</v>
      </c>
      <c r="E317">
        <v>21982.423148999998</v>
      </c>
      <c r="F317">
        <v>1380.3</v>
      </c>
      <c r="G317">
        <v>-30.575681941957701</v>
      </c>
      <c r="H317">
        <v>0.727902046629058</v>
      </c>
      <c r="I317">
        <v>-1.7535865516599001</v>
      </c>
      <c r="J317">
        <v>-6.8609914350291996</v>
      </c>
      <c r="K317">
        <v>1392.6186673345301</v>
      </c>
      <c r="L317">
        <v>1317.66972011241</v>
      </c>
      <c r="M317">
        <v>35.823056545509203</v>
      </c>
      <c r="N317">
        <v>0.31873845471708501</v>
      </c>
      <c r="O317">
        <v>11.9321886546402</v>
      </c>
      <c r="P317">
        <v>24.312153825370299</v>
      </c>
      <c r="Q317">
        <v>-1.516881871454E-3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537</v>
      </c>
      <c r="E318">
        <v>21868.850874225001</v>
      </c>
      <c r="F318">
        <v>603.25</v>
      </c>
      <c r="G318">
        <v>4.7217409814889999</v>
      </c>
      <c r="H318">
        <v>-15.460542417437599</v>
      </c>
      <c r="I318">
        <v>-24.577344259887798</v>
      </c>
      <c r="J318">
        <v>-21.579265368238801</v>
      </c>
      <c r="K318">
        <v>693.69986590016197</v>
      </c>
      <c r="L318">
        <v>652.07913758562904</v>
      </c>
      <c r="M318">
        <v>21.820459453609502</v>
      </c>
      <c r="N318">
        <v>2.4879253164205899</v>
      </c>
      <c r="O318">
        <v>27.517612929962699</v>
      </c>
      <c r="P318">
        <v>37.728310502283101</v>
      </c>
      <c r="Q318">
        <v>-8.3547441653130994E-2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Row],[Ticker]],[1]!Table2[[Symbol]:[Industry]],2,FALSE),"-")</f>
        <v>-</v>
      </c>
      <c r="D319" t="s">
        <v>413</v>
      </c>
      <c r="E319">
        <v>21829.415513399999</v>
      </c>
      <c r="F319">
        <v>6148.5</v>
      </c>
      <c r="G319">
        <v>109.27093654786999</v>
      </c>
      <c r="H319">
        <v>26.994162311721201</v>
      </c>
      <c r="I319">
        <v>35.701116429540001</v>
      </c>
      <c r="J319">
        <v>-3.8627035858532999</v>
      </c>
      <c r="K319">
        <v>5484.0801451218604</v>
      </c>
      <c r="L319">
        <v>4331.4897559395704</v>
      </c>
      <c r="M319">
        <v>57.296938725901903</v>
      </c>
      <c r="N319">
        <v>0.95438719849179598</v>
      </c>
      <c r="O319">
        <v>9.2786858583394398</v>
      </c>
      <c r="P319">
        <v>192.78571428571399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Row],[Ticker]],[1]!Table2[[Symbol]:[Industry]],2,FALSE),"-")</f>
        <v>-</v>
      </c>
      <c r="D320" t="s">
        <v>747</v>
      </c>
      <c r="E320">
        <v>21797.658354750001</v>
      </c>
      <c r="F320">
        <v>1554.5</v>
      </c>
      <c r="G320">
        <v>16.2946908404952</v>
      </c>
      <c r="H320">
        <v>6.0690757331454499</v>
      </c>
      <c r="I320">
        <v>22.4447886097478</v>
      </c>
      <c r="J320">
        <v>-0.27484762201936302</v>
      </c>
      <c r="K320">
        <v>1390.5568918818201</v>
      </c>
      <c r="L320">
        <v>1224.9683447519001</v>
      </c>
      <c r="M320">
        <v>61.788364536951299</v>
      </c>
      <c r="N320">
        <v>1.4282166344259799</v>
      </c>
      <c r="O320">
        <v>5.11418462528143</v>
      </c>
      <c r="P320">
        <v>57.314172949450999</v>
      </c>
      <c r="Q320">
        <v>6.6708465985136994E-2</v>
      </c>
    </row>
    <row r="321" spans="1:17" hidden="1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537</v>
      </c>
      <c r="E321">
        <v>21467.597402719999</v>
      </c>
      <c r="F321">
        <v>2070.85</v>
      </c>
      <c r="G321">
        <v>-11.975922841290799</v>
      </c>
      <c r="H321">
        <v>8.0118190917929706</v>
      </c>
      <c r="I321">
        <v>12.725163873275401</v>
      </c>
      <c r="J321">
        <v>-11.359460057434999</v>
      </c>
      <c r="K321">
        <v>1990.6913382222101</v>
      </c>
      <c r="L321">
        <v>1818.8964539564399</v>
      </c>
      <c r="M321">
        <v>43.451774814502201</v>
      </c>
      <c r="N321">
        <v>1.1653076924683301</v>
      </c>
      <c r="O321">
        <v>12.514184996499001</v>
      </c>
      <c r="P321">
        <v>41.625632608398199</v>
      </c>
      <c r="Q321">
        <v>-2.8208594422036E-2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-</v>
      </c>
      <c r="D322" t="s">
        <v>139</v>
      </c>
      <c r="E322">
        <v>21463.008050249999</v>
      </c>
      <c r="F322">
        <v>1527.5</v>
      </c>
      <c r="G322">
        <v>198.98980385322599</v>
      </c>
      <c r="H322">
        <v>-0.81602244744263297</v>
      </c>
      <c r="I322">
        <v>0.80655403043016505</v>
      </c>
      <c r="J322">
        <v>4.6375719006287497</v>
      </c>
      <c r="K322">
        <v>1426.57217672922</v>
      </c>
      <c r="L322">
        <v>1155.80992182216</v>
      </c>
      <c r="M322">
        <v>70.163490723602905</v>
      </c>
      <c r="N322">
        <v>0.85515304855165797</v>
      </c>
      <c r="O322">
        <v>3.1096563011456499</v>
      </c>
      <c r="P322">
        <v>244.03153153153099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-</v>
      </c>
      <c r="D323" t="s">
        <v>548</v>
      </c>
      <c r="E323">
        <v>21417.194051260001</v>
      </c>
      <c r="F323">
        <v>824.6</v>
      </c>
      <c r="G323">
        <v>0.58832091788680396</v>
      </c>
      <c r="H323">
        <v>3.1023683289350701</v>
      </c>
      <c r="I323">
        <v>-4.0866296179048103</v>
      </c>
      <c r="J323">
        <v>1.5659762125891401</v>
      </c>
      <c r="K323">
        <v>792.98624830480696</v>
      </c>
      <c r="L323">
        <v>745.73247939010503</v>
      </c>
      <c r="M323">
        <v>57.003570552255397</v>
      </c>
      <c r="N323">
        <v>0.74756269595346203</v>
      </c>
      <c r="O323">
        <v>10.805238903710899</v>
      </c>
      <c r="P323">
        <v>36.523178807946998</v>
      </c>
      <c r="Q323">
        <v>2.9848916939376999E-2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-</v>
      </c>
      <c r="D324" t="s">
        <v>51</v>
      </c>
      <c r="E324">
        <v>21414.5695441799</v>
      </c>
      <c r="F324">
        <v>1089.45</v>
      </c>
      <c r="G324">
        <v>13.335564290250099</v>
      </c>
      <c r="H324">
        <v>7.4823518443956303</v>
      </c>
      <c r="I324">
        <v>-2.7580301252627901</v>
      </c>
      <c r="J324">
        <v>-13.0113662126916</v>
      </c>
      <c r="K324">
        <v>1064.95772948082</v>
      </c>
      <c r="L324">
        <v>939.69793263399697</v>
      </c>
      <c r="M324">
        <v>39.366691956030699</v>
      </c>
      <c r="N324">
        <v>0.73582133884547096</v>
      </c>
      <c r="O324">
        <v>17.944834549543302</v>
      </c>
      <c r="P324">
        <v>54.062080181008199</v>
      </c>
      <c r="Q324">
        <v>1.7422466429208E-2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-</v>
      </c>
      <c r="D325" t="s">
        <v>630</v>
      </c>
      <c r="E325">
        <v>21318.202816860001</v>
      </c>
      <c r="F325">
        <v>680.1</v>
      </c>
      <c r="G325">
        <v>122.178635452169</v>
      </c>
      <c r="H325">
        <v>-4.5957770976163204</v>
      </c>
      <c r="I325">
        <v>-18.071705037140202</v>
      </c>
      <c r="J325">
        <v>-3.1823912421060299</v>
      </c>
      <c r="K325">
        <v>672.47842191443499</v>
      </c>
      <c r="L325">
        <v>580.92934751967096</v>
      </c>
      <c r="M325">
        <v>44.179525703787597</v>
      </c>
      <c r="N325">
        <v>0.94176821161937596</v>
      </c>
      <c r="O325">
        <v>15.0198500220555</v>
      </c>
      <c r="P325">
        <v>155.67669172932301</v>
      </c>
      <c r="Q325">
        <v>0.14753193681170601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413</v>
      </c>
      <c r="E326">
        <v>21255.695928870002</v>
      </c>
      <c r="F326">
        <v>947.35</v>
      </c>
      <c r="G326">
        <v>-37.096051097955602</v>
      </c>
      <c r="H326">
        <v>-6.5296228060213704</v>
      </c>
      <c r="I326">
        <v>-5.5428178776121397</v>
      </c>
      <c r="J326">
        <v>-7.9992068845333097</v>
      </c>
      <c r="K326">
        <v>937.51282324234501</v>
      </c>
      <c r="L326">
        <v>917.449179868481</v>
      </c>
      <c r="M326">
        <v>46.153051791827799</v>
      </c>
      <c r="N326">
        <v>1.6415416093484401</v>
      </c>
      <c r="O326">
        <v>20.3303953132422</v>
      </c>
      <c r="P326">
        <v>28.611186532717898</v>
      </c>
      <c r="Q326">
        <v>-9.6227307087388997E-2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116</v>
      </c>
      <c r="E327">
        <v>21242.424151200001</v>
      </c>
      <c r="F327">
        <v>848.4</v>
      </c>
      <c r="G327">
        <v>50.800628503278901</v>
      </c>
      <c r="H327">
        <v>17.9302796988982</v>
      </c>
      <c r="I327">
        <v>46.526537723055803</v>
      </c>
      <c r="J327">
        <v>3.6995947089512899</v>
      </c>
      <c r="K327">
        <v>717.610422300599</v>
      </c>
      <c r="L327">
        <v>597.758393273877</v>
      </c>
      <c r="M327">
        <v>73.7228125751775</v>
      </c>
      <c r="N327">
        <v>2.19542177133712</v>
      </c>
      <c r="O327">
        <v>5.3983969825553899</v>
      </c>
      <c r="P327">
        <v>88.449577965348695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764</v>
      </c>
      <c r="E328">
        <v>21228.276324409999</v>
      </c>
      <c r="F328">
        <v>307.7</v>
      </c>
      <c r="G328">
        <v>81.476460322046407</v>
      </c>
      <c r="H328">
        <v>15.2972652275617</v>
      </c>
      <c r="I328">
        <v>42.929560065013497</v>
      </c>
      <c r="J328">
        <v>0.80808363500063196</v>
      </c>
      <c r="K328">
        <v>250.01533669334299</v>
      </c>
      <c r="L328">
        <v>206.67757277757599</v>
      </c>
      <c r="M328">
        <v>71.770784155602797</v>
      </c>
      <c r="N328">
        <v>2.1950402665661999</v>
      </c>
      <c r="O328">
        <v>5.6223594410139599</v>
      </c>
      <c r="P328">
        <v>111.33241758241699</v>
      </c>
      <c r="Q328">
        <v>3.8761662138071001E-2</v>
      </c>
    </row>
    <row r="329" spans="1:17" x14ac:dyDescent="0.3">
      <c r="A329" t="s">
        <v>765</v>
      </c>
      <c r="B329" t="s">
        <v>766</v>
      </c>
      <c r="C329" t="str">
        <f>IFERROR(VLOOKUP(Table1[[#This Row],[Ticker]],[1]!Table2[[Symbol]:[Industry]],2,FALSE),"-")</f>
        <v>-</v>
      </c>
      <c r="D329" t="s">
        <v>413</v>
      </c>
      <c r="E329">
        <v>21030.480634759999</v>
      </c>
      <c r="F329">
        <v>4272.7</v>
      </c>
      <c r="G329">
        <v>45.021285838597997</v>
      </c>
      <c r="H329">
        <v>3.11738385457235</v>
      </c>
      <c r="I329">
        <v>36.491923342567603</v>
      </c>
      <c r="J329">
        <v>-4.7977133914703796</v>
      </c>
      <c r="K329">
        <v>3950.4157363477502</v>
      </c>
      <c r="L329">
        <v>3303.0966902286</v>
      </c>
      <c r="M329">
        <v>54.2781666176638</v>
      </c>
      <c r="N329">
        <v>1.6715550571400399</v>
      </c>
      <c r="O329">
        <v>14.9156271210241</v>
      </c>
      <c r="P329">
        <v>91.600896860986495</v>
      </c>
      <c r="Q329">
        <v>5.642959212963E-3</v>
      </c>
    </row>
    <row r="330" spans="1:17" x14ac:dyDescent="0.3">
      <c r="A330" t="s">
        <v>767</v>
      </c>
      <c r="B330" t="s">
        <v>768</v>
      </c>
      <c r="C330" t="str">
        <f>IFERROR(VLOOKUP(Table1[[#This Row],[Ticker]],[1]!Table2[[Symbol]:[Industry]],2,FALSE),"-")</f>
        <v>-</v>
      </c>
      <c r="D330" t="s">
        <v>46</v>
      </c>
      <c r="E330">
        <v>21006.690712700001</v>
      </c>
      <c r="F330">
        <v>817.1</v>
      </c>
      <c r="G330">
        <v>0.290352055117441</v>
      </c>
      <c r="H330">
        <v>-8.1071791787834009</v>
      </c>
      <c r="I330">
        <v>10.875035130793</v>
      </c>
      <c r="J330">
        <v>-5.7611278325148598</v>
      </c>
      <c r="K330">
        <v>846.89476913509702</v>
      </c>
      <c r="L330">
        <v>744.72891745218897</v>
      </c>
      <c r="M330">
        <v>32.673051649020401</v>
      </c>
      <c r="N330">
        <v>0.419375199599683</v>
      </c>
      <c r="O330">
        <v>18.565659038061401</v>
      </c>
      <c r="P330">
        <v>48.550131806199403</v>
      </c>
      <c r="Q330">
        <v>7.0684348089777999E-2</v>
      </c>
    </row>
    <row r="331" spans="1:17" x14ac:dyDescent="0.3">
      <c r="A331" t="s">
        <v>769</v>
      </c>
      <c r="B331" t="s">
        <v>770</v>
      </c>
      <c r="C331" t="str">
        <f>IFERROR(VLOOKUP(Table1[[#This Row],[Ticker]],[1]!Table2[[Symbol]:[Industry]],2,FALSE),"-")</f>
        <v>-</v>
      </c>
      <c r="D331" t="s">
        <v>57</v>
      </c>
      <c r="E331">
        <v>20786.776807375001</v>
      </c>
      <c r="F331">
        <v>710.75</v>
      </c>
      <c r="G331">
        <v>-37.2900884096168</v>
      </c>
      <c r="H331">
        <v>-13.5575835829183</v>
      </c>
      <c r="I331">
        <v>-18.937491377744401</v>
      </c>
      <c r="J331">
        <v>-5.5945301037985899</v>
      </c>
      <c r="K331">
        <v>752.65991197804499</v>
      </c>
      <c r="L331">
        <v>732.50656637714701</v>
      </c>
      <c r="M331">
        <v>41.785062530405597</v>
      </c>
      <c r="N331">
        <v>0.73188727230928396</v>
      </c>
      <c r="O331">
        <v>21.3858600070348</v>
      </c>
      <c r="P331">
        <v>18.448462628114299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659</v>
      </c>
      <c r="E332">
        <v>20633.859163839999</v>
      </c>
      <c r="F332">
        <v>1206.4000000000001</v>
      </c>
      <c r="G332">
        <v>17.029602056676801</v>
      </c>
      <c r="H332">
        <v>-16.014434446095802</v>
      </c>
      <c r="I332">
        <v>49.809460287553101</v>
      </c>
      <c r="J332">
        <v>-4.8553727487245499</v>
      </c>
      <c r="K332">
        <v>1261.56526812984</v>
      </c>
      <c r="L332">
        <v>1044.3540714795499</v>
      </c>
      <c r="M332">
        <v>43.000757283522198</v>
      </c>
      <c r="N332">
        <v>0.73722305633838003</v>
      </c>
      <c r="O332">
        <v>23.922413793103399</v>
      </c>
      <c r="P332">
        <v>85.243761996161197</v>
      </c>
      <c r="Q332">
        <v>0.110808296320603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Row],[Ticker]],[1]!Table2[[Symbol]:[Industry]],2,FALSE),"-")</f>
        <v>-</v>
      </c>
      <c r="D333" t="s">
        <v>486</v>
      </c>
      <c r="E333">
        <v>20543.539486218</v>
      </c>
      <c r="F333">
        <v>170.31</v>
      </c>
      <c r="G333">
        <v>-40.6885237382509</v>
      </c>
      <c r="H333">
        <v>-1.22636048618113E-2</v>
      </c>
      <c r="I333">
        <v>-4.0628043702543204</v>
      </c>
      <c r="J333">
        <v>-3.8718999401256098</v>
      </c>
      <c r="K333">
        <v>171.04995729673601</v>
      </c>
      <c r="L333">
        <v>170.96006591240101</v>
      </c>
      <c r="M333">
        <v>39.065160550403</v>
      </c>
      <c r="N333">
        <v>1.5152693704409499</v>
      </c>
      <c r="O333">
        <v>33.579942457870899</v>
      </c>
      <c r="P333">
        <v>19.725834797891</v>
      </c>
      <c r="Q333">
        <v>2.1979585902836E-2</v>
      </c>
    </row>
    <row r="334" spans="1:17" hidden="1" x14ac:dyDescent="0.3">
      <c r="A334" t="s">
        <v>775</v>
      </c>
      <c r="B334" t="s">
        <v>776</v>
      </c>
      <c r="C334" t="str">
        <f>IFERROR(VLOOKUP(Table1[[#This Row],[Ticker]],[1]!Table2[[Symbol]:[Industry]],2,FALSE),"-")</f>
        <v>-</v>
      </c>
      <c r="D334" t="s">
        <v>251</v>
      </c>
      <c r="E334">
        <v>20425.155108750001</v>
      </c>
      <c r="F334">
        <v>708.75</v>
      </c>
      <c r="G334">
        <v>54.448908453971001</v>
      </c>
      <c r="H334">
        <v>0.72386905334802398</v>
      </c>
      <c r="I334">
        <v>36.542629809628103</v>
      </c>
      <c r="J334">
        <v>6.5150109054148002</v>
      </c>
      <c r="K334">
        <v>655.883015330744</v>
      </c>
      <c r="L334">
        <v>553.05796108323705</v>
      </c>
      <c r="M334">
        <v>64.704314222764296</v>
      </c>
      <c r="N334">
        <v>1.1309491212791101</v>
      </c>
      <c r="O334">
        <v>3.336860670194</v>
      </c>
      <c r="P334">
        <v>85.512367491166003</v>
      </c>
      <c r="Q334">
        <v>-3.1516426760710002E-2</v>
      </c>
    </row>
    <row r="335" spans="1:17" x14ac:dyDescent="0.3">
      <c r="A335" t="s">
        <v>777</v>
      </c>
      <c r="B335" t="s">
        <v>778</v>
      </c>
      <c r="C335" t="str">
        <f>IFERROR(VLOOKUP(Table1[[#This Row],[Ticker]],[1]!Table2[[Symbol]:[Industry]],2,FALSE),"-")</f>
        <v>-</v>
      </c>
      <c r="D335" t="s">
        <v>40</v>
      </c>
      <c r="E335">
        <v>20414.964563179899</v>
      </c>
      <c r="F335">
        <v>555.95000000000005</v>
      </c>
      <c r="G335">
        <v>44.799170771890097</v>
      </c>
      <c r="H335">
        <v>6.9783094371882504</v>
      </c>
      <c r="I335">
        <v>6.4413228151186903</v>
      </c>
      <c r="J335">
        <v>-2.1880393630995401</v>
      </c>
      <c r="K335">
        <v>499.30454676482901</v>
      </c>
      <c r="L335">
        <v>441.48947880269202</v>
      </c>
      <c r="M335">
        <v>63.517890248162999</v>
      </c>
      <c r="N335">
        <v>0.75347224211733499</v>
      </c>
      <c r="O335">
        <v>6.74521090026081</v>
      </c>
      <c r="P335">
        <v>75.933544303797404</v>
      </c>
      <c r="Q335">
        <v>0.14110732718283001</v>
      </c>
    </row>
    <row r="336" spans="1:17" hidden="1" x14ac:dyDescent="0.3">
      <c r="A336" t="s">
        <v>779</v>
      </c>
      <c r="B336" t="s">
        <v>780</v>
      </c>
      <c r="C336" t="str">
        <f>IFERROR(VLOOKUP(Table1[[#This Row],[Ticker]],[1]!Table2[[Symbol]:[Industry]],2,FALSE),"-")</f>
        <v>-</v>
      </c>
      <c r="D336" t="s">
        <v>133</v>
      </c>
      <c r="E336">
        <v>20309.715991565001</v>
      </c>
      <c r="F336">
        <v>14064.05</v>
      </c>
      <c r="G336">
        <v>106.75667208959</v>
      </c>
      <c r="H336">
        <v>-0.494095081370101</v>
      </c>
      <c r="I336">
        <v>55.723485929281701</v>
      </c>
      <c r="J336">
        <v>-0.44690514540852</v>
      </c>
      <c r="K336">
        <v>13078.270912857301</v>
      </c>
      <c r="L336">
        <v>9461.2990921781893</v>
      </c>
      <c r="M336">
        <v>52.4949829647718</v>
      </c>
      <c r="N336">
        <v>0.27023536984961999</v>
      </c>
      <c r="O336">
        <v>11.647071789420499</v>
      </c>
      <c r="P336">
        <v>214.67774956089801</v>
      </c>
    </row>
    <row r="337" spans="1:17" hidden="1" x14ac:dyDescent="0.3">
      <c r="A337" t="s">
        <v>781</v>
      </c>
      <c r="B337" t="s">
        <v>782</v>
      </c>
      <c r="C337" t="str">
        <f>IFERROR(VLOOKUP(Table1[[#This Row],[Ticker]],[1]!Table2[[Symbol]:[Industry]],2,FALSE),"-")</f>
        <v>-</v>
      </c>
      <c r="D337" t="s">
        <v>139</v>
      </c>
      <c r="E337">
        <v>20173.740000000002</v>
      </c>
      <c r="F337">
        <v>138.1</v>
      </c>
      <c r="G337">
        <v>-10.2226410507932</v>
      </c>
      <c r="H337">
        <v>-8.5991636883143201</v>
      </c>
      <c r="I337">
        <v>-4.2987287049973402</v>
      </c>
      <c r="J337">
        <v>-6.5592086103404307E-2</v>
      </c>
      <c r="K337">
        <v>142.179108967476</v>
      </c>
      <c r="L337">
        <v>132.66078171852001</v>
      </c>
      <c r="M337">
        <v>53.328059728626101</v>
      </c>
      <c r="N337">
        <v>5.8194075706498003</v>
      </c>
      <c r="O337">
        <v>12.128892107168699</v>
      </c>
      <c r="P337">
        <v>19.722583441699101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205</v>
      </c>
      <c r="E338">
        <v>20155.52309001</v>
      </c>
      <c r="F338">
        <v>531.29999999999995</v>
      </c>
      <c r="G338">
        <v>-15.483008529795599</v>
      </c>
      <c r="H338">
        <v>-11.554946892579499</v>
      </c>
      <c r="I338">
        <v>-1.48117056083288</v>
      </c>
      <c r="J338">
        <v>-5.2241133039205803</v>
      </c>
      <c r="K338">
        <v>562.05551192279904</v>
      </c>
      <c r="L338">
        <v>514.16840282079704</v>
      </c>
      <c r="M338">
        <v>32.2012081749738</v>
      </c>
      <c r="N338">
        <v>0.55489298225630901</v>
      </c>
      <c r="O338">
        <v>17.146621494447501</v>
      </c>
      <c r="P338">
        <v>30.604719764011701</v>
      </c>
      <c r="Q338">
        <v>8.4752721362715E-2</v>
      </c>
    </row>
    <row r="339" spans="1:17" hidden="1" x14ac:dyDescent="0.3">
      <c r="A339" t="s">
        <v>785</v>
      </c>
      <c r="B339" t="s">
        <v>786</v>
      </c>
      <c r="C339" t="str">
        <f>IFERROR(VLOOKUP(Table1[[#This Row],[Ticker]],[1]!Table2[[Symbol]:[Industry]],2,FALSE),"-")</f>
        <v>-</v>
      </c>
      <c r="D339" t="s">
        <v>139</v>
      </c>
      <c r="E339">
        <v>20155.501969815999</v>
      </c>
      <c r="F339">
        <v>340.2</v>
      </c>
      <c r="G339">
        <v>-14.603150781875</v>
      </c>
      <c r="H339">
        <v>0.71587226977371599</v>
      </c>
      <c r="I339">
        <v>-11.2711539075299</v>
      </c>
      <c r="J339">
        <v>-0.66276591866860601</v>
      </c>
      <c r="K339">
        <v>340.93140119406303</v>
      </c>
      <c r="L339">
        <v>336.00947898704698</v>
      </c>
      <c r="M339">
        <v>42.778347382377802</v>
      </c>
      <c r="N339">
        <v>0.76476381773280899</v>
      </c>
      <c r="O339">
        <v>7.2898295120517398</v>
      </c>
      <c r="P339">
        <v>14.9324324324324</v>
      </c>
      <c r="Q339">
        <v>-0.10379904096142301</v>
      </c>
    </row>
    <row r="340" spans="1:17" x14ac:dyDescent="0.3">
      <c r="A340" t="s">
        <v>787</v>
      </c>
      <c r="B340" t="s">
        <v>788</v>
      </c>
      <c r="C340" t="str">
        <f>IFERROR(VLOOKUP(Table1[[#This Row],[Ticker]],[1]!Table2[[Symbol]:[Industry]],2,FALSE),"-")</f>
        <v>-</v>
      </c>
      <c r="D340" t="s">
        <v>139</v>
      </c>
      <c r="E340">
        <v>20039.926487094999</v>
      </c>
      <c r="F340">
        <v>586.15</v>
      </c>
      <c r="G340">
        <v>161.46151198975301</v>
      </c>
      <c r="H340">
        <v>6.6956074292340402</v>
      </c>
      <c r="I340">
        <v>54.117550043806602</v>
      </c>
      <c r="J340">
        <v>-4.5463178315065997</v>
      </c>
      <c r="K340">
        <v>484.191499579778</v>
      </c>
      <c r="L340">
        <v>372.629102424319</v>
      </c>
      <c r="M340">
        <v>77.838520440303199</v>
      </c>
      <c r="N340">
        <v>1.0057682095881799</v>
      </c>
      <c r="O340">
        <v>3.11353749040348</v>
      </c>
      <c r="P340">
        <v>209.15084388185599</v>
      </c>
      <c r="Q340">
        <v>0.23932438626477601</v>
      </c>
    </row>
    <row r="341" spans="1:17" x14ac:dyDescent="0.3">
      <c r="A341" t="s">
        <v>789</v>
      </c>
      <c r="B341" t="s">
        <v>790</v>
      </c>
      <c r="C341" t="str">
        <f>IFERROR(VLOOKUP(Table1[[#This Row],[Ticker]],[1]!Table2[[Symbol]:[Industry]],2,FALSE),"-")</f>
        <v>-</v>
      </c>
      <c r="D341" t="s">
        <v>446</v>
      </c>
      <c r="E341">
        <v>20014.737146814899</v>
      </c>
      <c r="F341">
        <v>628.85</v>
      </c>
      <c r="G341">
        <v>62.312906498074497</v>
      </c>
      <c r="H341">
        <v>12.176055342110001</v>
      </c>
      <c r="I341">
        <v>13.9117544268664</v>
      </c>
      <c r="J341">
        <v>-4.0267280922242303</v>
      </c>
      <c r="K341">
        <v>584.01631204529701</v>
      </c>
      <c r="L341">
        <v>498.00968263796602</v>
      </c>
      <c r="M341">
        <v>54.551782077893499</v>
      </c>
      <c r="N341">
        <v>1.1779232585064401</v>
      </c>
      <c r="O341">
        <v>6.5436908642760603</v>
      </c>
      <c r="P341">
        <v>107.918664242023</v>
      </c>
      <c r="Q341">
        <v>0.158068963382344</v>
      </c>
    </row>
    <row r="342" spans="1:17" x14ac:dyDescent="0.3">
      <c r="A342" t="s">
        <v>791</v>
      </c>
      <c r="B342" t="s">
        <v>792</v>
      </c>
      <c r="C342" t="str">
        <f>IFERROR(VLOOKUP(Table1[[#This Row],[Ticker]],[1]!Table2[[Symbol]:[Industry]],2,FALSE),"-")</f>
        <v>-</v>
      </c>
      <c r="D342" t="s">
        <v>196</v>
      </c>
      <c r="E342">
        <v>19837.11185148</v>
      </c>
      <c r="F342">
        <v>1221.1500000000001</v>
      </c>
      <c r="G342">
        <v>65.339476964598902</v>
      </c>
      <c r="H342">
        <v>-7.18956536168192</v>
      </c>
      <c r="I342">
        <v>15.9048239194231</v>
      </c>
      <c r="J342">
        <v>-2.8792829419977801</v>
      </c>
      <c r="K342">
        <v>1254.63889045831</v>
      </c>
      <c r="L342">
        <v>1044.93735338129</v>
      </c>
      <c r="M342">
        <v>35.051863946354899</v>
      </c>
      <c r="N342">
        <v>0.41919679926591302</v>
      </c>
      <c r="O342">
        <v>16.926667485566799</v>
      </c>
      <c r="P342">
        <v>103.101871101871</v>
      </c>
      <c r="Q342">
        <v>0.143406434013753</v>
      </c>
    </row>
    <row r="343" spans="1:17" x14ac:dyDescent="0.3">
      <c r="A343" t="s">
        <v>793</v>
      </c>
      <c r="B343" t="s">
        <v>794</v>
      </c>
      <c r="C343" t="str">
        <f>IFERROR(VLOOKUP(Table1[[#This Row],[Ticker]],[1]!Table2[[Symbol]:[Industry]],2,FALSE),"-")</f>
        <v>-</v>
      </c>
      <c r="D343" t="s">
        <v>133</v>
      </c>
      <c r="E343">
        <v>19771.322499369999</v>
      </c>
      <c r="F343">
        <v>711.1</v>
      </c>
      <c r="G343">
        <v>30.121760690815599</v>
      </c>
      <c r="H343">
        <v>6.4709218711441396</v>
      </c>
      <c r="I343">
        <v>-5.4316765588178804</v>
      </c>
      <c r="J343">
        <v>-0.97768321739689001</v>
      </c>
      <c r="K343">
        <v>691.38554073937996</v>
      </c>
      <c r="L343">
        <v>609.63507775222695</v>
      </c>
      <c r="M343">
        <v>44.149921500019801</v>
      </c>
      <c r="N343">
        <v>1.40808426863098</v>
      </c>
      <c r="O343">
        <v>8.2759105611025205</v>
      </c>
      <c r="P343">
        <v>69.228938600666297</v>
      </c>
      <c r="Q343">
        <v>5.3946393474618E-2</v>
      </c>
    </row>
    <row r="344" spans="1:17" x14ac:dyDescent="0.3">
      <c r="A344" t="s">
        <v>795</v>
      </c>
      <c r="B344" t="s">
        <v>796</v>
      </c>
      <c r="C344" t="str">
        <f>IFERROR(VLOOKUP(Table1[[#This Row],[Ticker]],[1]!Table2[[Symbol]:[Industry]],2,FALSE),"-")</f>
        <v>-</v>
      </c>
      <c r="D344" t="s">
        <v>418</v>
      </c>
      <c r="E344">
        <v>19701.868218</v>
      </c>
      <c r="F344">
        <v>1380</v>
      </c>
      <c r="G344">
        <v>57.407892783330198</v>
      </c>
      <c r="H344">
        <v>-1.8984620000941901</v>
      </c>
      <c r="I344">
        <v>34.317117138923699</v>
      </c>
      <c r="J344">
        <v>-0.44890292361283402</v>
      </c>
      <c r="K344">
        <v>1278.0296961793399</v>
      </c>
      <c r="L344">
        <v>1067.99674181962</v>
      </c>
      <c r="M344">
        <v>60.538370794958901</v>
      </c>
      <c r="N344">
        <v>0.59169928696642504</v>
      </c>
      <c r="O344">
        <v>11.8623188405797</v>
      </c>
      <c r="P344">
        <v>90.305454043990906</v>
      </c>
      <c r="Q344">
        <v>0.185944849539183</v>
      </c>
    </row>
    <row r="345" spans="1:17" x14ac:dyDescent="0.3">
      <c r="A345" t="s">
        <v>797</v>
      </c>
      <c r="B345" t="s">
        <v>798</v>
      </c>
      <c r="C345" t="str">
        <f>IFERROR(VLOOKUP(Table1[[#This Row],[Ticker]],[1]!Table2[[Symbol]:[Industry]],2,FALSE),"-")</f>
        <v>-</v>
      </c>
      <c r="D345" t="s">
        <v>153</v>
      </c>
      <c r="E345">
        <v>19687.826241899998</v>
      </c>
      <c r="F345">
        <v>823.4</v>
      </c>
      <c r="G345">
        <v>106.80017537798</v>
      </c>
      <c r="H345">
        <v>-3.3621023396656802</v>
      </c>
      <c r="I345">
        <v>36.085923592017998</v>
      </c>
      <c r="J345">
        <v>-7.1659534308529098</v>
      </c>
      <c r="K345">
        <v>809.83909052046795</v>
      </c>
      <c r="L345">
        <v>659.50902292477099</v>
      </c>
      <c r="M345">
        <v>57.064403536646999</v>
      </c>
      <c r="N345">
        <v>1.12440296350762</v>
      </c>
      <c r="O345">
        <v>19.018702939033201</v>
      </c>
      <c r="P345">
        <v>174.46666666666599</v>
      </c>
      <c r="Q345">
        <v>0.180100895822848</v>
      </c>
    </row>
    <row r="346" spans="1:17" x14ac:dyDescent="0.3">
      <c r="A346" t="s">
        <v>799</v>
      </c>
      <c r="B346" t="s">
        <v>800</v>
      </c>
      <c r="C346" t="str">
        <f>IFERROR(VLOOKUP(Table1[[#This Row],[Ticker]],[1]!Table2[[Symbol]:[Industry]],2,FALSE),"-")</f>
        <v>-</v>
      </c>
      <c r="D346" t="s">
        <v>390</v>
      </c>
      <c r="E346">
        <v>19674.031044185002</v>
      </c>
      <c r="F346">
        <v>491.05</v>
      </c>
      <c r="G346">
        <v>66.000668528552396</v>
      </c>
      <c r="H346">
        <v>-4.0289472370884001</v>
      </c>
      <c r="I346">
        <v>21.8575301979883</v>
      </c>
      <c r="J346">
        <v>-7.24147568088011</v>
      </c>
      <c r="K346">
        <v>485.710086926869</v>
      </c>
      <c r="L346">
        <v>407.977531636587</v>
      </c>
      <c r="M346">
        <v>41.2799594986909</v>
      </c>
      <c r="N346">
        <v>0.80814962614587105</v>
      </c>
      <c r="O346">
        <v>16.963649322879501</v>
      </c>
      <c r="P346">
        <v>96.380723855228894</v>
      </c>
      <c r="Q346">
        <v>2.5250295678866001E-2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Row],[Ticker]],[1]!Table2[[Symbol]:[Industry]],2,FALSE),"-")</f>
        <v>-</v>
      </c>
      <c r="D347" t="s">
        <v>298</v>
      </c>
      <c r="E347">
        <v>19635.899052799999</v>
      </c>
      <c r="F347">
        <v>1785.25</v>
      </c>
      <c r="G347">
        <v>-9.3762702462467704</v>
      </c>
      <c r="H347">
        <v>-7.2786724645622902</v>
      </c>
      <c r="I347">
        <v>-24.361162658687899</v>
      </c>
      <c r="J347">
        <v>0.99033380502923996</v>
      </c>
      <c r="K347">
        <v>1792.61702974791</v>
      </c>
      <c r="L347">
        <v>1819.3433043909599</v>
      </c>
      <c r="M347">
        <v>64.183640445036403</v>
      </c>
      <c r="N347">
        <v>0.75932874240498704</v>
      </c>
      <c r="O347">
        <v>37.7370116230219</v>
      </c>
      <c r="P347">
        <v>18.621262458471701</v>
      </c>
      <c r="Q347">
        <v>6.6068547307491995E-2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Row],[Ticker]],[1]!Table2[[Symbol]:[Industry]],2,FALSE),"-")</f>
        <v>-</v>
      </c>
      <c r="D348" t="s">
        <v>282</v>
      </c>
      <c r="E348">
        <v>19474.382244119999</v>
      </c>
      <c r="F348">
        <v>391.1</v>
      </c>
      <c r="G348">
        <v>-0.22154767959241101</v>
      </c>
      <c r="H348">
        <v>16.783515543299298</v>
      </c>
      <c r="I348">
        <v>-28.1850088267831</v>
      </c>
      <c r="J348">
        <v>-3.4441168093294201</v>
      </c>
      <c r="K348">
        <v>363.691104655711</v>
      </c>
      <c r="L348">
        <v>369.70263359348297</v>
      </c>
      <c r="M348">
        <v>63.843603214341996</v>
      </c>
      <c r="N348">
        <v>1.35264469761691</v>
      </c>
      <c r="O348">
        <v>42.674507798516998</v>
      </c>
      <c r="P348">
        <v>32.869033463563703</v>
      </c>
      <c r="Q348">
        <v>0.102544414663698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Row],[Ticker]],[1]!Table2[[Symbol]:[Industry]],2,FALSE),"-")</f>
        <v>-</v>
      </c>
      <c r="D349" t="s">
        <v>527</v>
      </c>
      <c r="E349">
        <v>19465.5047973</v>
      </c>
      <c r="F349">
        <v>2160.15</v>
      </c>
      <c r="G349">
        <v>-4.2733893079441998</v>
      </c>
      <c r="H349">
        <v>-8.1887841408765691</v>
      </c>
      <c r="I349">
        <v>-45.388936382480402</v>
      </c>
      <c r="J349">
        <v>-3.3739551250264399</v>
      </c>
      <c r="K349">
        <v>2303.1354895965901</v>
      </c>
      <c r="L349">
        <v>2491.41838031617</v>
      </c>
      <c r="M349">
        <v>52.1198566763237</v>
      </c>
      <c r="N349">
        <v>0.88473492269773901</v>
      </c>
      <c r="O349">
        <v>80.357845519986995</v>
      </c>
      <c r="P349">
        <v>29.269022470901501</v>
      </c>
      <c r="Q349">
        <v>5.8520067142388998E-2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Row],[Ticker]],[1]!Table2[[Symbol]:[Industry]],2,FALSE),"-")</f>
        <v>-</v>
      </c>
      <c r="D350" t="s">
        <v>46</v>
      </c>
      <c r="E350">
        <v>19453.8265291799</v>
      </c>
      <c r="F350">
        <v>309.85000000000002</v>
      </c>
      <c r="G350">
        <v>71.530072618567004</v>
      </c>
      <c r="H350">
        <v>-7.25468810505037</v>
      </c>
      <c r="I350">
        <v>26.030610676429401</v>
      </c>
      <c r="J350">
        <v>-4.10985564515771</v>
      </c>
      <c r="K350">
        <v>317.708915302923</v>
      </c>
      <c r="L350">
        <v>255.019130179142</v>
      </c>
      <c r="M350">
        <v>33.785835611285599</v>
      </c>
      <c r="N350">
        <v>0.75813173480526197</v>
      </c>
      <c r="O350">
        <v>17.637566564466599</v>
      </c>
      <c r="P350">
        <v>126.913218601244</v>
      </c>
      <c r="Q350">
        <v>0.159179087766809</v>
      </c>
    </row>
    <row r="351" spans="1:17" hidden="1" x14ac:dyDescent="0.3">
      <c r="A351" t="s">
        <v>809</v>
      </c>
      <c r="B351" t="s">
        <v>810</v>
      </c>
      <c r="C351" t="str">
        <f>IFERROR(VLOOKUP(Table1[[#This Row],[Ticker]],[1]!Table2[[Symbol]:[Industry]],2,FALSE),"-")</f>
        <v>-</v>
      </c>
      <c r="D351" t="s">
        <v>40</v>
      </c>
      <c r="E351">
        <v>19426.838740300002</v>
      </c>
      <c r="F351">
        <v>879.5</v>
      </c>
      <c r="G351">
        <v>-14.9882863828584</v>
      </c>
      <c r="H351">
        <v>-8.7855001200708394</v>
      </c>
      <c r="I351">
        <v>-5.6228525665377598</v>
      </c>
      <c r="J351">
        <v>-4.7780652251227202</v>
      </c>
      <c r="K351">
        <v>919.08902366477605</v>
      </c>
      <c r="M351">
        <v>26.637783208797899</v>
      </c>
      <c r="N351">
        <v>0.912135909391383</v>
      </c>
      <c r="O351">
        <v>16.543490619670202</v>
      </c>
      <c r="P351">
        <v>23.664229471315998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Row],[Ticker]],[1]!Table2[[Symbol]:[Industry]],2,FALSE),"-")</f>
        <v>-</v>
      </c>
      <c r="D352" t="s">
        <v>139</v>
      </c>
      <c r="E352">
        <v>19401.869429394999</v>
      </c>
      <c r="F352">
        <v>1718.5</v>
      </c>
      <c r="G352">
        <v>189.147400126793</v>
      </c>
      <c r="H352">
        <v>-10.4643083848395</v>
      </c>
      <c r="I352">
        <v>11.0185606063562</v>
      </c>
      <c r="J352">
        <v>-1.70582322901743</v>
      </c>
      <c r="K352">
        <v>1817.85782935052</v>
      </c>
      <c r="L352">
        <v>1505.8572567496101</v>
      </c>
      <c r="M352">
        <v>40.873227647438299</v>
      </c>
      <c r="N352">
        <v>1.09066476489588</v>
      </c>
      <c r="O352">
        <v>25.737760458073701</v>
      </c>
      <c r="P352">
        <v>218.122414891727</v>
      </c>
      <c r="Q352">
        <v>0.10733401965935201</v>
      </c>
    </row>
    <row r="353" spans="1:17" hidden="1" x14ac:dyDescent="0.3">
      <c r="A353" t="s">
        <v>813</v>
      </c>
      <c r="B353" t="s">
        <v>814</v>
      </c>
      <c r="C353" t="str">
        <f>IFERROR(VLOOKUP(Table1[[#This Row],[Ticker]],[1]!Table2[[Symbol]:[Industry]],2,FALSE),"-")</f>
        <v>-</v>
      </c>
      <c r="D353" t="s">
        <v>551</v>
      </c>
      <c r="E353">
        <v>19367.421990800001</v>
      </c>
      <c r="F353">
        <v>778</v>
      </c>
      <c r="G353">
        <v>-41.664522714005201</v>
      </c>
      <c r="H353">
        <v>-3.9354952355378998</v>
      </c>
      <c r="I353">
        <v>-18.9511308064404</v>
      </c>
      <c r="J353">
        <v>-6.6555962176641996</v>
      </c>
      <c r="K353">
        <v>828.902528342496</v>
      </c>
      <c r="L353">
        <v>848.83103770092396</v>
      </c>
      <c r="M353">
        <v>20.3457150963998</v>
      </c>
      <c r="N353">
        <v>0.78315014041768105</v>
      </c>
      <c r="O353">
        <v>23.264781491002498</v>
      </c>
      <c r="P353">
        <v>2.6046818331684798</v>
      </c>
      <c r="Q353">
        <v>-0.17082423458437801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Row],[Ticker]],[1]!Table2[[Symbol]:[Industry]],2,FALSE),"-")</f>
        <v>-</v>
      </c>
      <c r="D354" t="s">
        <v>57</v>
      </c>
      <c r="E354">
        <v>19316.88665565</v>
      </c>
      <c r="F354">
        <v>1211.5</v>
      </c>
      <c r="G354">
        <v>-39.425030535275802</v>
      </c>
      <c r="H354">
        <v>-8.8540462241942492</v>
      </c>
      <c r="I354">
        <v>-33.604704400974299</v>
      </c>
      <c r="J354">
        <v>-7.9842830703410401</v>
      </c>
      <c r="K354">
        <v>1317.6465641161701</v>
      </c>
      <c r="L354">
        <v>1394.9536483161</v>
      </c>
      <c r="M354">
        <v>35.330239052320401</v>
      </c>
      <c r="N354">
        <v>0.79871487714313705</v>
      </c>
      <c r="O354">
        <v>48.245976062732097</v>
      </c>
      <c r="P354">
        <v>5.0737207285342398</v>
      </c>
      <c r="Q354">
        <v>5.5423366538490997E-2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Row],[Ticker]],[1]!Table2[[Symbol]:[Industry]],2,FALSE),"-")</f>
        <v>-</v>
      </c>
      <c r="D355" t="s">
        <v>716</v>
      </c>
      <c r="E355">
        <v>19230.74070156</v>
      </c>
      <c r="F355">
        <v>1427.95</v>
      </c>
      <c r="G355">
        <v>86.208876432146297</v>
      </c>
      <c r="H355">
        <v>-17.259411006695299</v>
      </c>
      <c r="I355">
        <v>37.749537137174698</v>
      </c>
      <c r="J355">
        <v>2.7987761336888202</v>
      </c>
      <c r="K355">
        <v>1495.55134983579</v>
      </c>
      <c r="L355">
        <v>1175.4510237728</v>
      </c>
      <c r="M355">
        <v>43.017103718776703</v>
      </c>
      <c r="N355">
        <v>0.61952800231237504</v>
      </c>
      <c r="O355">
        <v>32.844287264960201</v>
      </c>
      <c r="P355">
        <v>125.584518167456</v>
      </c>
      <c r="Q355">
        <v>0.24111096444893201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Row],[Ticker]],[1]!Table2[[Symbol]:[Industry]],2,FALSE),"-")</f>
        <v>-</v>
      </c>
      <c r="D356" t="s">
        <v>46</v>
      </c>
      <c r="E356">
        <v>19157.447327149999</v>
      </c>
      <c r="F356">
        <v>1647.25</v>
      </c>
      <c r="G356">
        <v>219.72830902187101</v>
      </c>
      <c r="H356">
        <v>5.7324727053025102</v>
      </c>
      <c r="I356">
        <v>86.832639840941994</v>
      </c>
      <c r="J356">
        <v>-5.8836885212312602</v>
      </c>
      <c r="K356">
        <v>1502.0598702351599</v>
      </c>
      <c r="L356">
        <v>1074.87028404854</v>
      </c>
      <c r="M356">
        <v>52.980946639858402</v>
      </c>
      <c r="N356">
        <v>0.47916832274918397</v>
      </c>
      <c r="O356">
        <v>7.87676430414328</v>
      </c>
      <c r="P356">
        <v>274.375</v>
      </c>
      <c r="Q356">
        <v>0.190589417334493</v>
      </c>
    </row>
    <row r="357" spans="1:17" x14ac:dyDescent="0.3">
      <c r="A357" t="s">
        <v>821</v>
      </c>
      <c r="B357" t="s">
        <v>822</v>
      </c>
      <c r="C357" t="str">
        <f>IFERROR(VLOOKUP(Table1[[#This Row],[Ticker]],[1]!Table2[[Symbol]:[Industry]],2,FALSE),"-")</f>
        <v>-</v>
      </c>
      <c r="D357" t="s">
        <v>393</v>
      </c>
      <c r="E357">
        <v>19105.3765377899</v>
      </c>
      <c r="F357">
        <v>8051.85</v>
      </c>
      <c r="G357">
        <v>-1.1020159491616801</v>
      </c>
      <c r="H357">
        <v>-8.0162682298590404</v>
      </c>
      <c r="I357">
        <v>15.646079464262799</v>
      </c>
      <c r="J357">
        <v>-4.0717883197091496</v>
      </c>
      <c r="K357">
        <v>7875.5862508046903</v>
      </c>
      <c r="L357">
        <v>7185.6516557129899</v>
      </c>
      <c r="M357">
        <v>51.168683198242199</v>
      </c>
      <c r="N357">
        <v>0.41700890604941998</v>
      </c>
      <c r="O357">
        <v>11.527164564665201</v>
      </c>
      <c r="P357">
        <v>46.754820836219103</v>
      </c>
      <c r="Q357">
        <v>9.6798320551769994E-3</v>
      </c>
    </row>
    <row r="358" spans="1:17" x14ac:dyDescent="0.3">
      <c r="A358" t="s">
        <v>823</v>
      </c>
      <c r="B358" t="s">
        <v>824</v>
      </c>
      <c r="C358" t="str">
        <f>IFERROR(VLOOKUP(Table1[[#This Row],[Ticker]],[1]!Table2[[Symbol]:[Industry]],2,FALSE),"-")</f>
        <v>-</v>
      </c>
      <c r="D358" t="s">
        <v>80</v>
      </c>
      <c r="E358">
        <v>19020.3551281</v>
      </c>
      <c r="F358">
        <v>804.95</v>
      </c>
      <c r="G358">
        <v>-30.563661678770899</v>
      </c>
      <c r="H358">
        <v>-1.57302883927001</v>
      </c>
      <c r="I358">
        <v>-18.677912346202099</v>
      </c>
      <c r="J358">
        <v>-2.3683209663566398</v>
      </c>
      <c r="K358">
        <v>809.69101315368096</v>
      </c>
      <c r="L358">
        <v>843.75126704800402</v>
      </c>
      <c r="M358">
        <v>51.223376294500603</v>
      </c>
      <c r="N358">
        <v>0.40317802808009201</v>
      </c>
      <c r="O358">
        <v>31.4615814646872</v>
      </c>
      <c r="P358">
        <v>14.992857142857099</v>
      </c>
      <c r="Q358">
        <v>-8.4910198826534E-2</v>
      </c>
    </row>
    <row r="359" spans="1:17" x14ac:dyDescent="0.3">
      <c r="A359" t="s">
        <v>825</v>
      </c>
      <c r="B359" t="s">
        <v>826</v>
      </c>
      <c r="C359" t="str">
        <f>IFERROR(VLOOKUP(Table1[[#This Row],[Ticker]],[1]!Table2[[Symbol]:[Industry]],2,FALSE),"-")</f>
        <v>-</v>
      </c>
      <c r="D359" t="s">
        <v>659</v>
      </c>
      <c r="E359">
        <v>18989.756978551999</v>
      </c>
      <c r="F359">
        <v>131.71</v>
      </c>
      <c r="G359">
        <v>65.778901155808597</v>
      </c>
      <c r="H359">
        <v>6.9396461773711398</v>
      </c>
      <c r="I359">
        <v>19.8405648301095</v>
      </c>
      <c r="J359">
        <v>-5.0310099523179703</v>
      </c>
      <c r="K359">
        <v>121.85777744705101</v>
      </c>
      <c r="L359">
        <v>101.686065534779</v>
      </c>
      <c r="M359">
        <v>50.4197607605931</v>
      </c>
      <c r="N359">
        <v>1.4661580604630899</v>
      </c>
      <c r="O359">
        <v>11.001442563207</v>
      </c>
      <c r="P359">
        <v>114.162601626016</v>
      </c>
      <c r="Q359">
        <v>7.9660113848791E-2</v>
      </c>
    </row>
    <row r="360" spans="1:17" x14ac:dyDescent="0.3">
      <c r="A360" t="s">
        <v>827</v>
      </c>
      <c r="B360" t="s">
        <v>828</v>
      </c>
      <c r="C360" t="str">
        <f>IFERROR(VLOOKUP(Table1[[#This Row],[Ticker]],[1]!Table2[[Symbol]:[Industry]],2,FALSE),"-")</f>
        <v>-</v>
      </c>
      <c r="D360" t="s">
        <v>256</v>
      </c>
      <c r="E360">
        <v>18988.298959879899</v>
      </c>
      <c r="F360">
        <v>600.54999999999995</v>
      </c>
      <c r="G360">
        <v>-3.1407817774390301</v>
      </c>
      <c r="H360">
        <v>-13.715502245634401</v>
      </c>
      <c r="I360">
        <v>-17.589327652104199</v>
      </c>
      <c r="J360">
        <v>-5.8228657475064098</v>
      </c>
      <c r="K360">
        <v>666.46630314231402</v>
      </c>
      <c r="L360">
        <v>619.48410294907296</v>
      </c>
      <c r="M360">
        <v>16.578593217406901</v>
      </c>
      <c r="N360">
        <v>0.430509247080892</v>
      </c>
      <c r="O360">
        <v>33.036383315294302</v>
      </c>
      <c r="P360">
        <v>29.7084233261339</v>
      </c>
      <c r="Q360">
        <v>9.9371397773956996E-2</v>
      </c>
    </row>
    <row r="361" spans="1:17" x14ac:dyDescent="0.3">
      <c r="A361" t="s">
        <v>829</v>
      </c>
      <c r="B361" t="s">
        <v>830</v>
      </c>
      <c r="C361" t="str">
        <f>IFERROR(VLOOKUP(Table1[[#This Row],[Ticker]],[1]!Table2[[Symbol]:[Industry]],2,FALSE),"-")</f>
        <v>-</v>
      </c>
      <c r="D361" t="s">
        <v>831</v>
      </c>
      <c r="E361">
        <v>18733.140741315001</v>
      </c>
      <c r="F361">
        <v>1951.95</v>
      </c>
      <c r="G361">
        <v>13.661067932001901</v>
      </c>
      <c r="H361">
        <v>-10.9969174804713</v>
      </c>
      <c r="I361">
        <v>11.954528909362001</v>
      </c>
      <c r="J361">
        <v>-1.21611417075233</v>
      </c>
      <c r="K361">
        <v>1917.386030376</v>
      </c>
      <c r="L361">
        <v>1676.9140692031599</v>
      </c>
      <c r="M361">
        <v>59.085259556077297</v>
      </c>
      <c r="N361">
        <v>0.61969231328526697</v>
      </c>
      <c r="O361">
        <v>14.5828530443915</v>
      </c>
      <c r="P361">
        <v>56.143508519318402</v>
      </c>
      <c r="Q361">
        <v>7.1983937990784994E-2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121</v>
      </c>
      <c r="E362">
        <v>18723.766289364001</v>
      </c>
      <c r="F362">
        <v>71.64</v>
      </c>
      <c r="G362">
        <v>383.81489268538297</v>
      </c>
      <c r="H362">
        <v>-8.1996285595953893</v>
      </c>
      <c r="I362">
        <v>20.467633372865802</v>
      </c>
      <c r="J362">
        <v>-4.2889518071106902</v>
      </c>
      <c r="K362">
        <v>69.359144427056094</v>
      </c>
      <c r="L362">
        <v>50.593241064269201</v>
      </c>
      <c r="M362">
        <v>41.788918253670403</v>
      </c>
      <c r="N362">
        <v>0.80956422648565796</v>
      </c>
      <c r="O362">
        <v>27.582356225572301</v>
      </c>
      <c r="P362">
        <v>428.70848708487</v>
      </c>
      <c r="Q362">
        <v>0.156048567279963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630</v>
      </c>
      <c r="E363">
        <v>18664.314190469999</v>
      </c>
      <c r="F363">
        <v>37.090000000000003</v>
      </c>
      <c r="G363">
        <v>-13.791760382926199</v>
      </c>
      <c r="H363">
        <v>-2.4799923941945599</v>
      </c>
      <c r="I363">
        <v>-29.196299892616299</v>
      </c>
      <c r="J363">
        <v>-4.62601329953592</v>
      </c>
      <c r="K363">
        <v>38.041722123575497</v>
      </c>
      <c r="L363">
        <v>38.416438833771203</v>
      </c>
      <c r="M363">
        <v>42.497001954128102</v>
      </c>
      <c r="N363">
        <v>1.08600456336353</v>
      </c>
      <c r="O363">
        <v>42.626044755998898</v>
      </c>
      <c r="P363">
        <v>15.0077519379845</v>
      </c>
      <c r="Q363">
        <v>5.4382198900102E-2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133</v>
      </c>
      <c r="E364">
        <v>18534.103454259999</v>
      </c>
      <c r="F364">
        <v>706.7</v>
      </c>
      <c r="G364">
        <v>80.938099043702493</v>
      </c>
      <c r="H364">
        <v>4.0438812280347696</v>
      </c>
      <c r="I364">
        <v>18.420270977974901</v>
      </c>
      <c r="J364">
        <v>0.334691014209062</v>
      </c>
      <c r="K364">
        <v>624.14098249053598</v>
      </c>
      <c r="L364">
        <v>542.86706105406802</v>
      </c>
      <c r="M364">
        <v>68.054579902047095</v>
      </c>
      <c r="N364">
        <v>1.29244057748673</v>
      </c>
      <c r="O364">
        <v>0.60846186500636001</v>
      </c>
      <c r="P364">
        <v>127.96774193548301</v>
      </c>
      <c r="Q364">
        <v>0.17810810011704101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282</v>
      </c>
      <c r="E365">
        <v>18506.025604815</v>
      </c>
      <c r="F365">
        <v>2312.4499999999998</v>
      </c>
      <c r="G365">
        <v>-4.3512309411786703</v>
      </c>
      <c r="H365">
        <v>5.2422751714351303</v>
      </c>
      <c r="I365">
        <v>-8.2346036181378395</v>
      </c>
      <c r="J365">
        <v>1.8442145967903401</v>
      </c>
      <c r="K365">
        <v>2118.4667078358598</v>
      </c>
      <c r="L365">
        <v>2011.6910047516899</v>
      </c>
      <c r="M365">
        <v>78.409619141585495</v>
      </c>
      <c r="N365">
        <v>1.00713462113865</v>
      </c>
      <c r="O365">
        <v>1.9005816341974999</v>
      </c>
      <c r="P365">
        <v>32.139999999999901</v>
      </c>
      <c r="Q365">
        <v>4.8949123196446002E-2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530</v>
      </c>
      <c r="E366">
        <v>18475.709081739999</v>
      </c>
      <c r="F366">
        <v>1634.2</v>
      </c>
      <c r="G366">
        <v>5.6189957645125599</v>
      </c>
      <c r="H366">
        <v>-11.065141686945701</v>
      </c>
      <c r="I366">
        <v>-2.5104894788442098</v>
      </c>
      <c r="J366">
        <v>-6.6475864531376301</v>
      </c>
      <c r="K366">
        <v>1709.53334460938</v>
      </c>
      <c r="L366">
        <v>1597.4334893141199</v>
      </c>
      <c r="M366">
        <v>41.971432127438703</v>
      </c>
      <c r="N366">
        <v>0.76669608557572899</v>
      </c>
      <c r="O366">
        <v>16.384163505078899</v>
      </c>
      <c r="P366">
        <v>43.754398311048497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256</v>
      </c>
      <c r="E367">
        <v>18423.98641917</v>
      </c>
      <c r="F367">
        <v>1269.9000000000001</v>
      </c>
      <c r="G367">
        <v>132.005182347958</v>
      </c>
      <c r="H367">
        <v>-5.9421682602505301</v>
      </c>
      <c r="I367">
        <v>30.654634950165999</v>
      </c>
      <c r="J367">
        <v>6.4598787110796296</v>
      </c>
      <c r="K367">
        <v>1235.20833290666</v>
      </c>
      <c r="L367">
        <v>983.19075158779901</v>
      </c>
      <c r="M367">
        <v>61.823866465987102</v>
      </c>
      <c r="N367">
        <v>1.3642030583188001</v>
      </c>
      <c r="O367">
        <v>14.182219072367801</v>
      </c>
      <c r="P367">
        <v>177.270742358078</v>
      </c>
      <c r="Q367">
        <v>0.183092681585482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551</v>
      </c>
      <c r="E368">
        <v>18265.691347100001</v>
      </c>
      <c r="F368">
        <v>1421.15</v>
      </c>
      <c r="G368">
        <v>-39.799014783172602</v>
      </c>
      <c r="H368">
        <v>-8.9632855138011696</v>
      </c>
      <c r="I368">
        <v>-12.1577873780316</v>
      </c>
      <c r="J368">
        <v>-5.7015089111229296</v>
      </c>
      <c r="K368">
        <v>1487.63704551714</v>
      </c>
      <c r="L368">
        <v>1487.5149001398499</v>
      </c>
      <c r="M368">
        <v>31.0182762404004</v>
      </c>
      <c r="N368">
        <v>0.943064129596626</v>
      </c>
      <c r="O368">
        <v>24.406290680083</v>
      </c>
      <c r="P368">
        <v>11.9897557131599</v>
      </c>
      <c r="Q368">
        <v>-0.11254738921640201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21</v>
      </c>
      <c r="E369">
        <v>18083.02616456</v>
      </c>
      <c r="F369">
        <v>797.6</v>
      </c>
      <c r="G369">
        <v>18.155046029906998</v>
      </c>
      <c r="H369">
        <v>-5.5159691360685796</v>
      </c>
      <c r="I369">
        <v>37.489043503585101</v>
      </c>
      <c r="J369">
        <v>-3.5091896268173199</v>
      </c>
      <c r="K369">
        <v>733.81333836028296</v>
      </c>
      <c r="L369">
        <v>620.76441671116697</v>
      </c>
      <c r="M369">
        <v>63.707027724369098</v>
      </c>
      <c r="N369">
        <v>0.75471270428931203</v>
      </c>
      <c r="O369">
        <v>5.25325977933801</v>
      </c>
      <c r="P369">
        <v>74.797282489590103</v>
      </c>
      <c r="Q369">
        <v>5.7696967522516997E-2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Row],[Ticker]],[1]!Table2[[Symbol]:[Industry]],2,FALSE),"-")</f>
        <v>-</v>
      </c>
      <c r="D370" t="s">
        <v>173</v>
      </c>
      <c r="E370">
        <v>17978.595496239999</v>
      </c>
      <c r="F370">
        <v>318.64999999999998</v>
      </c>
      <c r="G370">
        <v>-8.7550762347887208</v>
      </c>
      <c r="H370">
        <v>-1.67217500359611</v>
      </c>
      <c r="I370">
        <v>-26.934098107543701</v>
      </c>
      <c r="J370">
        <v>-5.6382247651292001</v>
      </c>
      <c r="K370">
        <v>320.50504992772602</v>
      </c>
      <c r="L370">
        <v>315.25008657454202</v>
      </c>
      <c r="M370">
        <v>31.218327036308999</v>
      </c>
      <c r="N370">
        <v>0.70732332287655897</v>
      </c>
      <c r="O370">
        <v>27.647889533971401</v>
      </c>
      <c r="P370">
        <v>25.206286836935099</v>
      </c>
      <c r="Q370">
        <v>-6.3248853740992997E-2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Row],[Ticker]],[1]!Table2[[Symbol]:[Industry]],2,FALSE),"-")</f>
        <v>-</v>
      </c>
      <c r="D371" t="s">
        <v>173</v>
      </c>
      <c r="E371">
        <v>17956.812262619998</v>
      </c>
      <c r="F371">
        <v>1817.9</v>
      </c>
      <c r="G371">
        <v>59.0250042155822</v>
      </c>
      <c r="H371">
        <v>-0.35413157343347201</v>
      </c>
      <c r="I371">
        <v>8.4747100315342898</v>
      </c>
      <c r="J371">
        <v>-5.3876894460400004</v>
      </c>
      <c r="K371">
        <v>1677.2684014875099</v>
      </c>
      <c r="L371">
        <v>1422.9871369658799</v>
      </c>
      <c r="M371">
        <v>54.958107685405203</v>
      </c>
      <c r="N371">
        <v>0.61208822267727503</v>
      </c>
      <c r="O371">
        <v>5.1845536058088904</v>
      </c>
      <c r="P371">
        <v>87.306166606563295</v>
      </c>
      <c r="Q371">
        <v>4.1126576005494998E-2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Row],[Ticker]],[1]!Table2[[Symbol]:[Industry]],2,FALSE),"-")</f>
        <v>-</v>
      </c>
      <c r="D372" t="s">
        <v>491</v>
      </c>
      <c r="E372">
        <v>17712.757049399999</v>
      </c>
      <c r="F372">
        <v>639</v>
      </c>
      <c r="G372">
        <v>134.15378619990599</v>
      </c>
      <c r="H372">
        <v>-1.88987124260767</v>
      </c>
      <c r="I372">
        <v>7.35132146919823</v>
      </c>
      <c r="J372">
        <v>2.2743834599790098</v>
      </c>
      <c r="K372">
        <v>575.28300336282302</v>
      </c>
      <c r="L372">
        <v>472.78432254475001</v>
      </c>
      <c r="M372">
        <v>64.024296260918604</v>
      </c>
      <c r="N372">
        <v>1.00696125458073</v>
      </c>
      <c r="O372">
        <v>7.1439749608763696</v>
      </c>
      <c r="P372">
        <v>177.52442996742599</v>
      </c>
      <c r="Q372">
        <v>0.24032932888643899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Row],[Ticker]],[1]!Table2[[Symbol]:[Industry]],2,FALSE),"-")</f>
        <v>-</v>
      </c>
      <c r="D373" t="s">
        <v>446</v>
      </c>
      <c r="E373">
        <v>17683.777683</v>
      </c>
      <c r="F373">
        <v>286</v>
      </c>
      <c r="G373">
        <v>12.0191916727556</v>
      </c>
      <c r="H373">
        <v>-13.468552705657</v>
      </c>
      <c r="I373">
        <v>15.175987131172899</v>
      </c>
      <c r="J373">
        <v>-5.9946196446008404</v>
      </c>
      <c r="K373">
        <v>306.65093099064597</v>
      </c>
      <c r="L373">
        <v>267.89334691323899</v>
      </c>
      <c r="M373">
        <v>34.7449879016092</v>
      </c>
      <c r="N373">
        <v>0.55103871852497599</v>
      </c>
      <c r="O373">
        <v>24.440559440559401</v>
      </c>
      <c r="P373">
        <v>53.928955866523097</v>
      </c>
      <c r="Q373">
        <v>5.2925535946107001E-2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Row],[Ticker]],[1]!Table2[[Symbol]:[Industry]],2,FALSE),"-")</f>
        <v>-</v>
      </c>
      <c r="D374" t="s">
        <v>24</v>
      </c>
      <c r="E374">
        <v>17461.744244541002</v>
      </c>
      <c r="F374">
        <v>216.99</v>
      </c>
      <c r="G374">
        <v>56.189608892127303</v>
      </c>
      <c r="H374">
        <v>6.7018555535190201</v>
      </c>
      <c r="I374">
        <v>3.5560207190241302</v>
      </c>
      <c r="J374">
        <v>-1.8742342705431202E-2</v>
      </c>
      <c r="K374">
        <v>209.138034395788</v>
      </c>
      <c r="L374">
        <v>184.27831568092699</v>
      </c>
      <c r="M374">
        <v>54.205537993464802</v>
      </c>
      <c r="N374">
        <v>0.57489575647107805</v>
      </c>
      <c r="O374">
        <v>7.2630075118669</v>
      </c>
      <c r="P374">
        <v>87.707612456747398</v>
      </c>
      <c r="Q374">
        <v>0.19771845662485599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Row],[Ticker]],[1]!Table2[[Symbol]:[Industry]],2,FALSE),"-")</f>
        <v>-</v>
      </c>
      <c r="D375" t="s">
        <v>27</v>
      </c>
      <c r="E375">
        <v>17449.684891202</v>
      </c>
      <c r="F375">
        <v>89.26</v>
      </c>
      <c r="G375">
        <v>-11.893948585659199</v>
      </c>
      <c r="H375">
        <v>13.094466675344499</v>
      </c>
      <c r="I375">
        <v>-12.9865674122707</v>
      </c>
      <c r="J375">
        <v>-7.8539885874366497</v>
      </c>
      <c r="K375">
        <v>87.532083636196504</v>
      </c>
      <c r="L375">
        <v>84.791638815938001</v>
      </c>
      <c r="M375">
        <v>40.475425844583299</v>
      </c>
      <c r="N375">
        <v>0.60544543680337504</v>
      </c>
      <c r="O375">
        <v>24.803943535738199</v>
      </c>
      <c r="P375">
        <v>37.217524980783999</v>
      </c>
      <c r="Q375">
        <v>8.1302702102994007E-2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Row],[Ticker]],[1]!Table2[[Symbol]:[Industry]],2,FALSE),"-")</f>
        <v>-</v>
      </c>
      <c r="D376" t="s">
        <v>862</v>
      </c>
      <c r="E376">
        <v>17323.928693850001</v>
      </c>
      <c r="F376">
        <v>194.82</v>
      </c>
      <c r="G376">
        <v>29.528683005213701</v>
      </c>
      <c r="H376">
        <v>4.13119463952708</v>
      </c>
      <c r="I376">
        <v>22.4143171944934</v>
      </c>
      <c r="J376">
        <v>-6.6077928595231903</v>
      </c>
      <c r="K376">
        <v>179.66085146493199</v>
      </c>
      <c r="L376">
        <v>160.004656546185</v>
      </c>
      <c r="M376">
        <v>59.603416788688797</v>
      </c>
      <c r="N376">
        <v>1.0034180108416499</v>
      </c>
      <c r="O376">
        <v>3.1208294836258998</v>
      </c>
      <c r="P376">
        <v>60.5438813349814</v>
      </c>
      <c r="Q376">
        <v>2.7949288941038E-2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413</v>
      </c>
      <c r="E377">
        <v>17252.632173388</v>
      </c>
      <c r="F377">
        <v>107.83</v>
      </c>
      <c r="G377">
        <v>-35.502957256549699</v>
      </c>
      <c r="H377">
        <v>-9.4521083991103794</v>
      </c>
      <c r="I377">
        <v>-20.2720589988987</v>
      </c>
      <c r="J377">
        <v>-2.4771168970191102</v>
      </c>
      <c r="K377">
        <v>113.12227759734201</v>
      </c>
      <c r="L377">
        <v>114.63131709728999</v>
      </c>
      <c r="M377">
        <v>45.783841893796698</v>
      </c>
      <c r="N377">
        <v>0.88561609715238598</v>
      </c>
      <c r="O377">
        <v>27.0518408606139</v>
      </c>
      <c r="P377">
        <v>3.1866028708134002</v>
      </c>
      <c r="Q377">
        <v>0.12732356473644299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556</v>
      </c>
      <c r="E378">
        <v>17228.641435934998</v>
      </c>
      <c r="F378">
        <v>1005.45</v>
      </c>
      <c r="G378">
        <v>140.61926698331499</v>
      </c>
      <c r="H378">
        <v>30.8785294531116</v>
      </c>
      <c r="I378">
        <v>42.865428565352602</v>
      </c>
      <c r="J378">
        <v>5.31577713678492</v>
      </c>
      <c r="K378">
        <v>811.80939610854705</v>
      </c>
      <c r="L378">
        <v>660.60886330161804</v>
      </c>
      <c r="M378">
        <v>68.216954395879597</v>
      </c>
      <c r="N378">
        <v>2.1914020484693801</v>
      </c>
      <c r="O378">
        <v>8.4887363866925192</v>
      </c>
      <c r="P378">
        <v>168.12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527</v>
      </c>
      <c r="E379">
        <v>17179.688577415</v>
      </c>
      <c r="F379">
        <v>404.95</v>
      </c>
      <c r="G379">
        <v>-52.929645254586802</v>
      </c>
      <c r="H379">
        <v>-17.373243179886199</v>
      </c>
      <c r="I379">
        <v>-42.596073520482697</v>
      </c>
      <c r="J379">
        <v>-8.5762502364817799</v>
      </c>
      <c r="K379">
        <v>448.17547938408597</v>
      </c>
      <c r="L379">
        <v>475.76746650964498</v>
      </c>
      <c r="M379">
        <v>28.1898937776872</v>
      </c>
      <c r="N379">
        <v>0.46337730056540699</v>
      </c>
      <c r="O379">
        <v>69.162259734626602</v>
      </c>
      <c r="P379">
        <v>33.084658866833102</v>
      </c>
      <c r="Q379">
        <v>3.2613352258602998E-2</v>
      </c>
    </row>
    <row r="380" spans="1:17" hidden="1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871</v>
      </c>
      <c r="E380">
        <v>17112.349353329999</v>
      </c>
      <c r="F380">
        <v>1575.9</v>
      </c>
      <c r="G380">
        <v>-14.0183301048916</v>
      </c>
      <c r="H380">
        <v>-12.5705202277155</v>
      </c>
      <c r="I380">
        <v>0.71532150985436904</v>
      </c>
      <c r="J380">
        <v>-8.1483385645064104</v>
      </c>
      <c r="K380">
        <v>1655.7875788633801</v>
      </c>
      <c r="M380">
        <v>29.3144227273193</v>
      </c>
      <c r="N380">
        <v>0.475421257419467</v>
      </c>
      <c r="O380">
        <v>23.005901389681998</v>
      </c>
      <c r="P380">
        <v>27.950310559006201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Row],[Ticker]],[1]!Table2[[Symbol]:[Industry]],2,FALSE),"-")</f>
        <v>-</v>
      </c>
      <c r="D381" t="s">
        <v>51</v>
      </c>
      <c r="E381">
        <v>17096.380057679999</v>
      </c>
      <c r="F381">
        <v>1634.2</v>
      </c>
      <c r="G381">
        <v>47.256401811678302</v>
      </c>
      <c r="H381">
        <v>-8.8588800204912008</v>
      </c>
      <c r="I381">
        <v>0.28098892607543302</v>
      </c>
      <c r="J381">
        <v>-2.9756074567821802</v>
      </c>
      <c r="K381">
        <v>1592.4134203056301</v>
      </c>
      <c r="L381">
        <v>1441.0706759239899</v>
      </c>
      <c r="M381">
        <v>60.291198958931801</v>
      </c>
      <c r="N381">
        <v>0.50308103013560201</v>
      </c>
      <c r="O381">
        <v>10.0844449883735</v>
      </c>
      <c r="P381">
        <v>81.567690683850898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Row],[Ticker]],[1]!Table2[[Symbol]:[Industry]],2,FALSE),"-")</f>
        <v>-</v>
      </c>
      <c r="D382" t="s">
        <v>21</v>
      </c>
      <c r="E382">
        <v>17091.2120849399</v>
      </c>
      <c r="F382">
        <v>615.65</v>
      </c>
      <c r="G382">
        <v>-6.4591685981508196</v>
      </c>
      <c r="H382">
        <v>-12.7506189468341</v>
      </c>
      <c r="I382">
        <v>-34.1423616993984</v>
      </c>
      <c r="J382">
        <v>-4.7924768309945298</v>
      </c>
      <c r="K382">
        <v>638.36376081388903</v>
      </c>
      <c r="L382">
        <v>635.25800245861001</v>
      </c>
      <c r="M382">
        <v>42.600997023820099</v>
      </c>
      <c r="N382">
        <v>0.76930924213815399</v>
      </c>
      <c r="O382">
        <v>41.314058312352799</v>
      </c>
      <c r="P382">
        <v>31.100936967631998</v>
      </c>
      <c r="Q382">
        <v>6.5392209976863E-2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Row],[Ticker]],[1]!Table2[[Symbol]:[Industry]],2,FALSE),"-")</f>
        <v>-</v>
      </c>
      <c r="D383" t="s">
        <v>57</v>
      </c>
      <c r="E383">
        <v>17079.359961761998</v>
      </c>
      <c r="F383">
        <v>201.78</v>
      </c>
      <c r="G383">
        <v>9.5720744192873592</v>
      </c>
      <c r="H383">
        <v>-9.0195122384704298</v>
      </c>
      <c r="I383">
        <v>-3.0936211726604599</v>
      </c>
      <c r="J383">
        <v>-0.45889818375038699</v>
      </c>
      <c r="K383">
        <v>202.27835273550201</v>
      </c>
      <c r="L383">
        <v>181.07635878915701</v>
      </c>
      <c r="M383">
        <v>42.765783180326899</v>
      </c>
      <c r="N383">
        <v>0.77189248889842599</v>
      </c>
      <c r="O383">
        <v>14.183764495985701</v>
      </c>
      <c r="P383">
        <v>60.973274830474601</v>
      </c>
      <c r="Q383">
        <v>6.8025707106190002E-3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Row],[Ticker]],[1]!Table2[[Symbol]:[Industry]],2,FALSE),"-")</f>
        <v>-</v>
      </c>
      <c r="D384" t="s">
        <v>313</v>
      </c>
      <c r="E384">
        <v>17024.188406654899</v>
      </c>
      <c r="F384">
        <v>780.35</v>
      </c>
      <c r="G384">
        <v>36.528447333112197</v>
      </c>
      <c r="H384">
        <v>-3.4082946900288</v>
      </c>
      <c r="I384">
        <v>-20.431896324282501</v>
      </c>
      <c r="J384">
        <v>-5.8960278074817802</v>
      </c>
      <c r="K384">
        <v>810.33147471401298</v>
      </c>
      <c r="L384">
        <v>749.30948992723995</v>
      </c>
      <c r="M384">
        <v>41.6628264480482</v>
      </c>
      <c r="N384">
        <v>0.31181102695249302</v>
      </c>
      <c r="O384">
        <v>22.7654257704875</v>
      </c>
      <c r="P384">
        <v>63.595387840670803</v>
      </c>
      <c r="Q384">
        <v>0.188366446304255</v>
      </c>
    </row>
    <row r="385" spans="1:17" hidden="1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57</v>
      </c>
      <c r="E385">
        <v>16934.8022188</v>
      </c>
      <c r="F385">
        <v>394.4</v>
      </c>
      <c r="G385">
        <v>-6.3636697736698302</v>
      </c>
      <c r="H385">
        <v>-13.754903837831</v>
      </c>
      <c r="I385">
        <v>8.3699818410761697</v>
      </c>
      <c r="J385">
        <v>-10.4949838448434</v>
      </c>
      <c r="K385">
        <v>405.859353718531</v>
      </c>
      <c r="M385">
        <v>34.6961194582274</v>
      </c>
      <c r="N385">
        <v>0.37580894901908302</v>
      </c>
      <c r="O385">
        <v>23.466024340770701</v>
      </c>
      <c r="P385">
        <v>35.068493150684901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630</v>
      </c>
      <c r="E386">
        <v>16889.572800407899</v>
      </c>
      <c r="F386">
        <v>175.56</v>
      </c>
      <c r="G386">
        <v>23.689695488333498</v>
      </c>
      <c r="H386">
        <v>2.5982569328128902</v>
      </c>
      <c r="I386">
        <v>3.1758538111716099</v>
      </c>
      <c r="J386">
        <v>-3.9164052072116302</v>
      </c>
      <c r="K386">
        <v>167.15225171683301</v>
      </c>
      <c r="L386">
        <v>148.6498623869</v>
      </c>
      <c r="M386">
        <v>44.719145689608098</v>
      </c>
      <c r="N386">
        <v>1.2162427151239099</v>
      </c>
      <c r="O386">
        <v>10.332649806334</v>
      </c>
      <c r="P386">
        <v>55.914742451154503</v>
      </c>
      <c r="Q386">
        <v>2.8013957363275999E-2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716</v>
      </c>
      <c r="E387">
        <v>16843.143613</v>
      </c>
      <c r="F387">
        <v>932.5</v>
      </c>
      <c r="G387">
        <v>30.836592533191698</v>
      </c>
      <c r="H387">
        <v>2.0507949665040401</v>
      </c>
      <c r="I387">
        <v>17.917850917255301</v>
      </c>
      <c r="J387">
        <v>-1.5773510124451</v>
      </c>
      <c r="K387">
        <v>864.69661771071901</v>
      </c>
      <c r="L387">
        <v>748.48903148750105</v>
      </c>
      <c r="M387">
        <v>63.901115907984803</v>
      </c>
      <c r="N387">
        <v>1.47162578300936</v>
      </c>
      <c r="O387">
        <v>7.0723860589812304</v>
      </c>
      <c r="P387">
        <v>59.811482433590399</v>
      </c>
      <c r="Q387">
        <v>0.189808708968806</v>
      </c>
    </row>
    <row r="388" spans="1:17" hidden="1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51</v>
      </c>
      <c r="E388">
        <v>16788.429730020001</v>
      </c>
      <c r="F388">
        <v>1066.6500000000001</v>
      </c>
      <c r="G388">
        <v>7.8808379246895299</v>
      </c>
      <c r="H388">
        <v>34.043643042574899</v>
      </c>
      <c r="I388">
        <v>22.6144895394355</v>
      </c>
      <c r="J388">
        <v>19.0773642963137</v>
      </c>
      <c r="O388">
        <v>0</v>
      </c>
      <c r="P388">
        <v>47.124137931034497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168</v>
      </c>
      <c r="E389">
        <v>16776.33286667</v>
      </c>
      <c r="F389">
        <v>1085.3</v>
      </c>
      <c r="G389">
        <v>-6.6308440978883896</v>
      </c>
      <c r="H389">
        <v>8.8042577996383695</v>
      </c>
      <c r="I389">
        <v>-0.87596799020975502</v>
      </c>
      <c r="J389">
        <v>-7.0913899787191603</v>
      </c>
      <c r="K389">
        <v>1036.41555655971</v>
      </c>
      <c r="L389">
        <v>986.60872208599994</v>
      </c>
      <c r="M389">
        <v>50.181129210479398</v>
      </c>
      <c r="N389">
        <v>2.6426545930632099</v>
      </c>
      <c r="O389">
        <v>9.4628213397217298</v>
      </c>
      <c r="P389">
        <v>30.382027871215701</v>
      </c>
      <c r="Q389">
        <v>-1.0919109224508E-2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57</v>
      </c>
      <c r="E390">
        <v>16761.955291067999</v>
      </c>
      <c r="F390">
        <v>203.19</v>
      </c>
      <c r="G390">
        <v>-22.686919721556801</v>
      </c>
      <c r="H390">
        <v>-8.7573001291374499</v>
      </c>
      <c r="I390">
        <v>-26.0066008958986</v>
      </c>
      <c r="J390">
        <v>-3.7336898029961998</v>
      </c>
      <c r="K390">
        <v>212.80394735013701</v>
      </c>
      <c r="L390">
        <v>212.08247903858901</v>
      </c>
      <c r="M390">
        <v>40.8382397618971</v>
      </c>
      <c r="N390">
        <v>0.51759611203890998</v>
      </c>
      <c r="O390">
        <v>42.354446577095302</v>
      </c>
      <c r="P390">
        <v>11.017620543641501</v>
      </c>
      <c r="Q390">
        <v>3.4795710627062E-2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537</v>
      </c>
      <c r="E391">
        <v>16759.659850939999</v>
      </c>
      <c r="F391">
        <v>1577.35</v>
      </c>
      <c r="G391">
        <v>-13.1806611766151</v>
      </c>
      <c r="H391">
        <v>7.9628735424231598</v>
      </c>
      <c r="I391">
        <v>1.94219493839764</v>
      </c>
      <c r="J391">
        <v>-1.78569101812288</v>
      </c>
      <c r="K391">
        <v>1499.4194963812399</v>
      </c>
      <c r="L391">
        <v>1429.3571948608001</v>
      </c>
      <c r="M391">
        <v>49.801745972074599</v>
      </c>
      <c r="N391">
        <v>1.60894815961103</v>
      </c>
      <c r="O391">
        <v>7.1417250451706904</v>
      </c>
      <c r="P391">
        <v>26.898632341110201</v>
      </c>
      <c r="Q391">
        <v>-3.2988426664860002E-2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133</v>
      </c>
      <c r="E392">
        <v>16719.74420904</v>
      </c>
      <c r="F392">
        <v>916.4</v>
      </c>
      <c r="G392">
        <v>267.479738855042</v>
      </c>
      <c r="H392">
        <v>4.5822526614287202</v>
      </c>
      <c r="I392">
        <v>-15.876416188414501</v>
      </c>
      <c r="J392">
        <v>-0.71816601247301504</v>
      </c>
      <c r="K392">
        <v>905.16867492977599</v>
      </c>
      <c r="L392">
        <v>824.065998545605</v>
      </c>
      <c r="M392">
        <v>55.186982492751</v>
      </c>
      <c r="N392">
        <v>1.06318647630726</v>
      </c>
      <c r="O392">
        <v>43.387167175905702</v>
      </c>
      <c r="P392">
        <v>354.22552664188299</v>
      </c>
      <c r="Q392">
        <v>0.213165490504544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21</v>
      </c>
      <c r="E393">
        <v>16593.607594860001</v>
      </c>
      <c r="F393">
        <v>600.65</v>
      </c>
      <c r="G393">
        <v>6.9412534096743297</v>
      </c>
      <c r="H393">
        <v>-22.910252058721099</v>
      </c>
      <c r="I393">
        <v>-40.059386752120702</v>
      </c>
      <c r="J393">
        <v>-3.9604927748972099</v>
      </c>
      <c r="K393">
        <v>655.90226178633895</v>
      </c>
      <c r="L393">
        <v>648.03208213715902</v>
      </c>
      <c r="M393">
        <v>45.782931158814399</v>
      </c>
      <c r="N393">
        <v>1.4427429333346999</v>
      </c>
      <c r="O393">
        <v>43.486223258137002</v>
      </c>
      <c r="P393">
        <v>34.599439775910298</v>
      </c>
      <c r="Q393">
        <v>2.4927615388577001E-2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Row],[Ticker]],[1]!Table2[[Symbol]:[Industry]],2,FALSE),"-")</f>
        <v>-</v>
      </c>
      <c r="D394" t="s">
        <v>51</v>
      </c>
      <c r="E394">
        <v>16593</v>
      </c>
      <c r="F394">
        <v>6637.2</v>
      </c>
      <c r="G394">
        <v>39.938813259699501</v>
      </c>
      <c r="H394">
        <v>-0.32304444717112402</v>
      </c>
      <c r="I394">
        <v>9.2647860633112398</v>
      </c>
      <c r="J394">
        <v>-2.1602742915104098</v>
      </c>
      <c r="K394">
        <v>6565.2312255267798</v>
      </c>
      <c r="L394">
        <v>5723.0155648125201</v>
      </c>
      <c r="M394">
        <v>43.534630504013897</v>
      </c>
      <c r="N394">
        <v>0.67763423102341003</v>
      </c>
      <c r="O394">
        <v>14.087265714457899</v>
      </c>
      <c r="P394">
        <v>68.730933496034098</v>
      </c>
      <c r="Q394">
        <v>8.1146721392271998E-2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Row],[Ticker]],[1]!Table2[[Symbol]:[Industry]],2,FALSE),"-")</f>
        <v>-</v>
      </c>
      <c r="D395" t="s">
        <v>537</v>
      </c>
      <c r="E395">
        <v>16485.984666</v>
      </c>
      <c r="F395">
        <v>3324.9</v>
      </c>
      <c r="G395">
        <v>-52.052675323202898</v>
      </c>
      <c r="H395">
        <v>-11.849193714080601</v>
      </c>
      <c r="I395">
        <v>-6.5986911412009004</v>
      </c>
      <c r="J395">
        <v>-10.570215873142301</v>
      </c>
      <c r="K395">
        <v>3513.05122528844</v>
      </c>
      <c r="L395">
        <v>3551.5474670948802</v>
      </c>
      <c r="M395">
        <v>35.806317142158598</v>
      </c>
      <c r="N395">
        <v>0.916552895548437</v>
      </c>
      <c r="O395">
        <v>42.086980059550598</v>
      </c>
      <c r="P395">
        <v>15.610493923746899</v>
      </c>
      <c r="Q395">
        <v>-6.5382647748307002E-2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Row],[Ticker]],[1]!Table2[[Symbol]:[Industry]],2,FALSE),"-")</f>
        <v>-</v>
      </c>
      <c r="D396" t="s">
        <v>127</v>
      </c>
      <c r="E396">
        <v>16470.433594440001</v>
      </c>
      <c r="F396">
        <v>2748.7</v>
      </c>
      <c r="G396">
        <v>-38.1072779150118</v>
      </c>
      <c r="H396">
        <v>-7.6822635394180798</v>
      </c>
      <c r="I396">
        <v>-12.2977957681797</v>
      </c>
      <c r="J396">
        <v>-6.2062221032602096</v>
      </c>
      <c r="K396">
        <v>2755.7403677904899</v>
      </c>
      <c r="L396">
        <v>2696.7548625363802</v>
      </c>
      <c r="M396">
        <v>46.055519722055003</v>
      </c>
      <c r="N396">
        <v>1.0246164340608901</v>
      </c>
      <c r="O396">
        <v>19.765707425328301</v>
      </c>
      <c r="P396">
        <v>23.260089686098599</v>
      </c>
      <c r="Q396">
        <v>-7.3243433098866995E-2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Row],[Ticker]],[1]!Table2[[Symbol]:[Industry]],2,FALSE),"-")</f>
        <v>-</v>
      </c>
      <c r="D397" t="s">
        <v>51</v>
      </c>
      <c r="E397">
        <v>16461.094050829899</v>
      </c>
      <c r="F397">
        <v>1209.6500000000001</v>
      </c>
      <c r="G397">
        <v>23.2611604240596</v>
      </c>
      <c r="H397">
        <v>15.2110175017011</v>
      </c>
      <c r="I397">
        <v>24.785173072808298</v>
      </c>
      <c r="J397">
        <v>-8.7709782138193595E-2</v>
      </c>
      <c r="K397">
        <v>1063.29669969821</v>
      </c>
      <c r="L397">
        <v>937.19778161531895</v>
      </c>
      <c r="M397">
        <v>71.479614645252099</v>
      </c>
      <c r="N397">
        <v>1.4657587352579</v>
      </c>
      <c r="O397">
        <v>1.2689620964741799</v>
      </c>
      <c r="P397">
        <v>52.926675094816702</v>
      </c>
      <c r="Q397">
        <v>3.5983373289933999E-2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Row],[Ticker]],[1]!Table2[[Symbol]:[Industry]],2,FALSE),"-")</f>
        <v>-</v>
      </c>
      <c r="D398" t="s">
        <v>86</v>
      </c>
      <c r="E398">
        <v>16349.278386914901</v>
      </c>
      <c r="F398">
        <v>2920.35</v>
      </c>
      <c r="G398">
        <v>8.8201460635858808</v>
      </c>
      <c r="H398">
        <v>-12.6991525239275</v>
      </c>
      <c r="I398">
        <v>33.287948314521202</v>
      </c>
      <c r="J398">
        <v>-3.3713273145046201</v>
      </c>
      <c r="K398">
        <v>3039.6358226409402</v>
      </c>
      <c r="L398">
        <v>2606.5923271700799</v>
      </c>
      <c r="M398">
        <v>38.2717500096404</v>
      </c>
      <c r="N398">
        <v>0.44317204651686098</v>
      </c>
      <c r="O398">
        <v>25.1562312736487</v>
      </c>
      <c r="P398">
        <v>68.3198847262247</v>
      </c>
      <c r="Q398">
        <v>0.150322675471668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Row],[Ticker]],[1]!Table2[[Symbol]:[Industry]],2,FALSE),"-")</f>
        <v>-</v>
      </c>
      <c r="D399" t="s">
        <v>537</v>
      </c>
      <c r="E399">
        <v>16157.1941524799</v>
      </c>
      <c r="F399">
        <v>5269.8</v>
      </c>
      <c r="G399">
        <v>-11.0059041333373</v>
      </c>
      <c r="H399">
        <v>-2.49648852360597</v>
      </c>
      <c r="I399">
        <v>10.995410334915601</v>
      </c>
      <c r="J399">
        <v>-2.1888652684788199</v>
      </c>
      <c r="K399">
        <v>5105.7054455289899</v>
      </c>
      <c r="L399">
        <v>4740.1464076133498</v>
      </c>
      <c r="M399">
        <v>48.056202995425799</v>
      </c>
      <c r="N399">
        <v>0.66378469033550203</v>
      </c>
      <c r="O399">
        <v>13.075448783635</v>
      </c>
      <c r="P399">
        <v>31.056951007212099</v>
      </c>
      <c r="Q399">
        <v>5.3252842255795997E-2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Row],[Ticker]],[1]!Table2[[Symbol]:[Industry]],2,FALSE),"-")</f>
        <v>-</v>
      </c>
      <c r="D400" t="s">
        <v>537</v>
      </c>
      <c r="E400">
        <v>16154.63169122</v>
      </c>
      <c r="F400">
        <v>859.1</v>
      </c>
      <c r="G400">
        <v>71.030751417676399</v>
      </c>
      <c r="H400">
        <v>-3.75321998424501</v>
      </c>
      <c r="I400">
        <v>21.334842545502799</v>
      </c>
      <c r="J400">
        <v>0.42186269620482097</v>
      </c>
      <c r="K400">
        <v>810.98442871239399</v>
      </c>
      <c r="L400">
        <v>683.243002431273</v>
      </c>
      <c r="M400">
        <v>57.951224003699998</v>
      </c>
      <c r="N400">
        <v>0.98867854376452302</v>
      </c>
      <c r="O400">
        <v>7.8570597136538201</v>
      </c>
      <c r="P400">
        <v>104.061757719714</v>
      </c>
      <c r="Q400">
        <v>0.12463433150356699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Row],[Ticker]],[1]!Table2[[Symbol]:[Industry]],2,FALSE),"-")</f>
        <v>-</v>
      </c>
      <c r="D401" t="s">
        <v>51</v>
      </c>
      <c r="E401">
        <v>16053.291904260001</v>
      </c>
      <c r="F401">
        <v>662.35</v>
      </c>
      <c r="G401">
        <v>99.134167001985105</v>
      </c>
      <c r="H401">
        <v>28.510309709241501</v>
      </c>
      <c r="I401">
        <v>33.987176409027001</v>
      </c>
      <c r="J401">
        <v>1.25263555523294</v>
      </c>
      <c r="K401">
        <v>557.09605360762998</v>
      </c>
      <c r="L401">
        <v>455.90019508249298</v>
      </c>
      <c r="M401">
        <v>66.072871189111893</v>
      </c>
      <c r="N401">
        <v>0.98815280320699095</v>
      </c>
      <c r="O401">
        <v>5.3144108099947003</v>
      </c>
      <c r="P401">
        <v>129.982638888888</v>
      </c>
      <c r="Q401">
        <v>7.4197959810095998E-2</v>
      </c>
    </row>
    <row r="402" spans="1:17" hidden="1" x14ac:dyDescent="0.3">
      <c r="A402" t="s">
        <v>914</v>
      </c>
      <c r="B402" t="s">
        <v>915</v>
      </c>
      <c r="C402" t="str">
        <f>IFERROR(VLOOKUP(Table1[[#This Row],[Ticker]],[1]!Table2[[Symbol]:[Industry]],2,FALSE),"-")</f>
        <v>-</v>
      </c>
      <c r="D402" t="s">
        <v>256</v>
      </c>
      <c r="E402">
        <v>16037.85375</v>
      </c>
      <c r="F402">
        <v>15012.5</v>
      </c>
      <c r="G402">
        <v>-13.3147455760196</v>
      </c>
      <c r="H402">
        <v>-7.5340049370368503</v>
      </c>
      <c r="I402">
        <v>-10.474234984470099</v>
      </c>
      <c r="J402">
        <v>-0.60703290612583904</v>
      </c>
      <c r="K402">
        <v>15620.2489213915</v>
      </c>
      <c r="L402">
        <v>15080.142455097901</v>
      </c>
      <c r="M402">
        <v>49.678877640222503</v>
      </c>
      <c r="N402">
        <v>0.96151535303964897</v>
      </c>
      <c r="O402">
        <v>18.5288925895087</v>
      </c>
      <c r="P402">
        <v>18.001461999795598</v>
      </c>
      <c r="Q402">
        <v>6.8447216703079003E-2</v>
      </c>
    </row>
    <row r="403" spans="1:17" x14ac:dyDescent="0.3">
      <c r="A403" t="s">
        <v>916</v>
      </c>
      <c r="B403" t="s">
        <v>917</v>
      </c>
      <c r="C403" t="str">
        <f>IFERROR(VLOOKUP(Table1[[#This Row],[Ticker]],[1]!Table2[[Symbol]:[Industry]],2,FALSE),"-")</f>
        <v>-</v>
      </c>
      <c r="D403" t="s">
        <v>918</v>
      </c>
      <c r="E403">
        <v>15979.792305749999</v>
      </c>
      <c r="F403">
        <v>719.25</v>
      </c>
      <c r="G403">
        <v>-8.1395083297423998</v>
      </c>
      <c r="H403">
        <v>3.3239313147411802</v>
      </c>
      <c r="I403">
        <v>-15.489426592219999</v>
      </c>
      <c r="J403">
        <v>-0.86978702617984505</v>
      </c>
      <c r="K403">
        <v>703.514084182077</v>
      </c>
      <c r="L403">
        <v>684.28634104919797</v>
      </c>
      <c r="M403">
        <v>54.326078455771203</v>
      </c>
      <c r="N403">
        <v>0.95945267939429202</v>
      </c>
      <c r="O403">
        <v>18.1091414668056</v>
      </c>
      <c r="P403">
        <v>21.085858585858499</v>
      </c>
      <c r="Q403">
        <v>5.6122475678507998E-2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256</v>
      </c>
      <c r="E404">
        <v>15937.6415715</v>
      </c>
      <c r="F404">
        <v>915.75</v>
      </c>
      <c r="G404">
        <v>45.951636216955002</v>
      </c>
      <c r="H404">
        <v>-9.3942036814846404</v>
      </c>
      <c r="I404">
        <v>0.81359510758871401</v>
      </c>
      <c r="J404">
        <v>-2.42805219857622</v>
      </c>
      <c r="K404">
        <v>941.74306265980397</v>
      </c>
      <c r="L404">
        <v>816.744069007235</v>
      </c>
      <c r="M404">
        <v>29.145240837555601</v>
      </c>
      <c r="N404">
        <v>0.71391556751695295</v>
      </c>
      <c r="O404">
        <v>15.752115752115699</v>
      </c>
      <c r="P404">
        <v>76.707253536074703</v>
      </c>
      <c r="Q404">
        <v>0.15843276729265399</v>
      </c>
    </row>
    <row r="405" spans="1:17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222</v>
      </c>
      <c r="E405">
        <v>15934.8553815</v>
      </c>
      <c r="F405">
        <v>2283.85</v>
      </c>
      <c r="G405">
        <v>103.16632175435601</v>
      </c>
      <c r="H405">
        <v>-1.34224485804523</v>
      </c>
      <c r="I405">
        <v>18.070237159350398</v>
      </c>
      <c r="J405">
        <v>-1.1616886933172801</v>
      </c>
      <c r="K405">
        <v>2069.9297411765301</v>
      </c>
      <c r="L405">
        <v>1698.64910131696</v>
      </c>
      <c r="M405">
        <v>56.279870623970602</v>
      </c>
      <c r="N405">
        <v>0.66793519060468498</v>
      </c>
      <c r="O405">
        <v>5.61113908531647</v>
      </c>
      <c r="P405">
        <v>135.436317715581</v>
      </c>
      <c r="Q405">
        <v>5.9830133685889998E-2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925</v>
      </c>
      <c r="E406">
        <v>15848.131265231999</v>
      </c>
      <c r="F406">
        <v>202.72</v>
      </c>
      <c r="G406">
        <v>2.1037598471733299</v>
      </c>
      <c r="H406">
        <v>-4.3101126657695801</v>
      </c>
      <c r="I406">
        <v>-8.6236401689971096</v>
      </c>
      <c r="J406">
        <v>4.2291394373978797</v>
      </c>
      <c r="K406">
        <v>205.579641866445</v>
      </c>
      <c r="L406">
        <v>197.61503720812101</v>
      </c>
      <c r="M406">
        <v>56.411508346830601</v>
      </c>
      <c r="N406">
        <v>0.67692828645673397</v>
      </c>
      <c r="O406">
        <v>17.181333859510602</v>
      </c>
      <c r="P406">
        <v>48.839941262848697</v>
      </c>
      <c r="Q406">
        <v>6.2148499239299997E-4</v>
      </c>
    </row>
    <row r="407" spans="1:17" hidden="1" x14ac:dyDescent="0.3">
      <c r="A407" t="s">
        <v>926</v>
      </c>
      <c r="B407" t="s">
        <v>927</v>
      </c>
      <c r="C407" t="str">
        <f>IFERROR(VLOOKUP(Table1[[#This Row],[Ticker]],[1]!Table2[[Symbol]:[Industry]],2,FALSE),"-")</f>
        <v>-</v>
      </c>
      <c r="D407" t="s">
        <v>46</v>
      </c>
      <c r="E407">
        <v>15836.937235900001</v>
      </c>
      <c r="F407">
        <v>1520.6</v>
      </c>
      <c r="G407">
        <v>458.65535930793999</v>
      </c>
      <c r="H407">
        <v>-25.087568274843299</v>
      </c>
      <c r="I407">
        <v>68.910883286009195</v>
      </c>
      <c r="J407">
        <v>-8.3253279397323805</v>
      </c>
      <c r="K407">
        <v>1788.86099537159</v>
      </c>
      <c r="L407">
        <v>1446.50594631438</v>
      </c>
      <c r="M407">
        <v>44.352164901361</v>
      </c>
      <c r="N407">
        <v>0.94800252834217003</v>
      </c>
      <c r="O407">
        <v>99.7731158753123</v>
      </c>
      <c r="P407">
        <v>571.88052315305697</v>
      </c>
      <c r="Q407">
        <v>0.28772860358313901</v>
      </c>
    </row>
    <row r="408" spans="1:17" x14ac:dyDescent="0.3">
      <c r="A408" t="s">
        <v>928</v>
      </c>
      <c r="B408" t="s">
        <v>929</v>
      </c>
      <c r="C408" t="str">
        <f>IFERROR(VLOOKUP(Table1[[#This Row],[Ticker]],[1]!Table2[[Symbol]:[Industry]],2,FALSE),"-")</f>
        <v>-</v>
      </c>
      <c r="D408" t="s">
        <v>256</v>
      </c>
      <c r="E408">
        <v>15770.215658970001</v>
      </c>
      <c r="F408">
        <v>1985.95</v>
      </c>
      <c r="G408">
        <v>122.320653625829</v>
      </c>
      <c r="H408">
        <v>-14.380210387553699</v>
      </c>
      <c r="I408">
        <v>108.66860005529701</v>
      </c>
      <c r="J408">
        <v>-7.2343147503334899</v>
      </c>
      <c r="K408">
        <v>2050.2941944915301</v>
      </c>
      <c r="L408">
        <v>1491.2379240387399</v>
      </c>
      <c r="M408">
        <v>42.340531765891498</v>
      </c>
      <c r="N408">
        <v>0.65355803087646702</v>
      </c>
      <c r="O408">
        <v>35.149424708577698</v>
      </c>
      <c r="P408">
        <v>160.58916152735799</v>
      </c>
      <c r="Q408">
        <v>0.154548796088814</v>
      </c>
    </row>
    <row r="409" spans="1:17" x14ac:dyDescent="0.3">
      <c r="A409" t="s">
        <v>930</v>
      </c>
      <c r="B409" t="s">
        <v>931</v>
      </c>
      <c r="C409" t="str">
        <f>IFERROR(VLOOKUP(Table1[[#This Row],[Ticker]],[1]!Table2[[Symbol]:[Industry]],2,FALSE),"-")</f>
        <v>-</v>
      </c>
      <c r="D409" t="s">
        <v>133</v>
      </c>
      <c r="E409">
        <v>15766.659473</v>
      </c>
      <c r="F409">
        <v>53.8</v>
      </c>
      <c r="G409">
        <v>-10.379421017597</v>
      </c>
      <c r="H409">
        <v>-10.3385304581998</v>
      </c>
      <c r="I409">
        <v>-26.819949436468999</v>
      </c>
      <c r="J409">
        <v>-5.17579496886942</v>
      </c>
      <c r="K409">
        <v>57.444251747652999</v>
      </c>
      <c r="L409">
        <v>55.941272495133802</v>
      </c>
      <c r="M409">
        <v>34.380932248462798</v>
      </c>
      <c r="N409">
        <v>0.597293703584587</v>
      </c>
      <c r="O409">
        <v>36.9888475836431</v>
      </c>
      <c r="P409">
        <v>37.420178799489101</v>
      </c>
    </row>
    <row r="410" spans="1:17" x14ac:dyDescent="0.3">
      <c r="A410" t="s">
        <v>932</v>
      </c>
      <c r="B410" t="s">
        <v>933</v>
      </c>
      <c r="C410" t="str">
        <f>IFERROR(VLOOKUP(Table1[[#This Row],[Ticker]],[1]!Table2[[Symbol]:[Industry]],2,FALSE),"-")</f>
        <v>-</v>
      </c>
      <c r="D410" t="s">
        <v>556</v>
      </c>
      <c r="E410">
        <v>15750.587183415</v>
      </c>
      <c r="F410">
        <v>655.45</v>
      </c>
      <c r="G410">
        <v>16.117306425133101</v>
      </c>
      <c r="H410">
        <v>-14.2494973482957</v>
      </c>
      <c r="I410">
        <v>-24.805216975333</v>
      </c>
      <c r="J410">
        <v>-6.2645752349250801</v>
      </c>
      <c r="K410">
        <v>700.22944818318297</v>
      </c>
      <c r="L410">
        <v>639.43917528562201</v>
      </c>
      <c r="M410">
        <v>29.375092527097401</v>
      </c>
      <c r="N410">
        <v>0.35789424611661502</v>
      </c>
      <c r="O410">
        <v>26.012663055915699</v>
      </c>
      <c r="P410">
        <v>51.619245894054998</v>
      </c>
      <c r="Q410">
        <v>9.4075135243746999E-2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Row],[Ticker]],[1]!Table2[[Symbol]:[Industry]],2,FALSE),"-")</f>
        <v>-</v>
      </c>
      <c r="D411" t="s">
        <v>716</v>
      </c>
      <c r="E411">
        <v>15541.935622499999</v>
      </c>
      <c r="F411">
        <v>3732.05</v>
      </c>
      <c r="G411">
        <v>67.739005137979703</v>
      </c>
      <c r="H411">
        <v>-27.363736870598501</v>
      </c>
      <c r="I411">
        <v>7.4309654566857297</v>
      </c>
      <c r="J411">
        <v>-11.5845678081785</v>
      </c>
      <c r="K411">
        <v>4294.6437609703498</v>
      </c>
      <c r="L411">
        <v>3555.4956507117599</v>
      </c>
      <c r="M411">
        <v>27.293080693083098</v>
      </c>
      <c r="N411">
        <v>0.56040116699877796</v>
      </c>
      <c r="O411">
        <v>47.050548626090198</v>
      </c>
      <c r="P411">
        <v>95.902994672055797</v>
      </c>
      <c r="Q411">
        <v>0.125757917462992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Row],[Ticker]],[1]!Table2[[Symbol]:[Industry]],2,FALSE),"-")</f>
        <v>-</v>
      </c>
      <c r="D412" t="s">
        <v>205</v>
      </c>
      <c r="E412">
        <v>15520.076644695</v>
      </c>
      <c r="F412">
        <v>638.45000000000005</v>
      </c>
      <c r="G412">
        <v>0.86270206909468405</v>
      </c>
      <c r="H412">
        <v>-6.5766299721017099</v>
      </c>
      <c r="I412">
        <v>6.09299555602409</v>
      </c>
      <c r="J412">
        <v>-5.8679858417657602</v>
      </c>
      <c r="K412">
        <v>642.52394311807905</v>
      </c>
      <c r="L412">
        <v>597.96090073269102</v>
      </c>
      <c r="M412">
        <v>49.951402822101002</v>
      </c>
      <c r="N412">
        <v>0.36742241646005602</v>
      </c>
      <c r="O412">
        <v>13.0863810791761</v>
      </c>
      <c r="P412">
        <v>29.871847030105702</v>
      </c>
      <c r="Q412">
        <v>5.9913514627220998E-2</v>
      </c>
    </row>
    <row r="413" spans="1:17" x14ac:dyDescent="0.3">
      <c r="A413" t="s">
        <v>938</v>
      </c>
      <c r="B413" t="s">
        <v>939</v>
      </c>
      <c r="C413" t="str">
        <f>IFERROR(VLOOKUP(Table1[[#This Row],[Ticker]],[1]!Table2[[Symbol]:[Industry]],2,FALSE),"-")</f>
        <v>-</v>
      </c>
      <c r="D413" t="s">
        <v>46</v>
      </c>
      <c r="E413">
        <v>15513.7516545</v>
      </c>
      <c r="F413">
        <v>1604.5</v>
      </c>
      <c r="G413">
        <v>2.0254466663897901</v>
      </c>
      <c r="H413">
        <v>-9.7799414808927896</v>
      </c>
      <c r="I413">
        <v>23.850789519488199</v>
      </c>
      <c r="J413">
        <v>-3.8456925568902101</v>
      </c>
      <c r="K413">
        <v>1649.0201768035899</v>
      </c>
      <c r="L413">
        <v>1448.1363238670699</v>
      </c>
      <c r="M413">
        <v>39.7708445288851</v>
      </c>
      <c r="N413">
        <v>0.55152214810604705</v>
      </c>
      <c r="O413">
        <v>15.9239638516671</v>
      </c>
      <c r="P413">
        <v>56.544221669349703</v>
      </c>
      <c r="Q413">
        <v>-3.0441514638104E-2</v>
      </c>
    </row>
    <row r="414" spans="1:17" hidden="1" x14ac:dyDescent="0.3">
      <c r="A414" t="s">
        <v>940</v>
      </c>
      <c r="B414" t="s">
        <v>941</v>
      </c>
      <c r="C414" t="str">
        <f>IFERROR(VLOOKUP(Table1[[#This Row],[Ticker]],[1]!Table2[[Symbol]:[Industry]],2,FALSE),"-")</f>
        <v>-</v>
      </c>
      <c r="D414" t="s">
        <v>723</v>
      </c>
      <c r="E414">
        <v>15502.9956089399</v>
      </c>
      <c r="F414">
        <v>871.07</v>
      </c>
      <c r="G414">
        <v>-5.4958813469410899</v>
      </c>
      <c r="H414">
        <v>-1.53937395388446</v>
      </c>
      <c r="I414">
        <v>0.275136976052133</v>
      </c>
      <c r="J414">
        <v>-0.84379457445070905</v>
      </c>
      <c r="K414">
        <v>854.99136183547796</v>
      </c>
      <c r="L414">
        <v>797.49631897057304</v>
      </c>
      <c r="M414">
        <v>63.673105172010501</v>
      </c>
      <c r="N414">
        <v>0.486036911927689</v>
      </c>
      <c r="O414">
        <v>3.0915999862238301</v>
      </c>
      <c r="P414">
        <v>29.427060117084199</v>
      </c>
      <c r="Q414">
        <v>-2.790653939747E-3</v>
      </c>
    </row>
    <row r="415" spans="1:17" x14ac:dyDescent="0.3">
      <c r="A415" t="s">
        <v>942</v>
      </c>
      <c r="B415" t="s">
        <v>943</v>
      </c>
      <c r="C415" t="str">
        <f>IFERROR(VLOOKUP(Table1[[#This Row],[Ticker]],[1]!Table2[[Symbol]:[Industry]],2,FALSE),"-")</f>
        <v>-</v>
      </c>
      <c r="D415" t="s">
        <v>51</v>
      </c>
      <c r="E415">
        <v>15477.7295151</v>
      </c>
      <c r="F415">
        <v>6720.5</v>
      </c>
      <c r="G415">
        <v>26.7881892022309</v>
      </c>
      <c r="H415">
        <v>3.7240176700759702</v>
      </c>
      <c r="I415">
        <v>10.0748225214268</v>
      </c>
      <c r="J415">
        <v>0.459490175596317</v>
      </c>
      <c r="K415">
        <v>6393.2526570803502</v>
      </c>
      <c r="L415">
        <v>5615.9899093232598</v>
      </c>
      <c r="M415">
        <v>62.968507255421997</v>
      </c>
      <c r="N415">
        <v>0.45737136750282398</v>
      </c>
      <c r="O415">
        <v>12.188081243955001</v>
      </c>
      <c r="P415">
        <v>53.499420238095198</v>
      </c>
      <c r="Q415">
        <v>1.415663492145E-3</v>
      </c>
    </row>
    <row r="416" spans="1:17" x14ac:dyDescent="0.3">
      <c r="A416" t="s">
        <v>944</v>
      </c>
      <c r="B416" t="s">
        <v>945</v>
      </c>
      <c r="C416" t="str">
        <f>IFERROR(VLOOKUP(Table1[[#This Row],[Ticker]],[1]!Table2[[Symbol]:[Industry]],2,FALSE),"-")</f>
        <v>-</v>
      </c>
      <c r="D416" t="s">
        <v>248</v>
      </c>
      <c r="E416">
        <v>15475.646196554901</v>
      </c>
      <c r="F416">
        <v>663.15</v>
      </c>
      <c r="G416">
        <v>61.358058999665502</v>
      </c>
      <c r="H416">
        <v>-5.6152239524989698</v>
      </c>
      <c r="I416">
        <v>1.7725766548787101</v>
      </c>
      <c r="J416">
        <v>-4.5172154770850899</v>
      </c>
      <c r="K416">
        <v>678.71852905450396</v>
      </c>
      <c r="L416">
        <v>585.10566715077096</v>
      </c>
      <c r="M416">
        <v>49.676407725275098</v>
      </c>
      <c r="N416">
        <v>0.614421404891486</v>
      </c>
      <c r="O416">
        <v>24.858629269396001</v>
      </c>
      <c r="P416">
        <v>162.11462450592799</v>
      </c>
      <c r="Q416">
        <v>8.5150073237828E-2</v>
      </c>
    </row>
    <row r="417" spans="1:17" x14ac:dyDescent="0.3">
      <c r="A417" t="s">
        <v>946</v>
      </c>
      <c r="B417" t="s">
        <v>947</v>
      </c>
      <c r="C417" t="str">
        <f>IFERROR(VLOOKUP(Table1[[#This Row],[Ticker]],[1]!Table2[[Symbol]:[Industry]],2,FALSE),"-")</f>
        <v>-</v>
      </c>
      <c r="D417" t="s">
        <v>764</v>
      </c>
      <c r="E417">
        <v>15441.0707322</v>
      </c>
      <c r="F417">
        <v>375.3</v>
      </c>
      <c r="G417">
        <v>27.575697239961102</v>
      </c>
      <c r="H417">
        <v>-0.49612457361698098</v>
      </c>
      <c r="I417">
        <v>-7.97050325123534</v>
      </c>
      <c r="J417">
        <v>-10.262982555647801</v>
      </c>
      <c r="K417">
        <v>358.87977617324202</v>
      </c>
      <c r="L417">
        <v>327.86651245937799</v>
      </c>
      <c r="M417">
        <v>53.345986174899998</v>
      </c>
      <c r="N417">
        <v>1.8730207149763101</v>
      </c>
      <c r="O417">
        <v>14.5616839861444</v>
      </c>
      <c r="P417">
        <v>63.315926892950301</v>
      </c>
      <c r="Q417">
        <v>0.20839996276130501</v>
      </c>
    </row>
    <row r="418" spans="1:17" x14ac:dyDescent="0.3">
      <c r="A418" t="s">
        <v>948</v>
      </c>
      <c r="B418" t="s">
        <v>949</v>
      </c>
      <c r="C418" t="str">
        <f>IFERROR(VLOOKUP(Table1[[#This Row],[Ticker]],[1]!Table2[[Symbol]:[Industry]],2,FALSE),"-")</f>
        <v>-</v>
      </c>
      <c r="D418" t="s">
        <v>950</v>
      </c>
      <c r="E418">
        <v>15302.989461360001</v>
      </c>
      <c r="F418">
        <v>795.95</v>
      </c>
      <c r="G418">
        <v>41.102918691463699</v>
      </c>
      <c r="H418">
        <v>-7.7587081542476302</v>
      </c>
      <c r="I418">
        <v>42.670398745223103</v>
      </c>
      <c r="J418">
        <v>-1.86205481439028</v>
      </c>
      <c r="K418">
        <v>755.20099769769502</v>
      </c>
      <c r="L418">
        <v>613.08018602498805</v>
      </c>
      <c r="M418">
        <v>40.198696455614602</v>
      </c>
      <c r="N418">
        <v>0.75358667432783799</v>
      </c>
      <c r="O418">
        <v>10.1451096174382</v>
      </c>
      <c r="P418">
        <v>78.324185056569902</v>
      </c>
      <c r="Q418">
        <v>-1.7591792308047E-2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Row],[Ticker]],[1]!Table2[[Symbol]:[Industry]],2,FALSE),"-")</f>
        <v>-</v>
      </c>
      <c r="D419" t="s">
        <v>291</v>
      </c>
      <c r="E419">
        <v>15272.136957839901</v>
      </c>
      <c r="F419">
        <v>404.6</v>
      </c>
      <c r="G419">
        <v>137.33311258455299</v>
      </c>
      <c r="H419">
        <v>35.607643935254302</v>
      </c>
      <c r="I419">
        <v>12.575673400422501</v>
      </c>
      <c r="J419">
        <v>-5.4768791884890797</v>
      </c>
      <c r="K419">
        <v>313.07559605596498</v>
      </c>
      <c r="L419">
        <v>264.73656155152503</v>
      </c>
      <c r="M419">
        <v>74.299144899498103</v>
      </c>
      <c r="N419">
        <v>2.6898701253891102</v>
      </c>
      <c r="O419">
        <v>3.7691547207118199</v>
      </c>
      <c r="P419">
        <v>164.96398166339199</v>
      </c>
      <c r="Q419">
        <v>0.12891448965583799</v>
      </c>
    </row>
    <row r="420" spans="1:17" x14ac:dyDescent="0.3">
      <c r="A420" t="s">
        <v>953</v>
      </c>
      <c r="B420" t="s">
        <v>954</v>
      </c>
      <c r="C420" t="str">
        <f>IFERROR(VLOOKUP(Table1[[#This Row],[Ticker]],[1]!Table2[[Symbol]:[Industry]],2,FALSE),"-")</f>
        <v>-</v>
      </c>
      <c r="D420" t="s">
        <v>955</v>
      </c>
      <c r="E420">
        <v>15257.4118687799</v>
      </c>
      <c r="F420">
        <v>475.4</v>
      </c>
      <c r="G420">
        <v>147.84847649264901</v>
      </c>
      <c r="H420">
        <v>-18.890334248901102</v>
      </c>
      <c r="I420">
        <v>14.190029921947101</v>
      </c>
      <c r="J420">
        <v>-0.204136613477755</v>
      </c>
      <c r="K420">
        <v>473.38218236935302</v>
      </c>
      <c r="L420">
        <v>387.18135097747898</v>
      </c>
      <c r="M420">
        <v>47.451773256207197</v>
      </c>
      <c r="N420">
        <v>0.43500028749550901</v>
      </c>
      <c r="O420">
        <v>29.9537231804795</v>
      </c>
      <c r="P420">
        <v>187.25075528700901</v>
      </c>
      <c r="Q420">
        <v>0.120151231602607</v>
      </c>
    </row>
    <row r="421" spans="1:17" x14ac:dyDescent="0.3">
      <c r="A421" t="s">
        <v>956</v>
      </c>
      <c r="B421" t="s">
        <v>957</v>
      </c>
      <c r="C421" t="str">
        <f>IFERROR(VLOOKUP(Table1[[#This Row],[Ticker]],[1]!Table2[[Symbol]:[Industry]],2,FALSE),"-")</f>
        <v>-</v>
      </c>
      <c r="D421" t="s">
        <v>298</v>
      </c>
      <c r="E421">
        <v>15188.0270718149</v>
      </c>
      <c r="F421">
        <v>1085.8499999999999</v>
      </c>
      <c r="G421">
        <v>108.43382961972</v>
      </c>
      <c r="H421">
        <v>-1.7453920357635899</v>
      </c>
      <c r="I421">
        <v>26.427303582136901</v>
      </c>
      <c r="J421">
        <v>-0.81966465401655997</v>
      </c>
      <c r="K421">
        <v>992.63238332133596</v>
      </c>
      <c r="L421">
        <v>824.43581121581303</v>
      </c>
      <c r="M421">
        <v>66.782841701230097</v>
      </c>
      <c r="N421">
        <v>0.883035691839821</v>
      </c>
      <c r="O421">
        <v>6.5478657273104002</v>
      </c>
      <c r="P421">
        <v>169.42497363687099</v>
      </c>
      <c r="Q421">
        <v>0.13486701072534901</v>
      </c>
    </row>
    <row r="422" spans="1:17" x14ac:dyDescent="0.3">
      <c r="A422" t="s">
        <v>958</v>
      </c>
      <c r="B422" t="s">
        <v>959</v>
      </c>
      <c r="C422" t="str">
        <f>IFERROR(VLOOKUP(Table1[[#This Row],[Ticker]],[1]!Table2[[Symbol]:[Industry]],2,FALSE),"-")</f>
        <v>-</v>
      </c>
      <c r="D422" t="s">
        <v>548</v>
      </c>
      <c r="E422">
        <v>15096.4584002549</v>
      </c>
      <c r="F422">
        <v>302.55</v>
      </c>
      <c r="G422">
        <v>-14.7239107101342</v>
      </c>
      <c r="H422">
        <v>-7.79800310177911</v>
      </c>
      <c r="I422">
        <v>-26.143342402127299</v>
      </c>
      <c r="J422">
        <v>-3.9488233766556</v>
      </c>
      <c r="K422">
        <v>319.27121423383102</v>
      </c>
      <c r="L422">
        <v>318.029105110297</v>
      </c>
      <c r="M422">
        <v>24.706913170578101</v>
      </c>
      <c r="N422">
        <v>0.41636882918400098</v>
      </c>
      <c r="O422">
        <v>29.565361097339199</v>
      </c>
      <c r="P422">
        <v>17.723735408560302</v>
      </c>
      <c r="Q422">
        <v>-5.5845382718433999E-2</v>
      </c>
    </row>
    <row r="423" spans="1:17" x14ac:dyDescent="0.3">
      <c r="A423" t="s">
        <v>960</v>
      </c>
      <c r="B423" t="s">
        <v>961</v>
      </c>
      <c r="C423" t="str">
        <f>IFERROR(VLOOKUP(Table1[[#This Row],[Ticker]],[1]!Table2[[Symbol]:[Industry]],2,FALSE),"-")</f>
        <v>-</v>
      </c>
      <c r="D423" t="s">
        <v>962</v>
      </c>
      <c r="E423">
        <v>15080.94382767</v>
      </c>
      <c r="F423">
        <v>2216.5500000000002</v>
      </c>
      <c r="G423">
        <v>176.52233684507601</v>
      </c>
      <c r="H423">
        <v>36.918661906294602</v>
      </c>
      <c r="I423">
        <v>128.21758633070499</v>
      </c>
      <c r="J423">
        <v>7.5627142351438499</v>
      </c>
      <c r="K423">
        <v>1531.0733393845601</v>
      </c>
      <c r="L423">
        <v>1155.91276184818</v>
      </c>
      <c r="M423">
        <v>90.031914593578804</v>
      </c>
      <c r="N423">
        <v>1.52679458314674</v>
      </c>
      <c r="O423">
        <v>4.2836841036746103</v>
      </c>
      <c r="P423">
        <v>213.692329465043</v>
      </c>
      <c r="Q423">
        <v>0.246429022185263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183</v>
      </c>
      <c r="E424">
        <v>15059.519871864901</v>
      </c>
      <c r="F424">
        <v>464.45</v>
      </c>
      <c r="G424">
        <v>11.699761637752299</v>
      </c>
      <c r="H424">
        <v>-2.9597789755783701</v>
      </c>
      <c r="I424">
        <v>-7.0090769263510504</v>
      </c>
      <c r="J424">
        <v>-6.3434636131525899</v>
      </c>
      <c r="K424">
        <v>455.91608034212402</v>
      </c>
      <c r="M424">
        <v>49.424896368017301</v>
      </c>
      <c r="N424">
        <v>1.23338075721078</v>
      </c>
      <c r="O424">
        <v>10.0226073850791</v>
      </c>
      <c r="P424">
        <v>81.213421771361595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967</v>
      </c>
      <c r="E425">
        <v>15044.183224245</v>
      </c>
      <c r="F425">
        <v>1264.05</v>
      </c>
      <c r="G425">
        <v>35.276007072256597</v>
      </c>
      <c r="H425">
        <v>-15.186758951153299</v>
      </c>
      <c r="I425">
        <v>-3.7430767686369601</v>
      </c>
      <c r="J425">
        <v>-6.6729953806925</v>
      </c>
      <c r="K425">
        <v>1379.8479499052</v>
      </c>
      <c r="L425">
        <v>1213.0876962201401</v>
      </c>
      <c r="M425">
        <v>36.797734568718603</v>
      </c>
      <c r="N425">
        <v>0.56809335157876395</v>
      </c>
      <c r="O425">
        <v>34.0927969621454</v>
      </c>
      <c r="P425">
        <v>96.174439357492005</v>
      </c>
      <c r="Q425">
        <v>0.19208180917595999</v>
      </c>
    </row>
    <row r="426" spans="1:17" x14ac:dyDescent="0.3">
      <c r="A426" t="s">
        <v>968</v>
      </c>
      <c r="B426" t="s">
        <v>969</v>
      </c>
      <c r="C426" t="str">
        <f>IFERROR(VLOOKUP(Table1[[#This Row],[Ticker]],[1]!Table2[[Symbol]:[Industry]],2,FALSE),"-")</f>
        <v>-</v>
      </c>
      <c r="D426" t="s">
        <v>70</v>
      </c>
      <c r="E426">
        <v>14970</v>
      </c>
      <c r="F426">
        <v>99.8</v>
      </c>
      <c r="G426">
        <v>125.941856271422</v>
      </c>
      <c r="H426">
        <v>4.6642448985914902</v>
      </c>
      <c r="I426">
        <v>16.113798841700401</v>
      </c>
      <c r="J426">
        <v>-2.6922453639606698</v>
      </c>
      <c r="K426">
        <v>92.160743222470103</v>
      </c>
      <c r="L426">
        <v>75.043753761295307</v>
      </c>
      <c r="M426">
        <v>46.170669828539403</v>
      </c>
      <c r="N426">
        <v>0.80291780716287298</v>
      </c>
      <c r="O426">
        <v>32.064128256513001</v>
      </c>
      <c r="P426">
        <v>165.77896138482001</v>
      </c>
      <c r="Q426">
        <v>7.9642900588509993E-2</v>
      </c>
    </row>
    <row r="427" spans="1:17" x14ac:dyDescent="0.3">
      <c r="A427" t="s">
        <v>970</v>
      </c>
      <c r="B427" t="s">
        <v>971</v>
      </c>
      <c r="C427" t="str">
        <f>IFERROR(VLOOKUP(Table1[[#This Row],[Ticker]],[1]!Table2[[Symbol]:[Industry]],2,FALSE),"-")</f>
        <v>-</v>
      </c>
      <c r="D427" t="s">
        <v>51</v>
      </c>
      <c r="E427">
        <v>14966.257966835001</v>
      </c>
      <c r="F427">
        <v>11665.15</v>
      </c>
      <c r="G427">
        <v>145.80488464394799</v>
      </c>
      <c r="H427">
        <v>36.383223764039002</v>
      </c>
      <c r="I427">
        <v>51.8031160211398</v>
      </c>
      <c r="J427">
        <v>-2.1842011484886701</v>
      </c>
      <c r="K427">
        <v>8865.9282604843902</v>
      </c>
      <c r="L427">
        <v>6715.6223345259796</v>
      </c>
      <c r="M427">
        <v>78.482890652879206</v>
      </c>
      <c r="N427">
        <v>2.5009947060517299</v>
      </c>
      <c r="O427">
        <v>1.5499157747650201</v>
      </c>
      <c r="P427">
        <v>243.09264705882299</v>
      </c>
      <c r="Q427">
        <v>0.16868777978341201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251</v>
      </c>
      <c r="E428">
        <v>14952.431286569999</v>
      </c>
      <c r="F428">
        <v>3602.1</v>
      </c>
      <c r="G428">
        <v>126.807079693511</v>
      </c>
      <c r="H428">
        <v>-8.1729359236045198</v>
      </c>
      <c r="I428">
        <v>-12.552817771295</v>
      </c>
      <c r="J428">
        <v>-1.38470592569809</v>
      </c>
      <c r="K428">
        <v>3790.43485378993</v>
      </c>
      <c r="L428">
        <v>3313.7160330852198</v>
      </c>
      <c r="M428">
        <v>39.394845058080499</v>
      </c>
      <c r="N428">
        <v>0.618784866627206</v>
      </c>
      <c r="O428">
        <v>19.373421059937201</v>
      </c>
      <c r="P428">
        <v>166.822222222222</v>
      </c>
      <c r="Q428">
        <v>0.26411837168570301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Row],[Ticker]],[1]!Table2[[Symbol]:[Industry]],2,FALSE),"-")</f>
        <v>-</v>
      </c>
      <c r="D429" t="s">
        <v>976</v>
      </c>
      <c r="E429">
        <v>14720.845078479901</v>
      </c>
      <c r="F429">
        <v>1500.05</v>
      </c>
      <c r="G429">
        <v>-38.461161671211997</v>
      </c>
      <c r="H429">
        <v>-1.7219628610072799</v>
      </c>
      <c r="I429">
        <v>-2.83805736597715</v>
      </c>
      <c r="J429">
        <v>-3.4547730144431701</v>
      </c>
      <c r="K429">
        <v>1441.63585133427</v>
      </c>
      <c r="L429">
        <v>1462.81200232374</v>
      </c>
      <c r="M429">
        <v>58.542008191885301</v>
      </c>
      <c r="N429">
        <v>0.68696084615155895</v>
      </c>
      <c r="O429">
        <v>25.025832472250901</v>
      </c>
      <c r="P429">
        <v>24.568178043514301</v>
      </c>
      <c r="Q429">
        <v>-2.1085740223987001E-2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Row],[Ticker]],[1]!Table2[[Symbol]:[Industry]],2,FALSE),"-")</f>
        <v>-</v>
      </c>
      <c r="D430" t="s">
        <v>18</v>
      </c>
      <c r="E430">
        <v>14617.143024000001</v>
      </c>
      <c r="F430">
        <v>981.6</v>
      </c>
      <c r="G430">
        <v>154.13861114530999</v>
      </c>
      <c r="H430">
        <v>-14.081196896029899</v>
      </c>
      <c r="I430">
        <v>-8.0727320088365904</v>
      </c>
      <c r="J430">
        <v>3.0479807662936298</v>
      </c>
      <c r="K430">
        <v>976.03384421052601</v>
      </c>
      <c r="L430">
        <v>848.43621250036199</v>
      </c>
      <c r="M430">
        <v>55.642694314961602</v>
      </c>
      <c r="N430">
        <v>0.77635156528105798</v>
      </c>
      <c r="O430">
        <v>29.889975550122202</v>
      </c>
      <c r="P430">
        <v>182.15004311583701</v>
      </c>
      <c r="Q430">
        <v>0.20176372656112601</v>
      </c>
    </row>
    <row r="431" spans="1:17" hidden="1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537</v>
      </c>
      <c r="E431">
        <v>14523.7169408799</v>
      </c>
      <c r="F431">
        <v>3189.2</v>
      </c>
      <c r="G431">
        <v>-15.097537369192899</v>
      </c>
      <c r="H431">
        <v>10.4971620919498</v>
      </c>
      <c r="I431">
        <v>0.93328998820029496</v>
      </c>
      <c r="J431">
        <v>-3.80649185016058</v>
      </c>
      <c r="K431">
        <v>2942.4355311076501</v>
      </c>
      <c r="L431">
        <v>2690.1580816594801</v>
      </c>
      <c r="M431">
        <v>57.138632993542899</v>
      </c>
      <c r="N431">
        <v>1.6053294035711001</v>
      </c>
      <c r="O431">
        <v>5.6346419164680901</v>
      </c>
      <c r="P431">
        <v>40.679311865902001</v>
      </c>
      <c r="Q431">
        <v>6.6673785662499999E-3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51</v>
      </c>
      <c r="E432">
        <v>14381.337750000001</v>
      </c>
      <c r="F432">
        <v>937.5</v>
      </c>
      <c r="G432">
        <v>252.246067590042</v>
      </c>
      <c r="H432">
        <v>9.6842169821392794</v>
      </c>
      <c r="I432">
        <v>81.081414240350298</v>
      </c>
      <c r="J432">
        <v>-1.36668358108801</v>
      </c>
      <c r="K432">
        <v>802.29461525487102</v>
      </c>
      <c r="L432">
        <v>580.12842085663999</v>
      </c>
      <c r="M432">
        <v>57.868037246775401</v>
      </c>
      <c r="N432">
        <v>0.47551515477186901</v>
      </c>
      <c r="O432">
        <v>6.1333333333333204</v>
      </c>
      <c r="P432">
        <v>339.62485345838201</v>
      </c>
      <c r="Q432">
        <v>7.4087535916875003E-2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630</v>
      </c>
      <c r="E433">
        <v>14262.101135999999</v>
      </c>
      <c r="F433">
        <v>493.2</v>
      </c>
      <c r="G433">
        <v>18.639964110375001</v>
      </c>
      <c r="H433">
        <v>-10.378146645246799</v>
      </c>
      <c r="I433">
        <v>-0.28862568098275199</v>
      </c>
      <c r="J433">
        <v>-5.4504936047038601</v>
      </c>
      <c r="K433">
        <v>505.47272663860701</v>
      </c>
      <c r="L433">
        <v>450.36578359825899</v>
      </c>
      <c r="M433">
        <v>35.166863024766002</v>
      </c>
      <c r="N433">
        <v>1.4564364612188301</v>
      </c>
      <c r="O433">
        <v>20.032441200324399</v>
      </c>
      <c r="P433">
        <v>47.179946284691098</v>
      </c>
      <c r="Q433">
        <v>2.2805032473024001E-2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130</v>
      </c>
      <c r="E434">
        <v>14236.319826499999</v>
      </c>
      <c r="F434">
        <v>1702.85</v>
      </c>
      <c r="G434">
        <v>64.843313237395193</v>
      </c>
      <c r="H434">
        <v>18.246294505199</v>
      </c>
      <c r="I434">
        <v>98.779935678404399</v>
      </c>
      <c r="J434">
        <v>-4.47569572912455</v>
      </c>
      <c r="K434">
        <v>1414.8793757527501</v>
      </c>
      <c r="L434">
        <v>1036.76650588084</v>
      </c>
      <c r="M434">
        <v>61.798907738005902</v>
      </c>
      <c r="N434">
        <v>1.00079520465025</v>
      </c>
      <c r="O434">
        <v>4.8242652024547104</v>
      </c>
      <c r="P434">
        <v>161.97692307692299</v>
      </c>
      <c r="Q434">
        <v>0.24690143950790699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116</v>
      </c>
      <c r="E435">
        <v>14160.061004319999</v>
      </c>
      <c r="F435">
        <v>2225.3000000000002</v>
      </c>
      <c r="G435">
        <v>18.663902123664599</v>
      </c>
      <c r="H435">
        <v>3.99224829002479</v>
      </c>
      <c r="I435">
        <v>28.019639669003499</v>
      </c>
      <c r="J435">
        <v>-4.8129557384448596</v>
      </c>
      <c r="K435">
        <v>2115.0455545173299</v>
      </c>
      <c r="L435">
        <v>1804.1202790043901</v>
      </c>
      <c r="M435">
        <v>39.784434500055397</v>
      </c>
      <c r="N435">
        <v>1.0419759929989401</v>
      </c>
      <c r="O435">
        <v>11.625398822630601</v>
      </c>
      <c r="P435">
        <v>54.518626531958397</v>
      </c>
      <c r="Q435">
        <v>-5.4768404875102997E-2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153</v>
      </c>
      <c r="E436">
        <v>14103.2146944</v>
      </c>
      <c r="F436">
        <v>13939.95</v>
      </c>
      <c r="G436">
        <v>139.270139532321</v>
      </c>
      <c r="H436">
        <v>4.3348876546438699</v>
      </c>
      <c r="I436">
        <v>74.958497355327793</v>
      </c>
      <c r="J436">
        <v>-5.0258533007198603</v>
      </c>
      <c r="K436">
        <v>12271.7685958489</v>
      </c>
      <c r="L436">
        <v>9438.1317713908302</v>
      </c>
      <c r="M436">
        <v>67.486353822679803</v>
      </c>
      <c r="N436">
        <v>0.69200288911122698</v>
      </c>
      <c r="O436">
        <v>4.4982227339409304</v>
      </c>
      <c r="P436">
        <v>230.95404850369701</v>
      </c>
      <c r="Q436">
        <v>0.235636186312666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341</v>
      </c>
      <c r="E437">
        <v>13979.89179985</v>
      </c>
      <c r="F437">
        <v>4143.5</v>
      </c>
      <c r="G437">
        <v>32.801233997764299</v>
      </c>
      <c r="H437">
        <v>-12.881574764090701</v>
      </c>
      <c r="I437">
        <v>-6.83884902009512</v>
      </c>
      <c r="J437">
        <v>-7.0066965949617304</v>
      </c>
      <c r="K437">
        <v>4207.1847601361096</v>
      </c>
      <c r="L437">
        <v>3733.6917609593802</v>
      </c>
      <c r="M437">
        <v>39.9147285153092</v>
      </c>
      <c r="N437">
        <v>0.91003362443187796</v>
      </c>
      <c r="O437">
        <v>17.967901532520798</v>
      </c>
      <c r="P437">
        <v>60.132171359007501</v>
      </c>
      <c r="Q437">
        <v>2.5139264480298001E-2</v>
      </c>
    </row>
    <row r="438" spans="1:17" hidden="1" x14ac:dyDescent="0.3">
      <c r="A438" t="s">
        <v>993</v>
      </c>
      <c r="B438" t="s">
        <v>994</v>
      </c>
      <c r="C438" t="str">
        <f>IFERROR(VLOOKUP(Table1[[#This Row],[Ticker]],[1]!Table2[[Symbol]:[Industry]],2,FALSE),"-")</f>
        <v>-</v>
      </c>
      <c r="D438" t="s">
        <v>995</v>
      </c>
      <c r="E438">
        <v>13895.8598631</v>
      </c>
      <c r="F438">
        <v>2289.75</v>
      </c>
      <c r="G438">
        <v>46.596138622095999</v>
      </c>
      <c r="H438">
        <v>-3.01316584111883</v>
      </c>
      <c r="I438">
        <v>34.666656459002702</v>
      </c>
      <c r="J438">
        <v>-5.8565555376335698</v>
      </c>
      <c r="K438">
        <v>2201.1930153123199</v>
      </c>
      <c r="M438">
        <v>42.3946503980617</v>
      </c>
      <c r="N438">
        <v>1.00048066372463</v>
      </c>
      <c r="O438">
        <v>11.1475051861557</v>
      </c>
      <c r="P438">
        <v>86.826860313315905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153</v>
      </c>
      <c r="E439">
        <v>13588.537761150001</v>
      </c>
      <c r="F439">
        <v>605.54999999999995</v>
      </c>
      <c r="G439">
        <v>20.145620445002098</v>
      </c>
      <c r="H439">
        <v>-10.3822383987269</v>
      </c>
      <c r="I439">
        <v>7.3673231174854301</v>
      </c>
      <c r="J439">
        <v>1.463704977293</v>
      </c>
      <c r="K439">
        <v>609.41571357564601</v>
      </c>
      <c r="L439">
        <v>528.68665781332402</v>
      </c>
      <c r="M439">
        <v>51.865148458042498</v>
      </c>
      <c r="N439">
        <v>0.47287392572908898</v>
      </c>
      <c r="O439">
        <v>18.363471224506601</v>
      </c>
      <c r="P439">
        <v>74.976522430109</v>
      </c>
      <c r="Q439">
        <v>0.19580345641552399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51</v>
      </c>
      <c r="E440">
        <v>13521.56943243</v>
      </c>
      <c r="F440">
        <v>853.9</v>
      </c>
      <c r="G440">
        <v>60.362702286154601</v>
      </c>
      <c r="H440">
        <v>19.0655752256128</v>
      </c>
      <c r="I440">
        <v>26.403329740784599</v>
      </c>
      <c r="J440">
        <v>-0.32291337998882502</v>
      </c>
      <c r="K440">
        <v>767.55723667605901</v>
      </c>
      <c r="L440">
        <v>638.71741556914697</v>
      </c>
      <c r="M440">
        <v>65.857749743644007</v>
      </c>
      <c r="N440">
        <v>1.03782438107651</v>
      </c>
      <c r="O440">
        <v>3.7592223913807299</v>
      </c>
      <c r="P440">
        <v>167.89019607843099</v>
      </c>
      <c r="Q440">
        <v>1.7208527333055001E-2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1002</v>
      </c>
      <c r="E441">
        <v>13512.63902692</v>
      </c>
      <c r="F441">
        <v>761.2</v>
      </c>
      <c r="G441">
        <v>37.602978839974</v>
      </c>
      <c r="H441">
        <v>-5.0582388240627401</v>
      </c>
      <c r="I441">
        <v>16.116792805014999</v>
      </c>
      <c r="J441">
        <v>-3.11960324548309</v>
      </c>
      <c r="K441">
        <v>753.16721149775697</v>
      </c>
      <c r="L441">
        <v>651.81508849786098</v>
      </c>
      <c r="M441">
        <v>44.4232674812623</v>
      </c>
      <c r="N441">
        <v>0.50333066542487104</v>
      </c>
      <c r="O441">
        <v>12.9729374671571</v>
      </c>
      <c r="P441">
        <v>68.146675502540305</v>
      </c>
      <c r="Q441">
        <v>6.2210073003460001E-2</v>
      </c>
    </row>
    <row r="442" spans="1:17" x14ac:dyDescent="0.3">
      <c r="A442" t="s">
        <v>1003</v>
      </c>
      <c r="B442" t="s">
        <v>1004</v>
      </c>
      <c r="C442" t="str">
        <f>IFERROR(VLOOKUP(Table1[[#This Row],[Ticker]],[1]!Table2[[Symbol]:[Industry]],2,FALSE),"-")</f>
        <v>-</v>
      </c>
      <c r="D442" t="s">
        <v>133</v>
      </c>
      <c r="E442">
        <v>13502.339869089999</v>
      </c>
      <c r="F442">
        <v>930.55</v>
      </c>
      <c r="G442">
        <v>102.586109343983</v>
      </c>
      <c r="H442">
        <v>15.8276107087481</v>
      </c>
      <c r="I442">
        <v>68.523866801502905</v>
      </c>
      <c r="J442">
        <v>-6.3330337024851904</v>
      </c>
      <c r="K442">
        <v>789.52850477532502</v>
      </c>
      <c r="L442">
        <v>584.88963621707205</v>
      </c>
      <c r="M442">
        <v>62.496267888738402</v>
      </c>
      <c r="N442">
        <v>1.18656346567329</v>
      </c>
      <c r="O442">
        <v>7.3558648111332099</v>
      </c>
      <c r="P442">
        <v>148.743651430098</v>
      </c>
      <c r="Q442">
        <v>0.19655656690828399</v>
      </c>
    </row>
    <row r="443" spans="1:17" hidden="1" x14ac:dyDescent="0.3">
      <c r="A443" t="s">
        <v>1005</v>
      </c>
      <c r="B443" t="s">
        <v>1006</v>
      </c>
      <c r="C443" t="str">
        <f>IFERROR(VLOOKUP(Table1[[#This Row],[Ticker]],[1]!Table2[[Symbol]:[Industry]],2,FALSE),"-")</f>
        <v>-</v>
      </c>
      <c r="D443" t="s">
        <v>153</v>
      </c>
      <c r="E443">
        <v>13345.879704344999</v>
      </c>
      <c r="F443">
        <v>11077.65</v>
      </c>
      <c r="G443">
        <v>285.41661162571103</v>
      </c>
      <c r="H443">
        <v>26.659938069189401</v>
      </c>
      <c r="I443">
        <v>63.717135713386597</v>
      </c>
      <c r="J443">
        <v>23.569811557447402</v>
      </c>
      <c r="K443">
        <v>8031.9720158232703</v>
      </c>
      <c r="L443">
        <v>6210.1322716966597</v>
      </c>
      <c r="M443">
        <v>89.188037491470993</v>
      </c>
      <c r="N443">
        <v>2.53834294184231</v>
      </c>
      <c r="O443">
        <v>0</v>
      </c>
      <c r="P443">
        <v>371.18885580603899</v>
      </c>
      <c r="Q443">
        <v>0.22750252775761701</v>
      </c>
    </row>
    <row r="444" spans="1:17" x14ac:dyDescent="0.3">
      <c r="A444" t="s">
        <v>1007</v>
      </c>
      <c r="B444" t="s">
        <v>1008</v>
      </c>
      <c r="C444" t="str">
        <f>IFERROR(VLOOKUP(Table1[[#This Row],[Ticker]],[1]!Table2[[Symbol]:[Industry]],2,FALSE),"-")</f>
        <v>-</v>
      </c>
      <c r="D444" t="s">
        <v>548</v>
      </c>
      <c r="E444">
        <v>13296.26183705</v>
      </c>
      <c r="F444">
        <v>1680.1</v>
      </c>
      <c r="G444">
        <v>-20.068313253591</v>
      </c>
      <c r="H444">
        <v>-5.7238989100296598</v>
      </c>
      <c r="I444">
        <v>6.7435153194892399</v>
      </c>
      <c r="J444">
        <v>0.34587469492019302</v>
      </c>
      <c r="K444">
        <v>1712.9802392378699</v>
      </c>
      <c r="L444">
        <v>1633.03569152047</v>
      </c>
      <c r="M444">
        <v>47.153787815469897</v>
      </c>
      <c r="N444">
        <v>1.0043240011222101</v>
      </c>
      <c r="O444">
        <v>17.787631688589901</v>
      </c>
      <c r="P444">
        <v>28.546289211935701</v>
      </c>
      <c r="Q444">
        <v>-8.6040282697889006E-2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Row],[Ticker]],[1]!Table2[[Symbol]:[Industry]],2,FALSE),"-")</f>
        <v>-</v>
      </c>
      <c r="D445" t="s">
        <v>251</v>
      </c>
      <c r="E445">
        <v>13259.527936155</v>
      </c>
      <c r="F445">
        <v>1040.8499999999999</v>
      </c>
      <c r="G445">
        <v>10.797681873712699</v>
      </c>
      <c r="H445">
        <v>-3.5343287848200799</v>
      </c>
      <c r="I445">
        <v>3.3053031122072398</v>
      </c>
      <c r="J445">
        <v>2.6856216653348599</v>
      </c>
      <c r="K445">
        <v>1004.33786775794</v>
      </c>
      <c r="L445">
        <v>918.60323228745494</v>
      </c>
      <c r="M445">
        <v>64.0678081693179</v>
      </c>
      <c r="N445">
        <v>0.91040503667670902</v>
      </c>
      <c r="O445">
        <v>6.8357592352404399</v>
      </c>
      <c r="P445">
        <v>42.3481947483588</v>
      </c>
      <c r="Q445">
        <v>-3.6337970388616997E-2</v>
      </c>
    </row>
    <row r="446" spans="1:17" x14ac:dyDescent="0.3">
      <c r="A446" t="s">
        <v>1011</v>
      </c>
      <c r="B446" t="s">
        <v>1012</v>
      </c>
      <c r="C446" t="str">
        <f>IFERROR(VLOOKUP(Table1[[#This Row],[Ticker]],[1]!Table2[[Symbol]:[Industry]],2,FALSE),"-")</f>
        <v>-</v>
      </c>
      <c r="D446" t="s">
        <v>133</v>
      </c>
      <c r="E446">
        <v>13226.972513680001</v>
      </c>
      <c r="F446">
        <v>988.6</v>
      </c>
      <c r="G446">
        <v>45.687790989991697</v>
      </c>
      <c r="H446">
        <v>-13.8027267296596</v>
      </c>
      <c r="I446">
        <v>17.245316271793399</v>
      </c>
      <c r="J446">
        <v>-15.7436144520988</v>
      </c>
      <c r="K446">
        <v>1054.5472476825501</v>
      </c>
      <c r="L446">
        <v>868.10784948959804</v>
      </c>
      <c r="M446">
        <v>31.061673196145499</v>
      </c>
      <c r="N446">
        <v>1.0660404810000601</v>
      </c>
      <c r="O446">
        <v>23.8063928788185</v>
      </c>
      <c r="P446">
        <v>78.351073425942602</v>
      </c>
      <c r="Q446">
        <v>0.113925517244198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Row],[Ticker]],[1]!Table2[[Symbol]:[Industry]],2,FALSE),"-")</f>
        <v>-</v>
      </c>
      <c r="D447" t="s">
        <v>219</v>
      </c>
      <c r="E447">
        <v>13201.86573908</v>
      </c>
      <c r="F447">
        <v>1608.4</v>
      </c>
      <c r="G447">
        <v>5.52579449587095</v>
      </c>
      <c r="H447">
        <v>-9.3033041216899992</v>
      </c>
      <c r="I447">
        <v>-31.1812172600306</v>
      </c>
      <c r="J447">
        <v>3.7914737874262299</v>
      </c>
      <c r="K447">
        <v>1708.6107180526701</v>
      </c>
      <c r="L447">
        <v>1605.6717685272299</v>
      </c>
      <c r="M447">
        <v>44.129630132985199</v>
      </c>
      <c r="N447">
        <v>1.3316158710508501</v>
      </c>
      <c r="O447">
        <v>38.146605322059102</v>
      </c>
      <c r="P447">
        <v>57.996070726915498</v>
      </c>
      <c r="Q447">
        <v>0.15753573940100599</v>
      </c>
    </row>
    <row r="448" spans="1:17" hidden="1" x14ac:dyDescent="0.3">
      <c r="A448" t="s">
        <v>1015</v>
      </c>
      <c r="B448" t="s">
        <v>1016</v>
      </c>
      <c r="C448" t="str">
        <f>IFERROR(VLOOKUP(Table1[[#This Row],[Ticker]],[1]!Table2[[Symbol]:[Industry]],2,FALSE),"-")</f>
        <v>-</v>
      </c>
      <c r="D448" t="s">
        <v>556</v>
      </c>
      <c r="E448">
        <v>13191.848219219901</v>
      </c>
      <c r="F448">
        <v>552.20000000000005</v>
      </c>
      <c r="G448">
        <v>-29.353875613905</v>
      </c>
      <c r="H448">
        <v>-6.5679426870516098</v>
      </c>
      <c r="I448">
        <v>-14.620223999159</v>
      </c>
      <c r="J448">
        <v>-6.5049123164293601</v>
      </c>
      <c r="K448">
        <v>566.51561700688796</v>
      </c>
      <c r="M448">
        <v>39.187802690154498</v>
      </c>
      <c r="N448">
        <v>0.75589208377805195</v>
      </c>
      <c r="O448">
        <v>19.5219123505975</v>
      </c>
      <c r="P448">
        <v>17.464369283131202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341</v>
      </c>
      <c r="E449">
        <v>13171.1041804</v>
      </c>
      <c r="F449">
        <v>950.2</v>
      </c>
      <c r="G449">
        <v>-1.80184923054055</v>
      </c>
      <c r="H449">
        <v>10.109012728737801</v>
      </c>
      <c r="I449">
        <v>13.075889864918601</v>
      </c>
      <c r="J449">
        <v>-3.2868770354228101</v>
      </c>
      <c r="K449">
        <v>882.94620009562902</v>
      </c>
      <c r="L449">
        <v>793.620760972261</v>
      </c>
      <c r="M449">
        <v>41.832286649725802</v>
      </c>
      <c r="N449">
        <v>1.9703100259514601</v>
      </c>
      <c r="O449">
        <v>7.8720269416964799</v>
      </c>
      <c r="P449">
        <v>46.828401452522598</v>
      </c>
      <c r="Q449">
        <v>-4.1824053776025001E-2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298</v>
      </c>
      <c r="E450">
        <v>13150.70101112</v>
      </c>
      <c r="F450">
        <v>953.8</v>
      </c>
      <c r="G450">
        <v>7.3202556498215197</v>
      </c>
      <c r="H450">
        <v>-13.1286504250163</v>
      </c>
      <c r="I450">
        <v>-8.9507059429442197</v>
      </c>
      <c r="J450">
        <v>-0.93486350766786297</v>
      </c>
      <c r="K450">
        <v>991.76499327637305</v>
      </c>
      <c r="L450">
        <v>923.500111410881</v>
      </c>
      <c r="M450">
        <v>49.136791865188798</v>
      </c>
      <c r="N450">
        <v>0.42949720626340998</v>
      </c>
      <c r="O450">
        <v>25.7076955336548</v>
      </c>
      <c r="P450">
        <v>52.607999999999898</v>
      </c>
      <c r="Q450">
        <v>3.2998980045531E-2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740</v>
      </c>
      <c r="E451">
        <v>13137.8836211</v>
      </c>
      <c r="F451">
        <v>10101.5</v>
      </c>
      <c r="G451">
        <v>-3.9726372479790402</v>
      </c>
      <c r="H451">
        <v>11.3923429854378</v>
      </c>
      <c r="I451">
        <v>22.3296124507639</v>
      </c>
      <c r="J451">
        <v>-3.7008237262532702</v>
      </c>
      <c r="K451">
        <v>8950.1930566426508</v>
      </c>
      <c r="L451">
        <v>8065.7836058135899</v>
      </c>
      <c r="M451">
        <v>62.337164609698497</v>
      </c>
      <c r="N451">
        <v>2.48435751131698</v>
      </c>
      <c r="O451">
        <v>6.8153244567638396</v>
      </c>
      <c r="P451">
        <v>53.2573734676538</v>
      </c>
      <c r="Q451">
        <v>7.5277463449616E-2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46</v>
      </c>
      <c r="E452">
        <v>13084.73466928</v>
      </c>
      <c r="F452">
        <v>711.85</v>
      </c>
      <c r="G452">
        <v>26.499084323023698</v>
      </c>
      <c r="H452">
        <v>-3.4184012822463199</v>
      </c>
      <c r="I452">
        <v>31.110779149936501</v>
      </c>
      <c r="J452">
        <v>2.50604912067908</v>
      </c>
      <c r="K452">
        <v>672.99549426766805</v>
      </c>
      <c r="L452">
        <v>580.96626502323795</v>
      </c>
      <c r="M452">
        <v>56.550474966456797</v>
      </c>
      <c r="N452">
        <v>0.72930578676426305</v>
      </c>
      <c r="O452">
        <v>6.4760834445459103</v>
      </c>
      <c r="P452">
        <v>58.895089285714299</v>
      </c>
      <c r="Q452">
        <v>8.7202987978447E-2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21</v>
      </c>
      <c r="E453">
        <v>13020.731723999999</v>
      </c>
      <c r="F453">
        <v>2310</v>
      </c>
      <c r="G453">
        <v>153.53189452235699</v>
      </c>
      <c r="H453">
        <v>-7.6467068458564498</v>
      </c>
      <c r="I453">
        <v>47.1349985114107</v>
      </c>
      <c r="J453">
        <v>-4.1268155684591301</v>
      </c>
      <c r="K453">
        <v>2334.2045386035102</v>
      </c>
      <c r="L453">
        <v>1765.2757070202199</v>
      </c>
      <c r="M453">
        <v>50.167530009186699</v>
      </c>
      <c r="N453">
        <v>1.1319704114615701</v>
      </c>
      <c r="O453">
        <v>19.9978354978354</v>
      </c>
      <c r="P453">
        <v>212.75385865150199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256</v>
      </c>
      <c r="E454">
        <v>12955.132181895</v>
      </c>
      <c r="F454">
        <v>5430.65</v>
      </c>
      <c r="G454">
        <v>-14.970985511451801</v>
      </c>
      <c r="H454">
        <v>2.1299758159090998</v>
      </c>
      <c r="I454">
        <v>14.54839068874</v>
      </c>
      <c r="J454">
        <v>-0.40056880170363701</v>
      </c>
      <c r="K454">
        <v>5153.0709002470103</v>
      </c>
      <c r="L454">
        <v>4705.2718694027199</v>
      </c>
      <c r="M454">
        <v>61.502451393484897</v>
      </c>
      <c r="N454">
        <v>0.48312080060529</v>
      </c>
      <c r="O454">
        <v>7.5377717216171103</v>
      </c>
      <c r="P454">
        <v>43.590116471225897</v>
      </c>
      <c r="Q454">
        <v>0.12609081167118599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80</v>
      </c>
      <c r="E455">
        <v>12954.866960109999</v>
      </c>
      <c r="F455">
        <v>627.35</v>
      </c>
      <c r="G455">
        <v>-41.435463072008503</v>
      </c>
      <c r="H455">
        <v>-3.6668707440946502</v>
      </c>
      <c r="I455">
        <v>-13.3518793886417</v>
      </c>
      <c r="J455">
        <v>-0.81388680490079601</v>
      </c>
      <c r="K455">
        <v>614.569892274474</v>
      </c>
      <c r="L455">
        <v>647.17374378970396</v>
      </c>
      <c r="M455">
        <v>70.875660689015504</v>
      </c>
      <c r="N455">
        <v>2.4881120907947798</v>
      </c>
      <c r="O455">
        <v>31.346138519167901</v>
      </c>
      <c r="P455">
        <v>24.412493802677201</v>
      </c>
      <c r="Q455">
        <v>5.1098950650425003E-2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590</v>
      </c>
      <c r="E456">
        <v>12910.341524219901</v>
      </c>
      <c r="F456">
        <v>134.41</v>
      </c>
      <c r="G456">
        <v>-77.560229806750797</v>
      </c>
      <c r="H456">
        <v>-16.9351796242224</v>
      </c>
      <c r="I456">
        <v>-38.196394814305897</v>
      </c>
      <c r="J456">
        <v>-4.53364511275542</v>
      </c>
      <c r="K456">
        <v>144.32642280008801</v>
      </c>
      <c r="L456">
        <v>173.806062774216</v>
      </c>
      <c r="M456">
        <v>36.2729577196815</v>
      </c>
      <c r="N456">
        <v>0.49646033442166498</v>
      </c>
      <c r="O456">
        <v>122.97448106539601</v>
      </c>
      <c r="P456">
        <v>7.0996015936254997</v>
      </c>
      <c r="Q456">
        <v>-2.6352969713415001E-2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1035</v>
      </c>
      <c r="E457">
        <v>12906.893384999599</v>
      </c>
      <c r="F457">
        <v>100</v>
      </c>
      <c r="G457">
        <v>-26.0783457487798</v>
      </c>
      <c r="I457">
        <v>-11.3446941340338</v>
      </c>
      <c r="M457">
        <v>50</v>
      </c>
      <c r="N457">
        <v>1</v>
      </c>
      <c r="O457">
        <v>0</v>
      </c>
      <c r="P457">
        <v>0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Row],[Ticker]],[1]!Table2[[Symbol]:[Industry]],2,FALSE),"-")</f>
        <v>-</v>
      </c>
      <c r="D458" t="s">
        <v>130</v>
      </c>
      <c r="E458">
        <v>12822.507374299999</v>
      </c>
      <c r="F458">
        <v>490.1</v>
      </c>
      <c r="G458">
        <v>179.26088545176799</v>
      </c>
      <c r="H458">
        <v>20.113347476072398</v>
      </c>
      <c r="I458">
        <v>150.565793507916</v>
      </c>
      <c r="J458">
        <v>0.61156608221217001</v>
      </c>
      <c r="K458">
        <v>376.31871809123902</v>
      </c>
      <c r="L458">
        <v>268.208009045979</v>
      </c>
      <c r="M458">
        <v>77.811693542007802</v>
      </c>
      <c r="N458">
        <v>0.51536952148376503</v>
      </c>
      <c r="O458">
        <v>0.99979596000816495</v>
      </c>
      <c r="P458">
        <v>234.07177669472699</v>
      </c>
      <c r="Q458">
        <v>0.27791416812863001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Row],[Ticker]],[1]!Table2[[Symbol]:[Industry]],2,FALSE),"-")</f>
        <v>-</v>
      </c>
      <c r="D459" t="s">
        <v>256</v>
      </c>
      <c r="E459">
        <v>12665.712960000001</v>
      </c>
      <c r="F459">
        <v>4012.2</v>
      </c>
      <c r="G459">
        <v>7.8066963801931797</v>
      </c>
      <c r="H459">
        <v>-7.1647405676112097</v>
      </c>
      <c r="I459">
        <v>4.2756680981462898</v>
      </c>
      <c r="J459">
        <v>-3.10054673937623</v>
      </c>
      <c r="K459">
        <v>4267.4408102980697</v>
      </c>
      <c r="L459">
        <v>3828.0918810444</v>
      </c>
      <c r="M459">
        <v>37.9606999555389</v>
      </c>
      <c r="N459">
        <v>1.47220706664614</v>
      </c>
      <c r="O459">
        <v>24.619909276706</v>
      </c>
      <c r="P459">
        <v>45.369565217391298</v>
      </c>
      <c r="Q459">
        <v>0.18096372809357</v>
      </c>
    </row>
    <row r="460" spans="1:17" x14ac:dyDescent="0.3">
      <c r="A460" t="s">
        <v>1040</v>
      </c>
      <c r="B460" t="s">
        <v>1041</v>
      </c>
      <c r="C460" t="str">
        <f>IFERROR(VLOOKUP(Table1[[#This Row],[Ticker]],[1]!Table2[[Symbol]:[Industry]],2,FALSE),"-")</f>
        <v>-</v>
      </c>
      <c r="D460" t="s">
        <v>393</v>
      </c>
      <c r="E460">
        <v>12623.153171</v>
      </c>
      <c r="F460">
        <v>271</v>
      </c>
      <c r="G460">
        <v>117.746539043846</v>
      </c>
      <c r="H460">
        <v>-20.465906466031502</v>
      </c>
      <c r="I460">
        <v>7.54102641871894</v>
      </c>
      <c r="J460">
        <v>0.31849516267387801</v>
      </c>
      <c r="K460">
        <v>270.008044428201</v>
      </c>
      <c r="L460">
        <v>222.28727728096999</v>
      </c>
      <c r="M460">
        <v>49.540923574228202</v>
      </c>
      <c r="N460">
        <v>0.66921247061047195</v>
      </c>
      <c r="O460">
        <v>41.771217712177098</v>
      </c>
      <c r="P460">
        <v>161.583011583011</v>
      </c>
      <c r="Q460">
        <v>0.12291762300079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Row],[Ticker]],[1]!Table2[[Symbol]:[Industry]],2,FALSE),"-")</f>
        <v>-</v>
      </c>
      <c r="D461" t="s">
        <v>24</v>
      </c>
      <c r="E461">
        <v>12567.136209513001</v>
      </c>
      <c r="F461">
        <v>207.11</v>
      </c>
      <c r="G461">
        <v>-31.0955436391719</v>
      </c>
      <c r="H461">
        <v>-16.407149544120799</v>
      </c>
      <c r="I461">
        <v>-32.400535567233703</v>
      </c>
      <c r="J461">
        <v>-6.00802023477444</v>
      </c>
      <c r="K461">
        <v>236.52789330584801</v>
      </c>
      <c r="L461">
        <v>241.32807199065999</v>
      </c>
      <c r="M461">
        <v>22.743056782522999</v>
      </c>
      <c r="N461">
        <v>0.93682406290975495</v>
      </c>
      <c r="O461">
        <v>45.188547148858</v>
      </c>
      <c r="P461">
        <v>0.90621193666260402</v>
      </c>
      <c r="Q461">
        <v>2.1246006278915E-2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Row],[Ticker]],[1]!Table2[[Symbol]:[Industry]],2,FALSE),"-")</f>
        <v>-</v>
      </c>
      <c r="D462" t="s">
        <v>630</v>
      </c>
      <c r="E462">
        <v>12562.05821453</v>
      </c>
      <c r="F462">
        <v>25.3</v>
      </c>
      <c r="G462">
        <v>34.0482365297011</v>
      </c>
      <c r="H462">
        <v>-8.35140713474342</v>
      </c>
      <c r="I462">
        <v>-24.253472103052701</v>
      </c>
      <c r="J462">
        <v>-5.5016831188241504</v>
      </c>
      <c r="K462">
        <v>26.568622793480799</v>
      </c>
      <c r="L462">
        <v>25.504558089139898</v>
      </c>
      <c r="M462">
        <v>40.662762880906001</v>
      </c>
      <c r="N462">
        <v>1.0102821958208501</v>
      </c>
      <c r="O462">
        <v>54.347826086956402</v>
      </c>
      <c r="P462">
        <v>61.661341853035097</v>
      </c>
      <c r="Q462">
        <v>1.1433139057988999E-2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Row],[Ticker]],[1]!Table2[[Symbol]:[Industry]],2,FALSE),"-")</f>
        <v>-</v>
      </c>
      <c r="D463" t="s">
        <v>63</v>
      </c>
      <c r="E463">
        <v>12545.000326817901</v>
      </c>
      <c r="F463">
        <v>31.23</v>
      </c>
      <c r="G463">
        <v>51.533594549727503</v>
      </c>
      <c r="H463">
        <v>2.6311001911935801</v>
      </c>
      <c r="I463">
        <v>7.8537791484088899</v>
      </c>
      <c r="J463">
        <v>-5.2989027791186301</v>
      </c>
      <c r="K463">
        <v>29.531583130770201</v>
      </c>
      <c r="L463">
        <v>25.9550456058187</v>
      </c>
      <c r="M463">
        <v>51.627811513396601</v>
      </c>
      <c r="N463">
        <v>1.5996044767789299</v>
      </c>
      <c r="O463">
        <v>10.598783221261501</v>
      </c>
      <c r="P463">
        <v>100.83601286173599</v>
      </c>
      <c r="Q463">
        <v>0.100532778686581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Row],[Ticker]],[1]!Table2[[Symbol]:[Industry]],2,FALSE),"-")</f>
        <v>-</v>
      </c>
      <c r="D464" t="s">
        <v>486</v>
      </c>
      <c r="E464">
        <v>12521.98362422</v>
      </c>
      <c r="F464">
        <v>805.7</v>
      </c>
      <c r="G464">
        <v>-39.532040892615797</v>
      </c>
      <c r="H464">
        <v>-6.8551055994401304</v>
      </c>
      <c r="I464">
        <v>-13.6663283705617</v>
      </c>
      <c r="J464">
        <v>-1.13808156982943</v>
      </c>
      <c r="K464">
        <v>822.46502043869998</v>
      </c>
      <c r="L464">
        <v>824.51050303643603</v>
      </c>
      <c r="M464">
        <v>49.564877867904897</v>
      </c>
      <c r="N464">
        <v>0.487352328189813</v>
      </c>
      <c r="O464">
        <v>27.212361921310599</v>
      </c>
      <c r="P464">
        <v>13.646942661682701</v>
      </c>
      <c r="Q464">
        <v>1.9044688845787E-2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Row],[Ticker]],[1]!Table2[[Symbol]:[Industry]],2,FALSE),"-")</f>
        <v>-</v>
      </c>
      <c r="D465" t="s">
        <v>446</v>
      </c>
      <c r="E465">
        <v>12424.273909918</v>
      </c>
      <c r="F465">
        <v>200.98</v>
      </c>
      <c r="G465">
        <v>213.12840530607201</v>
      </c>
      <c r="H465">
        <v>-2.0691718802724499</v>
      </c>
      <c r="I465">
        <v>2.6218496708995098</v>
      </c>
      <c r="J465">
        <v>-3.8908416013373599</v>
      </c>
      <c r="K465">
        <v>193.795425955056</v>
      </c>
      <c r="L465">
        <v>158.557887861691</v>
      </c>
      <c r="M465">
        <v>44.950241645966202</v>
      </c>
      <c r="N465">
        <v>0.96591728176651503</v>
      </c>
      <c r="O465">
        <v>11.6529007861478</v>
      </c>
      <c r="P465">
        <v>244.143835616438</v>
      </c>
      <c r="Q465">
        <v>0.18840168766214099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Row],[Ticker]],[1]!Table2[[Symbol]:[Industry]],2,FALSE),"-")</f>
        <v>-</v>
      </c>
      <c r="D466" t="s">
        <v>465</v>
      </c>
      <c r="E466">
        <v>12311.016463534999</v>
      </c>
      <c r="F466">
        <v>1849.85</v>
      </c>
      <c r="G466">
        <v>31.664144786838001</v>
      </c>
      <c r="H466">
        <v>-19.592360571338599</v>
      </c>
      <c r="I466">
        <v>61.659318882593503</v>
      </c>
      <c r="J466">
        <v>-6.6062972965192204</v>
      </c>
      <c r="K466">
        <v>1812.47648958893</v>
      </c>
      <c r="L466">
        <v>1406.5325695266499</v>
      </c>
      <c r="M466">
        <v>33.387932197522801</v>
      </c>
      <c r="N466">
        <v>0.395652207085264</v>
      </c>
      <c r="O466">
        <v>28.659080465983699</v>
      </c>
      <c r="P466">
        <v>105.910362494346</v>
      </c>
      <c r="Q466">
        <v>0.21397118508715501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Row],[Ticker]],[1]!Table2[[Symbol]:[Industry]],2,FALSE),"-")</f>
        <v>-</v>
      </c>
      <c r="D467" t="s">
        <v>24</v>
      </c>
      <c r="E467">
        <v>12188.496852224</v>
      </c>
      <c r="F467">
        <v>164.56</v>
      </c>
      <c r="G467">
        <v>8.5310612041853702</v>
      </c>
      <c r="H467">
        <v>-0.662338313850246</v>
      </c>
      <c r="I467">
        <v>6.3242368634634598</v>
      </c>
      <c r="J467">
        <v>-2.7643799075514699</v>
      </c>
      <c r="K467">
        <v>160.92420857157899</v>
      </c>
      <c r="L467">
        <v>150.95087239420999</v>
      </c>
      <c r="M467">
        <v>53.729054134132703</v>
      </c>
      <c r="N467">
        <v>0.54453252443326094</v>
      </c>
      <c r="O467">
        <v>7.4501701507049001</v>
      </c>
      <c r="P467">
        <v>37.076218242398902</v>
      </c>
      <c r="Q467">
        <v>-1.9017018535627001E-2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298</v>
      </c>
      <c r="E468">
        <v>12186.0971118</v>
      </c>
      <c r="F468">
        <v>906.3</v>
      </c>
      <c r="G468">
        <v>-46.273828511955102</v>
      </c>
      <c r="H468">
        <v>-12.2436936309686</v>
      </c>
      <c r="I468">
        <v>-20.2638439255016</v>
      </c>
      <c r="J468">
        <v>-8.3195203531028792</v>
      </c>
      <c r="K468">
        <v>939.82592225256201</v>
      </c>
      <c r="L468">
        <v>946.89763525767705</v>
      </c>
      <c r="M468">
        <v>40.896079932935898</v>
      </c>
      <c r="N468">
        <v>1.00254902795579</v>
      </c>
      <c r="O468">
        <v>37.7027474346242</v>
      </c>
      <c r="P468">
        <v>15.887730963493301</v>
      </c>
      <c r="Q468">
        <v>-1.9655380808380001E-3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205</v>
      </c>
      <c r="E469">
        <v>12174.610739694999</v>
      </c>
      <c r="F469">
        <v>517.45000000000005</v>
      </c>
      <c r="G469">
        <v>48.765377853179899</v>
      </c>
      <c r="H469">
        <v>5.1139154163910803</v>
      </c>
      <c r="I469">
        <v>16.027613558273799</v>
      </c>
      <c r="J469">
        <v>-3.4356610418392499</v>
      </c>
      <c r="K469">
        <v>484.309281958209</v>
      </c>
      <c r="L469">
        <v>421.04781349153899</v>
      </c>
      <c r="M469">
        <v>59.645318959762697</v>
      </c>
      <c r="N469">
        <v>0.89691074345594302</v>
      </c>
      <c r="O469">
        <v>3.5848874287370598</v>
      </c>
      <c r="P469">
        <v>75.228581103962</v>
      </c>
      <c r="Q469">
        <v>0.150422616474716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282</v>
      </c>
      <c r="E470">
        <v>12154.511005464999</v>
      </c>
      <c r="F470">
        <v>1196.95</v>
      </c>
      <c r="G470">
        <v>-11.2244379619929</v>
      </c>
      <c r="H470">
        <v>1.86325245968213</v>
      </c>
      <c r="I470">
        <v>-15.6308082438255</v>
      </c>
      <c r="J470">
        <v>-0.39649864063579299</v>
      </c>
      <c r="K470">
        <v>1227.6469677129801</v>
      </c>
      <c r="L470">
        <v>1203.24787295125</v>
      </c>
      <c r="M470">
        <v>48.157616489740398</v>
      </c>
      <c r="N470">
        <v>0.83793592080848101</v>
      </c>
      <c r="O470">
        <v>37.766824011028</v>
      </c>
      <c r="P470">
        <v>20.544841129966201</v>
      </c>
      <c r="Q470">
        <v>0.114664138485303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298</v>
      </c>
      <c r="E471">
        <v>12147.54201483</v>
      </c>
      <c r="F471">
        <v>2246.5500000000002</v>
      </c>
      <c r="G471">
        <v>9.0850018235683798</v>
      </c>
      <c r="H471">
        <v>-16.398076166819799</v>
      </c>
      <c r="I471">
        <v>8.88811293045638</v>
      </c>
      <c r="J471">
        <v>-5.3198530033319402</v>
      </c>
      <c r="K471">
        <v>2237.2223958585701</v>
      </c>
      <c r="L471">
        <v>2009.4692304299001</v>
      </c>
      <c r="M471">
        <v>49.954046996330099</v>
      </c>
      <c r="N471">
        <v>0.55843823551157201</v>
      </c>
      <c r="O471">
        <v>22.314215129865701</v>
      </c>
      <c r="P471">
        <v>40.409374999999997</v>
      </c>
      <c r="Q471">
        <v>3.9805724726834003E-2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101</v>
      </c>
      <c r="E472">
        <v>12103.208288481999</v>
      </c>
      <c r="F472">
        <v>17.66</v>
      </c>
      <c r="G472">
        <v>109.38832091788601</v>
      </c>
      <c r="H472">
        <v>-5.4927624022656003</v>
      </c>
      <c r="I472">
        <v>-24.563367352707001</v>
      </c>
      <c r="J472">
        <v>-1.7812459499811</v>
      </c>
      <c r="K472">
        <v>18.643853283756801</v>
      </c>
      <c r="L472">
        <v>16.651349225086602</v>
      </c>
      <c r="M472">
        <v>39.467291233399102</v>
      </c>
      <c r="N472">
        <v>1.0395603258921799</v>
      </c>
      <c r="O472">
        <v>35.900339750849298</v>
      </c>
      <c r="P472">
        <v>150.49645390070901</v>
      </c>
      <c r="Q472">
        <v>0.13667213535991499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46</v>
      </c>
      <c r="E473">
        <v>12095.151866959999</v>
      </c>
      <c r="F473">
        <v>215.2</v>
      </c>
      <c r="G473">
        <v>18.837479167045</v>
      </c>
      <c r="H473">
        <v>-24.155277274376001</v>
      </c>
      <c r="I473">
        <v>-12.4249055796785</v>
      </c>
      <c r="J473">
        <v>-8.1465263627513291</v>
      </c>
      <c r="K473">
        <v>247.05310630042499</v>
      </c>
      <c r="L473">
        <v>216.52022610310999</v>
      </c>
      <c r="M473">
        <v>23.7892249440924</v>
      </c>
      <c r="N473">
        <v>0.52321372123902699</v>
      </c>
      <c r="O473">
        <v>41.217472118959002</v>
      </c>
      <c r="P473">
        <v>84.800343495062194</v>
      </c>
      <c r="Q473">
        <v>0.11427720758476401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51</v>
      </c>
      <c r="E474">
        <v>12072.73412499</v>
      </c>
      <c r="F474">
        <v>1312.85</v>
      </c>
      <c r="G474">
        <v>181.95778752198501</v>
      </c>
      <c r="H474">
        <v>34.401717679796903</v>
      </c>
      <c r="I474">
        <v>49.899471918533003</v>
      </c>
      <c r="J474">
        <v>6.4158757581935904</v>
      </c>
      <c r="K474">
        <v>1012.55341056896</v>
      </c>
      <c r="L474">
        <v>811.44075592480601</v>
      </c>
      <c r="M474">
        <v>88.885419696520898</v>
      </c>
      <c r="N474">
        <v>1.1844686926952299</v>
      </c>
      <c r="O474">
        <v>0.84929733023575404</v>
      </c>
      <c r="P474">
        <v>218.57558844940499</v>
      </c>
      <c r="Q474">
        <v>7.9487844267761995E-2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101</v>
      </c>
      <c r="E475">
        <v>12070.989425919999</v>
      </c>
      <c r="F475">
        <v>1001.2</v>
      </c>
      <c r="G475">
        <v>218.252733008528</v>
      </c>
      <c r="H475">
        <v>-1.49891379581423</v>
      </c>
      <c r="I475">
        <v>24.356037771631598</v>
      </c>
      <c r="J475">
        <v>-6.5960872910382697</v>
      </c>
      <c r="K475">
        <v>953.82393169168404</v>
      </c>
      <c r="L475">
        <v>757.01312775566396</v>
      </c>
      <c r="M475">
        <v>50.014166919436697</v>
      </c>
      <c r="N475">
        <v>0.95099527147889096</v>
      </c>
      <c r="O475">
        <v>11.6660007990411</v>
      </c>
      <c r="P475">
        <v>292.11488250652701</v>
      </c>
      <c r="Q475">
        <v>0.30573234821552497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51</v>
      </c>
      <c r="E476">
        <v>12051.6544008</v>
      </c>
      <c r="F476">
        <v>1585.5</v>
      </c>
      <c r="G476">
        <v>23.215439561954501</v>
      </c>
      <c r="H476">
        <v>2.75241626018411</v>
      </c>
      <c r="I476">
        <v>-10.5083663444195</v>
      </c>
      <c r="J476">
        <v>3.1709302917776401</v>
      </c>
      <c r="K476">
        <v>1487.6366596134501</v>
      </c>
      <c r="L476">
        <v>1336.86846619469</v>
      </c>
      <c r="M476">
        <v>58.554532014772597</v>
      </c>
      <c r="N476">
        <v>1.25228039010107</v>
      </c>
      <c r="O476">
        <v>4.3834752444023897</v>
      </c>
      <c r="P476">
        <v>66.194968553459105</v>
      </c>
      <c r="Q476">
        <v>6.9855752639922997E-2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24</v>
      </c>
      <c r="E477">
        <v>12044.733780294</v>
      </c>
      <c r="F477">
        <v>109.38</v>
      </c>
      <c r="G477">
        <v>11.940581696015</v>
      </c>
      <c r="H477">
        <v>-4.9869306218380602</v>
      </c>
      <c r="I477">
        <v>-35.227783904388701</v>
      </c>
      <c r="J477">
        <v>-5.8667255846334001</v>
      </c>
      <c r="K477">
        <v>114.88747917369101</v>
      </c>
      <c r="L477">
        <v>116.259561817337</v>
      </c>
      <c r="M477">
        <v>43.589639409495398</v>
      </c>
      <c r="N477">
        <v>1.85915768026422</v>
      </c>
      <c r="O477">
        <v>39.4221978423843</v>
      </c>
      <c r="P477">
        <v>42.980392156862699</v>
      </c>
      <c r="Q477">
        <v>0.121833068175662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390</v>
      </c>
      <c r="E478">
        <v>11998.274077124999</v>
      </c>
      <c r="F478">
        <v>950.45</v>
      </c>
      <c r="G478">
        <v>50.404803448137798</v>
      </c>
      <c r="H478">
        <v>22.691306620697102</v>
      </c>
      <c r="I478">
        <v>80.859552579818498</v>
      </c>
      <c r="J478">
        <v>-4.4930256162793896</v>
      </c>
      <c r="K478">
        <v>809.67062229342605</v>
      </c>
      <c r="L478">
        <v>665.44571651605099</v>
      </c>
      <c r="M478">
        <v>52.3969363169834</v>
      </c>
      <c r="N478">
        <v>0.95800022189379597</v>
      </c>
      <c r="O478">
        <v>9.0115208585406599</v>
      </c>
      <c r="P478">
        <v>111.21111111111099</v>
      </c>
      <c r="Q478">
        <v>8.0912907456241995E-2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537</v>
      </c>
      <c r="E479">
        <v>11966.63864644</v>
      </c>
      <c r="F479">
        <v>902.8</v>
      </c>
      <c r="G479">
        <v>-39.9661748216528</v>
      </c>
      <c r="H479">
        <v>1.57094953406159</v>
      </c>
      <c r="I479">
        <v>-6.9868164320340904</v>
      </c>
      <c r="J479">
        <v>1.69817085869409</v>
      </c>
      <c r="K479">
        <v>881.74579483049195</v>
      </c>
      <c r="L479">
        <v>874.94473080365003</v>
      </c>
      <c r="M479">
        <v>60.703164594484598</v>
      </c>
      <c r="N479">
        <v>0.593265441863433</v>
      </c>
      <c r="O479">
        <v>18.7306158617634</v>
      </c>
      <c r="P479">
        <v>18.5476987722408</v>
      </c>
      <c r="Q479">
        <v>-2.3531071131046001E-2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51</v>
      </c>
      <c r="E480">
        <v>11955.735170399999</v>
      </c>
      <c r="F480">
        <v>975.75</v>
      </c>
      <c r="G480">
        <v>34.1828023172462</v>
      </c>
      <c r="H480">
        <v>15.7436763946179</v>
      </c>
      <c r="I480">
        <v>-0.27468844251422198</v>
      </c>
      <c r="J480">
        <v>5.2181064037019604</v>
      </c>
      <c r="K480">
        <v>886.206255451929</v>
      </c>
      <c r="L480">
        <v>792.43619329150999</v>
      </c>
      <c r="M480">
        <v>67.877929150299394</v>
      </c>
      <c r="N480">
        <v>1.9728802122220701</v>
      </c>
      <c r="O480">
        <v>6.2823469126312901</v>
      </c>
      <c r="P480">
        <v>63.716442953020099</v>
      </c>
      <c r="Q480">
        <v>3.6335117180419998E-3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133</v>
      </c>
      <c r="E481">
        <v>11880.534518050001</v>
      </c>
      <c r="F481">
        <v>337.15</v>
      </c>
      <c r="G481">
        <v>45.873194941238502</v>
      </c>
      <c r="H481">
        <v>20.7309522933175</v>
      </c>
      <c r="I481">
        <v>36.172260580470599</v>
      </c>
      <c r="J481">
        <v>13.171898643208401</v>
      </c>
      <c r="K481">
        <v>265.37268998344803</v>
      </c>
      <c r="L481">
        <v>234.74804431482599</v>
      </c>
      <c r="M481">
        <v>82.950523819692606</v>
      </c>
      <c r="N481">
        <v>2.64619262343296</v>
      </c>
      <c r="O481">
        <v>0.51905679964407903</v>
      </c>
      <c r="P481">
        <v>87.045769764216303</v>
      </c>
      <c r="Q481">
        <v>0.157249468571378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80</v>
      </c>
      <c r="E482">
        <v>11866.513183425001</v>
      </c>
      <c r="F482">
        <v>332.25</v>
      </c>
      <c r="G482">
        <v>-28.329007708179599</v>
      </c>
      <c r="H482">
        <v>-5.20538911462502</v>
      </c>
      <c r="I482">
        <v>-13.552199652797601</v>
      </c>
      <c r="J482">
        <v>-0.77256359955418896</v>
      </c>
      <c r="K482">
        <v>341.61304595139302</v>
      </c>
      <c r="L482">
        <v>342.19684610622397</v>
      </c>
      <c r="M482">
        <v>38.023123379818301</v>
      </c>
      <c r="N482">
        <v>0.61390550520604303</v>
      </c>
      <c r="O482">
        <v>19.789315274642501</v>
      </c>
      <c r="P482">
        <v>14.057672502574601</v>
      </c>
      <c r="Q482">
        <v>-0.11567327756516101</v>
      </c>
    </row>
    <row r="483" spans="1:17" hidden="1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133</v>
      </c>
      <c r="E483">
        <v>11842.67354765</v>
      </c>
      <c r="F483">
        <v>720.5</v>
      </c>
      <c r="G483">
        <v>25.973991488742499</v>
      </c>
      <c r="H483">
        <v>-7.32466140623694</v>
      </c>
      <c r="I483">
        <v>10.330557069208499</v>
      </c>
      <c r="J483">
        <v>-6.7406946169608304</v>
      </c>
      <c r="K483">
        <v>724.23381752291903</v>
      </c>
      <c r="L483">
        <v>624.25276406899002</v>
      </c>
      <c r="M483">
        <v>41.761883254586898</v>
      </c>
      <c r="N483">
        <v>1.00728839884955</v>
      </c>
      <c r="O483">
        <v>15.1977793199167</v>
      </c>
      <c r="P483">
        <v>80.125</v>
      </c>
      <c r="Q483">
        <v>0.11645818607634099</v>
      </c>
    </row>
    <row r="484" spans="1:17" hidden="1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130</v>
      </c>
      <c r="E484">
        <v>11805.419303205001</v>
      </c>
      <c r="F484">
        <v>388.65</v>
      </c>
      <c r="G484">
        <v>51.0234997741182</v>
      </c>
      <c r="H484">
        <v>3.64139428801756</v>
      </c>
      <c r="I484">
        <v>29.802936154689501</v>
      </c>
      <c r="J484">
        <v>2.0287451720834402</v>
      </c>
      <c r="K484">
        <v>350.52659718108498</v>
      </c>
      <c r="L484">
        <v>287.94520340484502</v>
      </c>
      <c r="M484">
        <v>62.4995248258505</v>
      </c>
      <c r="N484">
        <v>1.6298496734868899</v>
      </c>
      <c r="O484">
        <v>4.9530425833011797</v>
      </c>
      <c r="P484">
        <v>90.048899755501196</v>
      </c>
      <c r="Q484">
        <v>0.17409393257726799</v>
      </c>
    </row>
    <row r="485" spans="1:17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46</v>
      </c>
      <c r="E485">
        <v>11795.6708067</v>
      </c>
      <c r="F485">
        <v>459.8</v>
      </c>
      <c r="G485">
        <v>13.2338796716109</v>
      </c>
      <c r="H485">
        <v>-13.4131407029783</v>
      </c>
      <c r="I485">
        <v>-0.161040404134208</v>
      </c>
      <c r="J485">
        <v>-2.1281791248891899</v>
      </c>
      <c r="K485">
        <v>486.99296867314303</v>
      </c>
      <c r="L485">
        <v>438.03979798235201</v>
      </c>
      <c r="M485">
        <v>30.147994332422201</v>
      </c>
      <c r="N485">
        <v>0.474207165745476</v>
      </c>
      <c r="O485">
        <v>25.0108742931709</v>
      </c>
      <c r="P485">
        <v>48.2747500806191</v>
      </c>
      <c r="Q485">
        <v>3.5626452995186998E-2</v>
      </c>
    </row>
    <row r="486" spans="1:17" x14ac:dyDescent="0.3">
      <c r="A486" t="s">
        <v>1092</v>
      </c>
      <c r="B486" t="s">
        <v>1093</v>
      </c>
      <c r="C486" t="str">
        <f>IFERROR(VLOOKUP(Table1[[#This Row],[Ticker]],[1]!Table2[[Symbol]:[Industry]],2,FALSE),"-")</f>
        <v>-</v>
      </c>
      <c r="D486" t="s">
        <v>465</v>
      </c>
      <c r="E486">
        <v>11724.625090080001</v>
      </c>
      <c r="F486">
        <v>2399.6</v>
      </c>
      <c r="G486">
        <v>7.6454192076468397</v>
      </c>
      <c r="H486">
        <v>10.810677589220001</v>
      </c>
      <c r="I486">
        <v>3.9486321524217001</v>
      </c>
      <c r="J486">
        <v>1.0573952106611599</v>
      </c>
      <c r="K486">
        <v>2147.3412148154398</v>
      </c>
      <c r="L486">
        <v>1981.72727557435</v>
      </c>
      <c r="M486">
        <v>76.911181653754696</v>
      </c>
      <c r="N486">
        <v>3.3072357745330998</v>
      </c>
      <c r="O486">
        <v>2.4212368728121199</v>
      </c>
      <c r="P486">
        <v>45.553803226980399</v>
      </c>
      <c r="Q486">
        <v>0.20989634118237499</v>
      </c>
    </row>
    <row r="487" spans="1:17" x14ac:dyDescent="0.3">
      <c r="A487" t="s">
        <v>1094</v>
      </c>
      <c r="B487" t="s">
        <v>1095</v>
      </c>
      <c r="C487" t="str">
        <f>IFERROR(VLOOKUP(Table1[[#This Row],[Ticker]],[1]!Table2[[Symbol]:[Industry]],2,FALSE),"-")</f>
        <v>-</v>
      </c>
      <c r="D487" t="s">
        <v>764</v>
      </c>
      <c r="E487">
        <v>11678.130884885</v>
      </c>
      <c r="F487">
        <v>2487.35</v>
      </c>
      <c r="G487">
        <v>25.330833700940101</v>
      </c>
      <c r="H487">
        <v>-4.6882041150748703</v>
      </c>
      <c r="I487">
        <v>-4.1382635153238603</v>
      </c>
      <c r="J487">
        <v>-6.4700150658938602</v>
      </c>
      <c r="K487">
        <v>2433.77849653666</v>
      </c>
      <c r="L487">
        <v>2322.9778113221701</v>
      </c>
      <c r="M487">
        <v>53.2197158697021</v>
      </c>
      <c r="N487">
        <v>0.93830237752442802</v>
      </c>
      <c r="O487">
        <v>13.695298208937199</v>
      </c>
      <c r="P487">
        <v>57.228192161820402</v>
      </c>
      <c r="Q487">
        <v>4.0442607093139002E-2</v>
      </c>
    </row>
    <row r="488" spans="1:17" hidden="1" x14ac:dyDescent="0.3">
      <c r="A488" t="s">
        <v>1096</v>
      </c>
      <c r="B488" t="s">
        <v>1097</v>
      </c>
      <c r="C488" t="str">
        <f>IFERROR(VLOOKUP(Table1[[#This Row],[Ticker]],[1]!Table2[[Symbol]:[Industry]],2,FALSE),"-")</f>
        <v>-</v>
      </c>
      <c r="D488" t="s">
        <v>341</v>
      </c>
      <c r="E488">
        <v>11635.459395</v>
      </c>
      <c r="F488">
        <v>1687.35</v>
      </c>
      <c r="G488">
        <v>60.771773292247701</v>
      </c>
      <c r="H488">
        <v>48.629673104467003</v>
      </c>
      <c r="I488">
        <v>73.479228315169195</v>
      </c>
      <c r="J488">
        <v>-0.24252742205446701</v>
      </c>
      <c r="K488">
        <v>1269.1774896936399</v>
      </c>
      <c r="L488">
        <v>1058.5618626758301</v>
      </c>
      <c r="M488">
        <v>88.915647960332805</v>
      </c>
      <c r="N488">
        <v>3.9376601924088401</v>
      </c>
      <c r="O488">
        <v>3.6388419711381701</v>
      </c>
      <c r="P488">
        <v>105.774390243902</v>
      </c>
      <c r="Q488">
        <v>5.2089812390465999E-2</v>
      </c>
    </row>
    <row r="489" spans="1:17" hidden="1" x14ac:dyDescent="0.3">
      <c r="A489" t="s">
        <v>1098</v>
      </c>
      <c r="B489" t="s">
        <v>1099</v>
      </c>
      <c r="C489" t="str">
        <f>IFERROR(VLOOKUP(Table1[[#This Row],[Ticker]],[1]!Table2[[Symbol]:[Industry]],2,FALSE),"-")</f>
        <v>-</v>
      </c>
      <c r="D489" t="s">
        <v>92</v>
      </c>
      <c r="E489">
        <v>11516.9498752</v>
      </c>
      <c r="F489">
        <v>93.28</v>
      </c>
      <c r="G489">
        <v>-42.807501256724798</v>
      </c>
      <c r="H489">
        <v>-2.5771039643789901</v>
      </c>
      <c r="I489">
        <v>-14.319522509319899</v>
      </c>
      <c r="J489">
        <v>-1.50889239995041</v>
      </c>
      <c r="K489">
        <v>95.241387399991893</v>
      </c>
      <c r="L489">
        <v>98.943188027441906</v>
      </c>
      <c r="M489">
        <v>13.715137464591701</v>
      </c>
      <c r="N489">
        <v>0.90390175296686404</v>
      </c>
      <c r="O489">
        <v>21.3014579759862</v>
      </c>
      <c r="P489">
        <v>2.6182618261826098</v>
      </c>
    </row>
    <row r="490" spans="1:17" x14ac:dyDescent="0.3">
      <c r="A490" t="s">
        <v>1100</v>
      </c>
      <c r="B490" t="s">
        <v>1101</v>
      </c>
      <c r="C490" t="str">
        <f>IFERROR(VLOOKUP(Table1[[#This Row],[Ticker]],[1]!Table2[[Symbol]:[Industry]],2,FALSE),"-")</f>
        <v>-</v>
      </c>
      <c r="D490" t="s">
        <v>368</v>
      </c>
      <c r="E490">
        <v>11474.973534479999</v>
      </c>
      <c r="F490">
        <v>330.45</v>
      </c>
      <c r="G490">
        <v>60.880635863667003</v>
      </c>
      <c r="H490">
        <v>6.7885175440996699</v>
      </c>
      <c r="I490">
        <v>63.127322761425397</v>
      </c>
      <c r="J490">
        <v>0.51595113898608302</v>
      </c>
      <c r="K490">
        <v>277.74578107291302</v>
      </c>
      <c r="L490">
        <v>223.922407136743</v>
      </c>
      <c r="M490">
        <v>80.920950220381997</v>
      </c>
      <c r="N490">
        <v>0.793601181078466</v>
      </c>
      <c r="O490">
        <v>0.62036616734755201</v>
      </c>
      <c r="P490">
        <v>125.409276944065</v>
      </c>
      <c r="Q490">
        <v>0.173760999852028</v>
      </c>
    </row>
    <row r="491" spans="1:17" x14ac:dyDescent="0.3">
      <c r="A491" t="s">
        <v>1102</v>
      </c>
      <c r="B491" t="s">
        <v>1103</v>
      </c>
      <c r="C491" t="str">
        <f>IFERROR(VLOOKUP(Table1[[#This Row],[Ticker]],[1]!Table2[[Symbol]:[Industry]],2,FALSE),"-")</f>
        <v>-</v>
      </c>
      <c r="D491" t="s">
        <v>21</v>
      </c>
      <c r="E491">
        <v>11457.126165539999</v>
      </c>
      <c r="F491">
        <v>766.1</v>
      </c>
      <c r="G491">
        <v>-40.828248380505201</v>
      </c>
      <c r="H491">
        <v>-8.95380849435365</v>
      </c>
      <c r="I491">
        <v>-19.760713261349999</v>
      </c>
      <c r="J491">
        <v>-4.67479721619552</v>
      </c>
      <c r="K491">
        <v>808.52372045793697</v>
      </c>
      <c r="L491">
        <v>836.61350248424401</v>
      </c>
      <c r="M491">
        <v>35.291046955680201</v>
      </c>
      <c r="N491">
        <v>0.49563724169466999</v>
      </c>
      <c r="O491">
        <v>26.615324370186599</v>
      </c>
      <c r="P491">
        <v>3.38731443994602</v>
      </c>
      <c r="Q491">
        <v>-0.16258171464549001</v>
      </c>
    </row>
    <row r="492" spans="1:17" x14ac:dyDescent="0.3">
      <c r="A492" t="s">
        <v>1104</v>
      </c>
      <c r="B492" t="s">
        <v>1105</v>
      </c>
      <c r="C492" t="str">
        <f>IFERROR(VLOOKUP(Table1[[#This Row],[Ticker]],[1]!Table2[[Symbol]:[Industry]],2,FALSE),"-")</f>
        <v>-</v>
      </c>
      <c r="D492" t="s">
        <v>136</v>
      </c>
      <c r="E492">
        <v>11449.59</v>
      </c>
      <c r="F492">
        <v>360.05</v>
      </c>
      <c r="G492">
        <v>80.787497399740602</v>
      </c>
      <c r="H492">
        <v>-16.473780734177002</v>
      </c>
      <c r="I492">
        <v>-23.053865296368301</v>
      </c>
      <c r="J492">
        <v>-5.0767526863378496</v>
      </c>
      <c r="K492">
        <v>391.14187006520302</v>
      </c>
      <c r="L492">
        <v>374.60165775035199</v>
      </c>
      <c r="M492">
        <v>28.397658191574301</v>
      </c>
      <c r="N492">
        <v>0.53042100170995499</v>
      </c>
      <c r="O492">
        <v>40.536036661574698</v>
      </c>
      <c r="P492">
        <v>111.794117647058</v>
      </c>
      <c r="Q492">
        <v>0.151938103613313</v>
      </c>
    </row>
    <row r="493" spans="1:17" hidden="1" x14ac:dyDescent="0.3">
      <c r="A493" t="s">
        <v>1106</v>
      </c>
      <c r="B493" t="s">
        <v>1107</v>
      </c>
      <c r="C493" t="str">
        <f>IFERROR(VLOOKUP(Table1[[#This Row],[Ticker]],[1]!Table2[[Symbol]:[Industry]],2,FALSE),"-")</f>
        <v>-</v>
      </c>
      <c r="D493" t="s">
        <v>1108</v>
      </c>
      <c r="E493">
        <v>11378.536672369901</v>
      </c>
      <c r="F493">
        <v>1207.8499999999999</v>
      </c>
      <c r="G493">
        <v>-8.9023659272820002</v>
      </c>
      <c r="H493">
        <v>-2.57786515120933</v>
      </c>
      <c r="I493">
        <v>13.060496925807501</v>
      </c>
      <c r="J493">
        <v>-4.3801013466796901</v>
      </c>
      <c r="K493">
        <v>1197.3909071989999</v>
      </c>
      <c r="M493">
        <v>38.705496946147903</v>
      </c>
      <c r="N493">
        <v>0.65103571513180303</v>
      </c>
      <c r="O493">
        <v>7.6251190131225002</v>
      </c>
      <c r="P493">
        <v>48.530496802754499</v>
      </c>
    </row>
    <row r="494" spans="1:17" hidden="1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341</v>
      </c>
      <c r="E494">
        <v>11356.783682915</v>
      </c>
      <c r="F494">
        <v>985.55</v>
      </c>
      <c r="G494">
        <v>-29.9437592374085</v>
      </c>
      <c r="H494">
        <v>-10.3056534576343</v>
      </c>
      <c r="I494">
        <v>-14.7505551553021</v>
      </c>
      <c r="J494">
        <v>-2.5377089897633698</v>
      </c>
      <c r="K494">
        <v>1000.57403911977</v>
      </c>
      <c r="L494">
        <v>1002.1435251054</v>
      </c>
      <c r="M494">
        <v>50.998914231262603</v>
      </c>
      <c r="N494">
        <v>0.88297859914117205</v>
      </c>
      <c r="O494">
        <v>16.483181979605298</v>
      </c>
      <c r="P494">
        <v>20.1670426141559</v>
      </c>
      <c r="Q494">
        <v>-2.5890690829063E-2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80</v>
      </c>
      <c r="E495">
        <v>11309.698350495</v>
      </c>
      <c r="F495">
        <v>364.95</v>
      </c>
      <c r="G495">
        <v>21.794425726098499</v>
      </c>
      <c r="H495">
        <v>18.335818194508299</v>
      </c>
      <c r="I495">
        <v>38.624486059103504</v>
      </c>
      <c r="J495">
        <v>-2.0348097752800598</v>
      </c>
      <c r="K495">
        <v>315.45199807797297</v>
      </c>
      <c r="L495">
        <v>258.04996800888802</v>
      </c>
      <c r="M495">
        <v>58.385186825538298</v>
      </c>
      <c r="N495">
        <v>0.21556667151957101</v>
      </c>
      <c r="O495">
        <v>5.49390327442116</v>
      </c>
      <c r="P495">
        <v>111.503911909591</v>
      </c>
      <c r="Q495">
        <v>7.7550639540054006E-2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256</v>
      </c>
      <c r="E496">
        <v>11178.295333460001</v>
      </c>
      <c r="F496">
        <v>1680.05</v>
      </c>
      <c r="G496">
        <v>49.7510629377716</v>
      </c>
      <c r="H496">
        <v>-7.49378161568759</v>
      </c>
      <c r="I496">
        <v>19.018060473143599</v>
      </c>
      <c r="J496">
        <v>-7.8438020670289603</v>
      </c>
      <c r="K496">
        <v>1707.22306814741</v>
      </c>
      <c r="L496">
        <v>1402.2175109519601</v>
      </c>
      <c r="M496">
        <v>29.885025348685101</v>
      </c>
      <c r="N496">
        <v>0.97500193886163899</v>
      </c>
      <c r="O496">
        <v>17.270319335734001</v>
      </c>
      <c r="P496">
        <v>99.601995960555996</v>
      </c>
      <c r="Q496">
        <v>0.12384670255512201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139</v>
      </c>
      <c r="E497">
        <v>11116.391531249999</v>
      </c>
      <c r="F497">
        <v>468.75</v>
      </c>
      <c r="G497">
        <v>342.67165425121999</v>
      </c>
      <c r="H497">
        <v>6.1138367128630504</v>
      </c>
      <c r="I497">
        <v>79.942798214466393</v>
      </c>
      <c r="J497">
        <v>-4.1501295270339602</v>
      </c>
      <c r="K497">
        <v>448.550237920337</v>
      </c>
      <c r="L497">
        <v>328.67490325288799</v>
      </c>
      <c r="M497">
        <v>51.728010214075503</v>
      </c>
      <c r="N497">
        <v>0.559978927170658</v>
      </c>
      <c r="O497">
        <v>21.514666666666599</v>
      </c>
      <c r="P497">
        <v>384.49612403100701</v>
      </c>
      <c r="Q497">
        <v>0.14604316072752399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548</v>
      </c>
      <c r="E498">
        <v>11112.377501875</v>
      </c>
      <c r="F498">
        <v>834.55</v>
      </c>
      <c r="G498">
        <v>-12.749991593429501</v>
      </c>
      <c r="H498">
        <v>-8.2996144059905497</v>
      </c>
      <c r="I498">
        <v>-7.9628421674807504</v>
      </c>
      <c r="J498">
        <v>0.97928966488522395</v>
      </c>
      <c r="K498">
        <v>827.23417782722902</v>
      </c>
      <c r="L498">
        <v>786.92409903952205</v>
      </c>
      <c r="M498">
        <v>58.794855141328803</v>
      </c>
      <c r="N498">
        <v>0.67809968591952596</v>
      </c>
      <c r="O498">
        <v>12.395901983104601</v>
      </c>
      <c r="P498">
        <v>22.727941176470502</v>
      </c>
      <c r="Q498">
        <v>4.7259570799598E-2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83</v>
      </c>
      <c r="E499">
        <v>11094.9459345</v>
      </c>
      <c r="F499">
        <v>229.5</v>
      </c>
      <c r="G499">
        <v>70.243296680646907</v>
      </c>
      <c r="H499">
        <v>-9.1003630567375607E-2</v>
      </c>
      <c r="I499">
        <v>4.3598685077609503</v>
      </c>
      <c r="J499">
        <v>-2.9838847625795299</v>
      </c>
      <c r="K499">
        <v>218.83467050630099</v>
      </c>
      <c r="L499">
        <v>190.35719772410101</v>
      </c>
      <c r="M499">
        <v>53.683733133862198</v>
      </c>
      <c r="N499">
        <v>1.3001696959809499</v>
      </c>
      <c r="O499">
        <v>9.23311546840959</v>
      </c>
      <c r="P499">
        <v>97.759586385178807</v>
      </c>
      <c r="Q499">
        <v>8.6974673549546994E-2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862</v>
      </c>
      <c r="E500">
        <v>11023.625742732</v>
      </c>
      <c r="F500">
        <v>79.83</v>
      </c>
      <c r="G500">
        <v>38.571900556638802</v>
      </c>
      <c r="H500">
        <v>5.9169979085624798</v>
      </c>
      <c r="I500">
        <v>-18.139790456275499</v>
      </c>
      <c r="J500">
        <v>6.9261699061748496</v>
      </c>
      <c r="K500">
        <v>77.798764440267504</v>
      </c>
      <c r="L500">
        <v>73.076551565187799</v>
      </c>
      <c r="M500">
        <v>54.612967046804002</v>
      </c>
      <c r="N500">
        <v>2.5524891374732799</v>
      </c>
      <c r="O500">
        <v>18.8149818364023</v>
      </c>
      <c r="P500">
        <v>68.7737843551797</v>
      </c>
      <c r="Q500">
        <v>4.7553371647114998E-2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Row],[Ticker]],[1]!Table2[[Symbol]:[Industry]],2,FALSE),"-")</f>
        <v>-</v>
      </c>
      <c r="D501" t="s">
        <v>967</v>
      </c>
      <c r="E501">
        <v>11011.411770049999</v>
      </c>
      <c r="F501">
        <v>1497.55</v>
      </c>
      <c r="G501">
        <v>74.962062359691004</v>
      </c>
      <c r="H501">
        <v>-7.3489500702373096</v>
      </c>
      <c r="I501">
        <v>61.832524715344498</v>
      </c>
      <c r="J501">
        <v>3.3768884530731502</v>
      </c>
      <c r="K501">
        <v>1332.55950386668</v>
      </c>
      <c r="L501">
        <v>1076.3941450608099</v>
      </c>
      <c r="M501">
        <v>64.846455856381198</v>
      </c>
      <c r="N501">
        <v>1.20974617436662</v>
      </c>
      <c r="O501">
        <v>6.2568862475376399</v>
      </c>
      <c r="P501">
        <v>128.28506097560901</v>
      </c>
      <c r="Q501">
        <v>7.7538689975506003E-2</v>
      </c>
    </row>
    <row r="502" spans="1:17" hidden="1" x14ac:dyDescent="0.3">
      <c r="A502" t="s">
        <v>1125</v>
      </c>
      <c r="B502" t="s">
        <v>1126</v>
      </c>
      <c r="C502" t="str">
        <f>IFERROR(VLOOKUP(Table1[[#This Row],[Ticker]],[1]!Table2[[Symbol]:[Industry]],2,FALSE),"-")</f>
        <v>-</v>
      </c>
      <c r="D502" t="s">
        <v>60</v>
      </c>
      <c r="E502">
        <v>10981.096750799999</v>
      </c>
      <c r="F502">
        <v>8288.15</v>
      </c>
      <c r="G502">
        <v>120.94199550746001</v>
      </c>
      <c r="H502">
        <v>-2.58211751453466</v>
      </c>
      <c r="I502">
        <v>47.166422289585498</v>
      </c>
      <c r="J502">
        <v>-3.7809872738482899</v>
      </c>
      <c r="K502">
        <v>8529.7339881890894</v>
      </c>
      <c r="L502">
        <v>6893.1273169800897</v>
      </c>
      <c r="M502">
        <v>41.646507385280302</v>
      </c>
      <c r="N502">
        <v>0.76897947466929095</v>
      </c>
      <c r="O502">
        <v>24.006563587772899</v>
      </c>
      <c r="P502">
        <v>160.518953919658</v>
      </c>
      <c r="Q502">
        <v>0.16530875094137101</v>
      </c>
    </row>
    <row r="503" spans="1:17" x14ac:dyDescent="0.3">
      <c r="A503" t="s">
        <v>1127</v>
      </c>
      <c r="B503" t="s">
        <v>1128</v>
      </c>
      <c r="C503" t="str">
        <f>IFERROR(VLOOKUP(Table1[[#This Row],[Ticker]],[1]!Table2[[Symbol]:[Industry]],2,FALSE),"-")</f>
        <v>-</v>
      </c>
      <c r="D503" t="s">
        <v>127</v>
      </c>
      <c r="E503">
        <v>10850.7147817899</v>
      </c>
      <c r="F503">
        <v>1275.95</v>
      </c>
      <c r="G503">
        <v>38.922300830814002</v>
      </c>
      <c r="H503">
        <v>15.368345373835901</v>
      </c>
      <c r="I503">
        <v>37.793287281429798</v>
      </c>
      <c r="J503">
        <v>-4.7503145875992399</v>
      </c>
      <c r="K503">
        <v>1137.08243955957</v>
      </c>
      <c r="L503">
        <v>960.06836524659695</v>
      </c>
      <c r="M503">
        <v>59.067644109683997</v>
      </c>
      <c r="N503">
        <v>0.87598785070467999</v>
      </c>
      <c r="O503">
        <v>7.1319409067753297</v>
      </c>
      <c r="P503">
        <v>84.106485823533603</v>
      </c>
      <c r="Q503">
        <v>1.1774272564981E-2</v>
      </c>
    </row>
    <row r="504" spans="1:17" hidden="1" x14ac:dyDescent="0.3">
      <c r="A504" t="s">
        <v>1129</v>
      </c>
      <c r="B504" t="s">
        <v>1130</v>
      </c>
      <c r="C504" t="str">
        <f>IFERROR(VLOOKUP(Table1[[#This Row],[Ticker]],[1]!Table2[[Symbol]:[Industry]],2,FALSE),"-")</f>
        <v>-</v>
      </c>
      <c r="D504" t="s">
        <v>413</v>
      </c>
      <c r="E504">
        <v>10805.72847496</v>
      </c>
      <c r="F504">
        <v>9565.7000000000007</v>
      </c>
      <c r="G504">
        <v>69.140021598158896</v>
      </c>
      <c r="H504">
        <v>6.0792307900224998</v>
      </c>
      <c r="I504">
        <v>-6.4167890832739598</v>
      </c>
      <c r="J504">
        <v>-0.19929414251823999</v>
      </c>
      <c r="K504">
        <v>8941.1652529440798</v>
      </c>
      <c r="L504">
        <v>8098.7442768253504</v>
      </c>
      <c r="M504">
        <v>73.015897961756494</v>
      </c>
      <c r="N504">
        <v>0.43919866444073402</v>
      </c>
      <c r="O504">
        <v>8.6062703199974901</v>
      </c>
      <c r="P504">
        <v>97.230927835051503</v>
      </c>
      <c r="Q504">
        <v>0.184647362857006</v>
      </c>
    </row>
    <row r="505" spans="1:17" hidden="1" x14ac:dyDescent="0.3">
      <c r="A505" t="s">
        <v>1131</v>
      </c>
      <c r="B505" t="s">
        <v>1132</v>
      </c>
      <c r="C505" t="str">
        <f>IFERROR(VLOOKUP(Table1[[#This Row],[Ticker]],[1]!Table2[[Symbol]:[Industry]],2,FALSE),"-")</f>
        <v>-</v>
      </c>
      <c r="D505" t="s">
        <v>1133</v>
      </c>
      <c r="E505">
        <v>10791.780150000001</v>
      </c>
      <c r="F505">
        <v>1189</v>
      </c>
      <c r="G505">
        <v>0.41774446878489202</v>
      </c>
      <c r="H505">
        <v>-10.6861250075317</v>
      </c>
      <c r="I505">
        <v>-10.252146414780301</v>
      </c>
      <c r="J505">
        <v>-6.1190083337088899</v>
      </c>
      <c r="K505">
        <v>1282.8636120706301</v>
      </c>
      <c r="M505">
        <v>33.349735347296999</v>
      </c>
      <c r="N505">
        <v>0.86141020586491501</v>
      </c>
      <c r="O505">
        <v>26.736753574432299</v>
      </c>
      <c r="P505">
        <v>48.337595907928304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723</v>
      </c>
      <c r="E506">
        <v>10739.054693185</v>
      </c>
      <c r="F506">
        <v>115.98</v>
      </c>
      <c r="G506">
        <v>39.536390792702299</v>
      </c>
      <c r="H506">
        <v>-2.9644458082039602</v>
      </c>
      <c r="I506">
        <v>3.2147685289452101</v>
      </c>
      <c r="J506">
        <v>-2.9519457663502</v>
      </c>
      <c r="K506">
        <v>114.288670563023</v>
      </c>
      <c r="L506">
        <v>100.942240609058</v>
      </c>
      <c r="M506">
        <v>54.041415573722702</v>
      </c>
      <c r="N506">
        <v>1.0953542284028699</v>
      </c>
      <c r="O506">
        <v>6.3976547680634601</v>
      </c>
      <c r="P506">
        <v>69.289154867902397</v>
      </c>
      <c r="Q506">
        <v>2.1133606920337E-2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139</v>
      </c>
      <c r="E507">
        <v>10693.92465126</v>
      </c>
      <c r="F507">
        <v>198.6</v>
      </c>
      <c r="G507">
        <v>38.325627761153903</v>
      </c>
      <c r="H507">
        <v>-6.8009640869121997</v>
      </c>
      <c r="I507">
        <v>-36.906913024588498</v>
      </c>
      <c r="J507">
        <v>-6.3253746250731702</v>
      </c>
      <c r="K507">
        <v>204.003187531983</v>
      </c>
      <c r="L507">
        <v>198.19861623343999</v>
      </c>
      <c r="M507">
        <v>45.167597579781699</v>
      </c>
      <c r="N507">
        <v>0.86517737963417596</v>
      </c>
      <c r="O507">
        <v>43.454179254783398</v>
      </c>
      <c r="P507">
        <v>90.7780979827089</v>
      </c>
      <c r="Q507">
        <v>0.168107867938428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408</v>
      </c>
      <c r="E508">
        <v>10638.98094738</v>
      </c>
      <c r="F508">
        <v>2630.15</v>
      </c>
      <c r="G508">
        <v>-13.529670152904901</v>
      </c>
      <c r="H508">
        <v>-3.5923086658278902</v>
      </c>
      <c r="I508">
        <v>-20.285630292460599</v>
      </c>
      <c r="J508">
        <v>-1.68889582973338</v>
      </c>
      <c r="K508">
        <v>2618.10174240985</v>
      </c>
      <c r="L508">
        <v>2481.14311431548</v>
      </c>
      <c r="M508">
        <v>46.999131451412801</v>
      </c>
      <c r="N508">
        <v>0.90816276819099195</v>
      </c>
      <c r="O508">
        <v>14.0030036309716</v>
      </c>
      <c r="P508">
        <v>27.9038101490505</v>
      </c>
      <c r="Q508">
        <v>6.5413988002387E-2</v>
      </c>
    </row>
    <row r="509" spans="1:17" hidden="1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723</v>
      </c>
      <c r="E509">
        <v>10625.948094249999</v>
      </c>
      <c r="F509">
        <v>518.17999999999995</v>
      </c>
      <c r="G509">
        <v>-10.3253188980449</v>
      </c>
      <c r="H509">
        <v>-4.7324133513834603</v>
      </c>
      <c r="I509">
        <v>-1.74191905894608</v>
      </c>
      <c r="J509">
        <v>-1.7212639019129601</v>
      </c>
      <c r="K509">
        <v>520.44462064331401</v>
      </c>
      <c r="L509">
        <v>493.66272954591602</v>
      </c>
      <c r="M509">
        <v>77.9215973242584</v>
      </c>
      <c r="N509">
        <v>0.90003722349925197</v>
      </c>
      <c r="O509">
        <v>5.2703693697170904</v>
      </c>
      <c r="P509">
        <v>20.478958381771601</v>
      </c>
      <c r="Q509">
        <v>-1.3416788414562999E-2</v>
      </c>
    </row>
    <row r="510" spans="1:17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282</v>
      </c>
      <c r="E510">
        <v>10616.753112509999</v>
      </c>
      <c r="F510">
        <v>2071.9</v>
      </c>
      <c r="G510">
        <v>26.598416345468699</v>
      </c>
      <c r="H510">
        <v>-4.2949057125187799</v>
      </c>
      <c r="I510">
        <v>4.6696403751771802</v>
      </c>
      <c r="J510">
        <v>-5.05993086912145</v>
      </c>
      <c r="K510">
        <v>2012.17567637822</v>
      </c>
      <c r="L510">
        <v>1807.0910149369799</v>
      </c>
      <c r="M510">
        <v>54.638559036209102</v>
      </c>
      <c r="N510">
        <v>0.63479374855313697</v>
      </c>
      <c r="O510">
        <v>3.7815531637627098</v>
      </c>
      <c r="P510">
        <v>59.868827160493801</v>
      </c>
      <c r="Q510">
        <v>-6.3312312546048993E-2</v>
      </c>
    </row>
    <row r="511" spans="1:17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390</v>
      </c>
      <c r="E511">
        <v>10602.3419058</v>
      </c>
      <c r="F511">
        <v>192.18</v>
      </c>
      <c r="G511">
        <v>52.031014770219201</v>
      </c>
      <c r="H511">
        <v>-19.3515518857341</v>
      </c>
      <c r="I511">
        <v>17.591904322859801</v>
      </c>
      <c r="J511">
        <v>-8.7501872892992196</v>
      </c>
      <c r="K511">
        <v>196.802287675277</v>
      </c>
      <c r="L511">
        <v>164.49507307933899</v>
      </c>
      <c r="M511">
        <v>37.822178285822098</v>
      </c>
      <c r="N511">
        <v>0.28981287981899101</v>
      </c>
      <c r="O511">
        <v>27.484649807472099</v>
      </c>
      <c r="P511">
        <v>80.960451977401107</v>
      </c>
      <c r="Q511">
        <v>9.6687154609090997E-2</v>
      </c>
    </row>
    <row r="512" spans="1:17" hidden="1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251</v>
      </c>
      <c r="E512">
        <v>10557.2541662</v>
      </c>
      <c r="F512">
        <v>2549.65</v>
      </c>
      <c r="G512">
        <v>85.405562678559207</v>
      </c>
      <c r="H512">
        <v>31.309920748498499</v>
      </c>
      <c r="I512">
        <v>80.077656554805799</v>
      </c>
      <c r="J512">
        <v>14.9601631731331</v>
      </c>
      <c r="K512">
        <v>2080.9463304063402</v>
      </c>
      <c r="L512">
        <v>1611.05948861257</v>
      </c>
      <c r="M512">
        <v>66.012069804845197</v>
      </c>
      <c r="N512">
        <v>1.41370875386437</v>
      </c>
      <c r="O512">
        <v>7.3755221304884797</v>
      </c>
      <c r="P512">
        <v>140.80562901397801</v>
      </c>
      <c r="Q512">
        <v>0.19200589843885599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1002</v>
      </c>
      <c r="E513">
        <v>10542.406797475</v>
      </c>
      <c r="F513">
        <v>522.54999999999995</v>
      </c>
      <c r="G513">
        <v>6.7170799183103398</v>
      </c>
      <c r="H513">
        <v>12.997985967557399</v>
      </c>
      <c r="I513">
        <v>29.201298335035499</v>
      </c>
      <c r="J513">
        <v>1.17301524182248</v>
      </c>
      <c r="K513">
        <v>452.48546949629798</v>
      </c>
      <c r="L513">
        <v>414.24897483289499</v>
      </c>
      <c r="M513">
        <v>77.0496558409247</v>
      </c>
      <c r="N513">
        <v>1.3131124355037</v>
      </c>
      <c r="O513">
        <v>0.641086977322746</v>
      </c>
      <c r="P513">
        <v>52.125181950509401</v>
      </c>
      <c r="Q513">
        <v>2.2982840090157001E-2</v>
      </c>
    </row>
    <row r="514" spans="1:17" hidden="1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104</v>
      </c>
      <c r="E514">
        <v>10512.5682748</v>
      </c>
      <c r="F514">
        <v>9198.5</v>
      </c>
      <c r="G514">
        <v>32.2857617153456</v>
      </c>
      <c r="H514">
        <v>-2.39145183775359</v>
      </c>
      <c r="I514">
        <v>11.7286267115642</v>
      </c>
      <c r="J514">
        <v>1.80618049454305</v>
      </c>
      <c r="K514">
        <v>8850.7604692959594</v>
      </c>
      <c r="L514">
        <v>7890.6424378255997</v>
      </c>
      <c r="M514">
        <v>54.907672739703898</v>
      </c>
      <c r="N514">
        <v>0.72725523515724999</v>
      </c>
      <c r="O514">
        <v>3.57123444039788</v>
      </c>
      <c r="P514">
        <v>59.944705749384802</v>
      </c>
      <c r="Q514">
        <v>9.0540993172813E-2</v>
      </c>
    </row>
    <row r="515" spans="1:17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465</v>
      </c>
      <c r="E515">
        <v>10491.466050289901</v>
      </c>
      <c r="F515">
        <v>400.85</v>
      </c>
      <c r="G515">
        <v>135.65851353949901</v>
      </c>
      <c r="H515">
        <v>8.2153435257552694</v>
      </c>
      <c r="I515">
        <v>17.961757478869298</v>
      </c>
      <c r="J515">
        <v>4.3203630981439298</v>
      </c>
      <c r="K515">
        <v>376.34933505177798</v>
      </c>
      <c r="L515">
        <v>309.360174325005</v>
      </c>
      <c r="M515">
        <v>62.864130505930397</v>
      </c>
      <c r="N515">
        <v>1.8773687302412501</v>
      </c>
      <c r="O515">
        <v>5.1016589746788004</v>
      </c>
      <c r="P515">
        <v>180.31468531468499</v>
      </c>
      <c r="Q515">
        <v>0.17248389442537501</v>
      </c>
    </row>
    <row r="516" spans="1:17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-</v>
      </c>
      <c r="D516" t="s">
        <v>1156</v>
      </c>
      <c r="E516">
        <v>10380.01735152</v>
      </c>
      <c r="F516">
        <v>698.4</v>
      </c>
      <c r="G516">
        <v>45.371267605829097</v>
      </c>
      <c r="H516">
        <v>10.3482796131785</v>
      </c>
      <c r="I516">
        <v>27.945293899472301</v>
      </c>
      <c r="J516">
        <v>-0.36023249304232102</v>
      </c>
      <c r="K516">
        <v>651.32957807799903</v>
      </c>
      <c r="L516">
        <v>571.87970350366299</v>
      </c>
      <c r="M516">
        <v>57.311902819051397</v>
      </c>
      <c r="N516">
        <v>0.73017737976447905</v>
      </c>
      <c r="O516">
        <v>7.7605956471936004</v>
      </c>
      <c r="P516">
        <v>75.609756097560904</v>
      </c>
      <c r="Q516">
        <v>-5.8114251427725E-2</v>
      </c>
    </row>
    <row r="517" spans="1:17" hidden="1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256</v>
      </c>
      <c r="E517">
        <v>10363.3814088</v>
      </c>
      <c r="F517">
        <v>5106.1000000000004</v>
      </c>
      <c r="G517">
        <v>19.170474988051001</v>
      </c>
      <c r="H517">
        <v>-7.1967784947919604</v>
      </c>
      <c r="I517">
        <v>28.746118930975602</v>
      </c>
      <c r="J517">
        <v>-8.2424184457493297</v>
      </c>
      <c r="K517">
        <v>5070.4741695177299</v>
      </c>
      <c r="L517">
        <v>4230.3819849413403</v>
      </c>
      <c r="M517">
        <v>51.766834822493102</v>
      </c>
      <c r="N517">
        <v>0.72436559406019096</v>
      </c>
      <c r="O517">
        <v>12.4801707761305</v>
      </c>
      <c r="P517">
        <v>71.452075953192406</v>
      </c>
      <c r="Q517">
        <v>0.16292595783206601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408</v>
      </c>
      <c r="E518">
        <v>10338.995507995</v>
      </c>
      <c r="F518">
        <v>396.55</v>
      </c>
      <c r="G518">
        <v>18.965545984943599</v>
      </c>
      <c r="H518">
        <v>-18.301669513143001</v>
      </c>
      <c r="I518">
        <v>-34.299813621113699</v>
      </c>
      <c r="J518">
        <v>-5.0741894832968697</v>
      </c>
      <c r="K518">
        <v>424.09598543036799</v>
      </c>
      <c r="L518">
        <v>397.57702825314698</v>
      </c>
      <c r="M518">
        <v>31.147961122733498</v>
      </c>
      <c r="N518">
        <v>0.557636896754095</v>
      </c>
      <c r="O518">
        <v>39.692346488463002</v>
      </c>
      <c r="P518">
        <v>61.199186991869901</v>
      </c>
      <c r="Q518">
        <v>9.7868917418559007E-2</v>
      </c>
    </row>
    <row r="519" spans="1:17" hidden="1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256</v>
      </c>
      <c r="E519">
        <v>10333.51445448</v>
      </c>
      <c r="F519">
        <v>85.82</v>
      </c>
      <c r="G519">
        <v>158.09383968168299</v>
      </c>
      <c r="H519">
        <v>-10.116030886151</v>
      </c>
      <c r="I519">
        <v>25.857544075398501</v>
      </c>
      <c r="J519">
        <v>-7.5135000384594202</v>
      </c>
      <c r="K519">
        <v>78.986396894752801</v>
      </c>
      <c r="L519">
        <v>61.344343093593402</v>
      </c>
      <c r="M519">
        <v>41.748501408568202</v>
      </c>
      <c r="N519">
        <v>0.84680394764441902</v>
      </c>
      <c r="O519">
        <v>22.349102773246301</v>
      </c>
      <c r="P519">
        <v>206.5</v>
      </c>
      <c r="Q519">
        <v>9.7790431620499996E-2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219</v>
      </c>
      <c r="E520">
        <v>10332.43828869</v>
      </c>
      <c r="F520">
        <v>528.85</v>
      </c>
      <c r="G520">
        <v>-3.8432827648436501</v>
      </c>
      <c r="H520">
        <v>-5.8036772285462401</v>
      </c>
      <c r="I520">
        <v>-19.546395227594001</v>
      </c>
      <c r="J520">
        <v>-1.17752516270759</v>
      </c>
      <c r="K520">
        <v>547.51689958643499</v>
      </c>
      <c r="L520">
        <v>548.20455749931</v>
      </c>
      <c r="M520">
        <v>52.809348549838703</v>
      </c>
      <c r="N520">
        <v>1.5009687714973701</v>
      </c>
      <c r="O520">
        <v>34.140115344615602</v>
      </c>
      <c r="P520">
        <v>24.935034254665698</v>
      </c>
      <c r="Q520">
        <v>-5.0699545594227E-2</v>
      </c>
    </row>
    <row r="521" spans="1:17" hidden="1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153</v>
      </c>
      <c r="E521">
        <v>10320.451787505001</v>
      </c>
      <c r="F521">
        <v>687.65</v>
      </c>
      <c r="G521">
        <v>487.67108889617703</v>
      </c>
      <c r="H521">
        <v>-10.1607668548915</v>
      </c>
      <c r="I521">
        <v>94.569364856833005</v>
      </c>
      <c r="J521">
        <v>-2.3792961937006298</v>
      </c>
      <c r="K521">
        <v>709.19205480558105</v>
      </c>
      <c r="L521">
        <v>507.72879899959202</v>
      </c>
      <c r="M521">
        <v>38.142400106721198</v>
      </c>
      <c r="N521">
        <v>0.334336977429045</v>
      </c>
      <c r="O521">
        <v>22.984076201556</v>
      </c>
      <c r="P521">
        <v>554.90476190476102</v>
      </c>
      <c r="Q521">
        <v>0.258868820815913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537</v>
      </c>
      <c r="E522">
        <v>10269.412122039999</v>
      </c>
      <c r="F522">
        <v>2008.45</v>
      </c>
      <c r="G522">
        <v>-40.346071023035996</v>
      </c>
      <c r="H522">
        <v>-2.4822055047282201</v>
      </c>
      <c r="I522">
        <v>-20.9024912250411</v>
      </c>
      <c r="J522">
        <v>-5.5790531108379797</v>
      </c>
      <c r="K522">
        <v>2057.3715655303399</v>
      </c>
      <c r="L522">
        <v>2147.2324004327402</v>
      </c>
      <c r="M522">
        <v>33.5497808694439</v>
      </c>
      <c r="N522">
        <v>0.78958042983038401</v>
      </c>
      <c r="O522">
        <v>36.174662052826797</v>
      </c>
      <c r="P522">
        <v>11.0868362831858</v>
      </c>
      <c r="Q522">
        <v>-0.1660072661476</v>
      </c>
    </row>
    <row r="523" spans="1:17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21</v>
      </c>
      <c r="E523">
        <v>10196.891694</v>
      </c>
      <c r="F523">
        <v>495</v>
      </c>
      <c r="G523">
        <v>-3.5535932735323401</v>
      </c>
      <c r="H523">
        <v>-12.055203397514299</v>
      </c>
      <c r="I523">
        <v>-14.825244002416399</v>
      </c>
      <c r="J523">
        <v>-2.15853448153345</v>
      </c>
      <c r="K523">
        <v>505.84484598884802</v>
      </c>
      <c r="L523">
        <v>481.586221041692</v>
      </c>
      <c r="M523">
        <v>47.724997359200401</v>
      </c>
      <c r="N523">
        <v>1.1760529124866199</v>
      </c>
      <c r="O523">
        <v>16.161616161616099</v>
      </c>
      <c r="P523">
        <v>28.738621586475901</v>
      </c>
      <c r="Q523">
        <v>-7.9321610053413996E-2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537</v>
      </c>
      <c r="E524">
        <v>10164.476952929999</v>
      </c>
      <c r="F524">
        <v>643.35</v>
      </c>
      <c r="G524">
        <v>22.6387138906098</v>
      </c>
      <c r="H524">
        <v>11.4134062974616</v>
      </c>
      <c r="I524">
        <v>24.168733986029299</v>
      </c>
      <c r="J524">
        <v>-4.2429950930716904</v>
      </c>
      <c r="K524">
        <v>587.74510321095499</v>
      </c>
      <c r="L524">
        <v>519.51067143865805</v>
      </c>
      <c r="M524">
        <v>50.341497667690099</v>
      </c>
      <c r="N524">
        <v>2.09923984245974</v>
      </c>
      <c r="O524">
        <v>12.846817439962599</v>
      </c>
      <c r="P524">
        <v>58.402068201403402</v>
      </c>
      <c r="Q524">
        <v>-3.7659128770991E-2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46</v>
      </c>
      <c r="E525">
        <v>10016.14804959</v>
      </c>
      <c r="F525">
        <v>1536.9</v>
      </c>
      <c r="G525">
        <v>33.616167966930803</v>
      </c>
      <c r="H525">
        <v>-11.0519822550973</v>
      </c>
      <c r="I525">
        <v>54.986474697134902</v>
      </c>
      <c r="J525">
        <v>-7.50449277070775</v>
      </c>
      <c r="K525">
        <v>1590.06769849894</v>
      </c>
      <c r="L525">
        <v>1270.0701890979999</v>
      </c>
      <c r="M525">
        <v>39.398255721440798</v>
      </c>
      <c r="N525">
        <v>0.62333885769701403</v>
      </c>
      <c r="O525">
        <v>22.317652417203401</v>
      </c>
      <c r="P525">
        <v>90.895540926592901</v>
      </c>
      <c r="Q525">
        <v>0.110815884505558</v>
      </c>
    </row>
    <row r="526" spans="1:17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486</v>
      </c>
      <c r="E526">
        <v>9966.2854012899897</v>
      </c>
      <c r="F526">
        <v>1562.95</v>
      </c>
      <c r="G526">
        <v>-11.828754792361501</v>
      </c>
      <c r="H526">
        <v>-1.2905014938441699</v>
      </c>
      <c r="I526">
        <v>2.7309207845852299</v>
      </c>
      <c r="J526">
        <v>-6.1044694038622902</v>
      </c>
      <c r="K526">
        <v>1560.73224474377</v>
      </c>
      <c r="L526">
        <v>1476.86731171919</v>
      </c>
      <c r="M526">
        <v>41.598223882949199</v>
      </c>
      <c r="N526">
        <v>2.01484721578458</v>
      </c>
      <c r="O526">
        <v>16.2673150132761</v>
      </c>
      <c r="P526">
        <v>28.849958779884499</v>
      </c>
      <c r="Q526">
        <v>1.2580567139788E-2</v>
      </c>
    </row>
    <row r="527" spans="1:17" x14ac:dyDescent="0.3">
      <c r="A527" t="s">
        <v>1177</v>
      </c>
      <c r="B527" t="s">
        <v>1178</v>
      </c>
      <c r="C527" t="str">
        <f>IFERROR(VLOOKUP(Table1[[#This Row],[Ticker]],[1]!Table2[[Symbol]:[Industry]],2,FALSE),"-")</f>
        <v>-</v>
      </c>
      <c r="D527" t="s">
        <v>133</v>
      </c>
      <c r="E527">
        <v>9962.0163068999991</v>
      </c>
      <c r="F527">
        <v>326.89999999999998</v>
      </c>
      <c r="G527">
        <v>-22.768616684740401</v>
      </c>
      <c r="H527">
        <v>-13.4040687496771</v>
      </c>
      <c r="I527">
        <v>-7.8625795408081496</v>
      </c>
      <c r="J527">
        <v>-6.0314782854989604</v>
      </c>
      <c r="K527">
        <v>364.040665715552</v>
      </c>
      <c r="L527">
        <v>339.51342201758803</v>
      </c>
      <c r="M527">
        <v>23.261665558803202</v>
      </c>
      <c r="N527">
        <v>0.91345287835455002</v>
      </c>
      <c r="O527">
        <v>30.865708167635301</v>
      </c>
      <c r="P527">
        <v>29.311708860759399</v>
      </c>
      <c r="Q527">
        <v>0.17118015536717901</v>
      </c>
    </row>
    <row r="528" spans="1:17" x14ac:dyDescent="0.3">
      <c r="A528" t="s">
        <v>1179</v>
      </c>
      <c r="B528" t="s">
        <v>1180</v>
      </c>
      <c r="C528" t="str">
        <f>IFERROR(VLOOKUP(Table1[[#This Row],[Ticker]],[1]!Table2[[Symbol]:[Industry]],2,FALSE),"-")</f>
        <v>-</v>
      </c>
      <c r="D528" t="s">
        <v>1181</v>
      </c>
      <c r="E528">
        <v>9947.0578790189993</v>
      </c>
      <c r="F528">
        <v>95.01</v>
      </c>
      <c r="G528">
        <v>25.816138663690101</v>
      </c>
      <c r="H528">
        <v>10.560982469442299</v>
      </c>
      <c r="I528">
        <v>-26.740954151843201</v>
      </c>
      <c r="J528">
        <v>-3.5091080355787598</v>
      </c>
      <c r="K528">
        <v>88.548397813781904</v>
      </c>
      <c r="L528">
        <v>86.333305717159107</v>
      </c>
      <c r="M528">
        <v>53.980437789316902</v>
      </c>
      <c r="N528">
        <v>2.31401975287526</v>
      </c>
      <c r="O528">
        <v>42.8270708346489</v>
      </c>
      <c r="P528">
        <v>56.782178217821702</v>
      </c>
      <c r="Q528">
        <v>6.1042683816713003E-2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Row],[Ticker]],[1]!Table2[[Symbol]:[Industry]],2,FALSE),"-")</f>
        <v>-</v>
      </c>
      <c r="D529" t="s">
        <v>537</v>
      </c>
      <c r="E529">
        <v>9916.5168606400002</v>
      </c>
      <c r="F529">
        <v>2796.95</v>
      </c>
      <c r="G529">
        <v>-16.929077456096898</v>
      </c>
      <c r="H529">
        <v>-4.6978610640948402</v>
      </c>
      <c r="I529">
        <v>-1.1482912421638001</v>
      </c>
      <c r="J529">
        <v>-5.67139241363191</v>
      </c>
      <c r="K529">
        <v>2799.2270760440701</v>
      </c>
      <c r="L529">
        <v>2681.0940053105001</v>
      </c>
      <c r="M529">
        <v>42.757301818064498</v>
      </c>
      <c r="N529">
        <v>0.87213938429219495</v>
      </c>
      <c r="O529">
        <v>14.698153345608601</v>
      </c>
      <c r="P529">
        <v>24.474855362705799</v>
      </c>
      <c r="Q529">
        <v>-6.9758356787909995E-2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Row],[Ticker]],[1]!Table2[[Symbol]:[Industry]],2,FALSE),"-")</f>
        <v>-</v>
      </c>
      <c r="D530" t="s">
        <v>80</v>
      </c>
      <c r="E530">
        <v>9911.3582123699998</v>
      </c>
      <c r="F530">
        <v>1287.0999999999999</v>
      </c>
      <c r="G530">
        <v>-8.18505516027518</v>
      </c>
      <c r="H530">
        <v>-20.782344578555001</v>
      </c>
      <c r="I530">
        <v>-36.413099559894</v>
      </c>
      <c r="J530">
        <v>-9.8967450504996695</v>
      </c>
      <c r="K530">
        <v>1477.37581827446</v>
      </c>
      <c r="L530">
        <v>1441.3247113436601</v>
      </c>
      <c r="M530">
        <v>30.010317977733902</v>
      </c>
      <c r="N530">
        <v>1.30544910435148</v>
      </c>
      <c r="O530">
        <v>40.004661642452</v>
      </c>
      <c r="P530">
        <v>21.361557682334599</v>
      </c>
      <c r="Q530">
        <v>-2.8921804048778001E-2</v>
      </c>
    </row>
    <row r="531" spans="1:17" x14ac:dyDescent="0.3">
      <c r="A531" t="s">
        <v>1186</v>
      </c>
      <c r="B531" t="s">
        <v>1187</v>
      </c>
      <c r="C531" t="str">
        <f>IFERROR(VLOOKUP(Table1[[#This Row],[Ticker]],[1]!Table2[[Symbol]:[Industry]],2,FALSE),"-")</f>
        <v>-</v>
      </c>
      <c r="D531" t="s">
        <v>1002</v>
      </c>
      <c r="E531">
        <v>9859.1646285360002</v>
      </c>
      <c r="F531">
        <v>46.32</v>
      </c>
      <c r="G531">
        <v>-23.475453646443899</v>
      </c>
      <c r="H531">
        <v>-6.4044193514758803</v>
      </c>
      <c r="I531">
        <v>-13.4165757407991</v>
      </c>
      <c r="J531">
        <v>-1.18738136130242</v>
      </c>
      <c r="K531">
        <v>47.310960854483099</v>
      </c>
      <c r="L531">
        <v>46.612617161124298</v>
      </c>
      <c r="M531">
        <v>43.120895809151797</v>
      </c>
      <c r="N531">
        <v>0.55822018376882898</v>
      </c>
      <c r="O531">
        <v>23.596718480138101</v>
      </c>
      <c r="P531">
        <v>26.7305061559507</v>
      </c>
      <c r="Q531">
        <v>5.9896442242584003E-2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Row],[Ticker]],[1]!Table2[[Symbol]:[Industry]],2,FALSE),"-")</f>
        <v>-</v>
      </c>
      <c r="D532" t="s">
        <v>1181</v>
      </c>
      <c r="E532">
        <v>9853.8409116000003</v>
      </c>
      <c r="F532">
        <v>512.4</v>
      </c>
      <c r="G532">
        <v>1.58288191244778</v>
      </c>
      <c r="H532">
        <v>-7.76627919272602</v>
      </c>
      <c r="I532">
        <v>14.5830522409968</v>
      </c>
      <c r="J532">
        <v>-0.78358745911709105</v>
      </c>
      <c r="K532">
        <v>513.04029483891804</v>
      </c>
      <c r="L532">
        <v>445.95287669691902</v>
      </c>
      <c r="M532">
        <v>53.560794190222097</v>
      </c>
      <c r="N532">
        <v>1.1080939045675</v>
      </c>
      <c r="O532">
        <v>13.466042154566701</v>
      </c>
      <c r="P532">
        <v>65.503875968992205</v>
      </c>
      <c r="Q532">
        <v>4.7515712424339003E-2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Row],[Ticker]],[1]!Table2[[Symbol]:[Industry]],2,FALSE),"-")</f>
        <v>-</v>
      </c>
      <c r="D533" t="s">
        <v>1192</v>
      </c>
      <c r="E533">
        <v>9829.5005466300008</v>
      </c>
      <c r="F533">
        <v>904.3</v>
      </c>
      <c r="G533">
        <v>-45.7965307895455</v>
      </c>
      <c r="H533">
        <v>-12.2828736064543</v>
      </c>
      <c r="I533">
        <v>-28.0911496670848</v>
      </c>
      <c r="J533">
        <v>-5.7744614281029296</v>
      </c>
      <c r="K533">
        <v>967.93674058829401</v>
      </c>
      <c r="L533">
        <v>1019.13579698551</v>
      </c>
      <c r="M533">
        <v>17.888786330363502</v>
      </c>
      <c r="N533">
        <v>0.89286491880318397</v>
      </c>
      <c r="O533">
        <v>43.425854251907502</v>
      </c>
      <c r="P533">
        <v>5.88992974238875</v>
      </c>
      <c r="Q533">
        <v>-7.8343596246336994E-2</v>
      </c>
    </row>
    <row r="534" spans="1:17" hidden="1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139</v>
      </c>
      <c r="E534">
        <v>9717.1900299270001</v>
      </c>
      <c r="F534">
        <v>267.74</v>
      </c>
      <c r="G534">
        <v>-19.1662345799901</v>
      </c>
      <c r="H534">
        <v>1.14601143133428</v>
      </c>
      <c r="I534">
        <v>-6.4391224703711298</v>
      </c>
      <c r="J534">
        <v>-1.3290931667534001</v>
      </c>
      <c r="K534">
        <v>266.20155004729702</v>
      </c>
      <c r="L534">
        <v>259.58366913518802</v>
      </c>
      <c r="M534">
        <v>22.227502817667499</v>
      </c>
      <c r="N534">
        <v>0.78234858895562898</v>
      </c>
      <c r="O534">
        <v>2.7339956674385402</v>
      </c>
      <c r="P534">
        <v>15.355450236966799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21</v>
      </c>
      <c r="E535">
        <v>9640.6315379999996</v>
      </c>
      <c r="F535">
        <v>1746</v>
      </c>
      <c r="G535">
        <v>196.552965749349</v>
      </c>
      <c r="H535">
        <v>9.3948510681224793</v>
      </c>
      <c r="I535">
        <v>52.5835755120087</v>
      </c>
      <c r="J535">
        <v>0.18829824958368499</v>
      </c>
      <c r="K535">
        <v>1517.98523870549</v>
      </c>
      <c r="L535">
        <v>1179.14471624679</v>
      </c>
      <c r="M535">
        <v>64.483153912839896</v>
      </c>
      <c r="N535">
        <v>1.0958191881578401</v>
      </c>
      <c r="O535">
        <v>3.6340206185567099</v>
      </c>
      <c r="P535">
        <v>260.669283205949</v>
      </c>
      <c r="Q535">
        <v>0.25436157870405801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21</v>
      </c>
      <c r="E536">
        <v>9618.8891597399997</v>
      </c>
      <c r="F536">
        <v>1531.95</v>
      </c>
      <c r="G536">
        <v>-26.349039115161698</v>
      </c>
      <c r="H536">
        <v>-16.0652024608201</v>
      </c>
      <c r="I536">
        <v>-15.6456686467774</v>
      </c>
      <c r="J536">
        <v>-6.1257261276092896</v>
      </c>
      <c r="K536">
        <v>1625.43343364374</v>
      </c>
      <c r="L536">
        <v>1580.56884585637</v>
      </c>
      <c r="M536">
        <v>37.849946363295402</v>
      </c>
      <c r="N536">
        <v>0.58203134719300598</v>
      </c>
      <c r="O536">
        <v>26.7959137047553</v>
      </c>
      <c r="P536">
        <v>10.5263157894736</v>
      </c>
      <c r="Q536">
        <v>-6.9700559136320006E-2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Row],[Ticker]],[1]!Table2[[Symbol]:[Industry]],2,FALSE),"-")</f>
        <v>-</v>
      </c>
      <c r="D537" t="s">
        <v>248</v>
      </c>
      <c r="E537">
        <v>9618.8662209600006</v>
      </c>
      <c r="F537">
        <v>1627.2</v>
      </c>
      <c r="G537">
        <v>114.09877602243699</v>
      </c>
      <c r="H537">
        <v>-6.9414173406605597</v>
      </c>
      <c r="I537">
        <v>34.802243175109297</v>
      </c>
      <c r="J537">
        <v>-4.6391653091745599</v>
      </c>
      <c r="K537">
        <v>1627.34472997787</v>
      </c>
      <c r="M537">
        <v>50.684148814198601</v>
      </c>
      <c r="N537">
        <v>0.70922365456977599</v>
      </c>
      <c r="O537">
        <v>27.826941986234001</v>
      </c>
      <c r="P537">
        <v>153.300124533001</v>
      </c>
    </row>
    <row r="538" spans="1:17" hidden="1" x14ac:dyDescent="0.3">
      <c r="A538" t="s">
        <v>1201</v>
      </c>
      <c r="B538" t="s">
        <v>1202</v>
      </c>
      <c r="C538" t="str">
        <f>IFERROR(VLOOKUP(Table1[[#This Row],[Ticker]],[1]!Table2[[Symbol]:[Industry]],2,FALSE),"-")</f>
        <v>-</v>
      </c>
      <c r="D538" t="s">
        <v>92</v>
      </c>
      <c r="E538">
        <v>9591.9028099999996</v>
      </c>
      <c r="F538">
        <v>138.79</v>
      </c>
      <c r="G538">
        <v>-24.019370824153</v>
      </c>
      <c r="H538">
        <v>-0.180928208123008</v>
      </c>
      <c r="I538">
        <v>-6.9599167573792302</v>
      </c>
      <c r="J538">
        <v>-3.3547207737926801</v>
      </c>
      <c r="K538">
        <v>138.68847830577201</v>
      </c>
      <c r="L538">
        <v>136.07387695952801</v>
      </c>
      <c r="M538">
        <v>19.599037825510401</v>
      </c>
      <c r="N538">
        <v>1.0785918514995401</v>
      </c>
      <c r="O538">
        <v>3.03335975214353</v>
      </c>
      <c r="P538">
        <v>10.150793650793601</v>
      </c>
      <c r="Q538">
        <v>-1.3388827299693999E-2</v>
      </c>
    </row>
    <row r="539" spans="1:17" x14ac:dyDescent="0.3">
      <c r="A539" t="s">
        <v>1203</v>
      </c>
      <c r="B539" t="s">
        <v>1204</v>
      </c>
      <c r="C539" t="str">
        <f>IFERROR(VLOOKUP(Table1[[#This Row],[Ticker]],[1]!Table2[[Symbol]:[Industry]],2,FALSE),"-")</f>
        <v>-</v>
      </c>
      <c r="D539" t="s">
        <v>46</v>
      </c>
      <c r="E539">
        <v>9567.6010920000008</v>
      </c>
      <c r="F539">
        <v>340.2</v>
      </c>
      <c r="G539">
        <v>14.152486897551499</v>
      </c>
      <c r="H539">
        <v>-5.5400324496955298</v>
      </c>
      <c r="I539">
        <v>14.585344733262</v>
      </c>
      <c r="J539">
        <v>-7.6633327907237003</v>
      </c>
      <c r="K539">
        <v>351.52143911411099</v>
      </c>
      <c r="L539">
        <v>303.927829812916</v>
      </c>
      <c r="M539">
        <v>32.658544461502501</v>
      </c>
      <c r="N539">
        <v>0.52745709072232305</v>
      </c>
      <c r="O539">
        <v>22.104644326866499</v>
      </c>
      <c r="P539">
        <v>43.695881731784503</v>
      </c>
      <c r="Q539">
        <v>-1.0973504767948001E-2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Row],[Ticker]],[1]!Table2[[Symbol]:[Industry]],2,FALSE),"-")</f>
        <v>-</v>
      </c>
      <c r="D540" t="s">
        <v>390</v>
      </c>
      <c r="E540">
        <v>9559.9608359800004</v>
      </c>
      <c r="F540">
        <v>650.6</v>
      </c>
      <c r="G540">
        <v>-5.8751124924288201</v>
      </c>
      <c r="H540">
        <v>-4.5627343867085299</v>
      </c>
      <c r="I540">
        <v>-12.6717586672863</v>
      </c>
      <c r="J540">
        <v>-3.59753236709374</v>
      </c>
      <c r="K540">
        <v>677.81102679169499</v>
      </c>
      <c r="L540">
        <v>671.43680700198695</v>
      </c>
      <c r="M540">
        <v>36.981582408560897</v>
      </c>
      <c r="N540">
        <v>0.70981448242573197</v>
      </c>
      <c r="O540">
        <v>25.253612050414901</v>
      </c>
      <c r="P540">
        <v>21.949390815370101</v>
      </c>
      <c r="Q540">
        <v>6.3003048361784997E-2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Row],[Ticker]],[1]!Table2[[Symbol]:[Industry]],2,FALSE),"-")</f>
        <v>-</v>
      </c>
      <c r="D541" t="s">
        <v>1181</v>
      </c>
      <c r="E541">
        <v>9513.2269278000003</v>
      </c>
      <c r="F541">
        <v>744.2</v>
      </c>
      <c r="G541">
        <v>128.65381238916299</v>
      </c>
      <c r="H541">
        <v>24.491361995489601</v>
      </c>
      <c r="I541">
        <v>42.336255788526799</v>
      </c>
      <c r="J541">
        <v>4.6776089725599199</v>
      </c>
      <c r="K541">
        <v>569.13317248360897</v>
      </c>
      <c r="L541">
        <v>453.10172196795298</v>
      </c>
      <c r="M541">
        <v>74.568071037168394</v>
      </c>
      <c r="N541">
        <v>1.4453213959798199</v>
      </c>
      <c r="O541">
        <v>1.8073098629400599</v>
      </c>
      <c r="P541">
        <v>160.756832515767</v>
      </c>
      <c r="Q541">
        <v>0.20459413833495199</v>
      </c>
    </row>
    <row r="542" spans="1:17" hidden="1" x14ac:dyDescent="0.3">
      <c r="A542" t="s">
        <v>1209</v>
      </c>
      <c r="B542" t="s">
        <v>1210</v>
      </c>
      <c r="C542" t="str">
        <f>IFERROR(VLOOKUP(Table1[[#This Row],[Ticker]],[1]!Table2[[Symbol]:[Industry]],2,FALSE),"-")</f>
        <v>-</v>
      </c>
      <c r="D542" t="s">
        <v>256</v>
      </c>
      <c r="E542">
        <v>9508.1145238000008</v>
      </c>
      <c r="F542">
        <v>6176.9</v>
      </c>
      <c r="G542">
        <v>-4.9400945059012997</v>
      </c>
      <c r="H542">
        <v>-1.2213987718363599</v>
      </c>
      <c r="I542">
        <v>3.4003900638800002</v>
      </c>
      <c r="J542">
        <v>-3.58984968970756</v>
      </c>
      <c r="K542">
        <v>6115.9192313421199</v>
      </c>
      <c r="L542">
        <v>5599.0176928216897</v>
      </c>
      <c r="M542">
        <v>43.9290684371379</v>
      </c>
      <c r="N542">
        <v>0.75198578388956905</v>
      </c>
      <c r="O542">
        <v>13.3092651653742</v>
      </c>
      <c r="P542">
        <v>33.6991341991341</v>
      </c>
      <c r="Q542">
        <v>0.124658709723646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Row],[Ticker]],[1]!Table2[[Symbol]:[Industry]],2,FALSE),"-")</f>
        <v>-</v>
      </c>
      <c r="D543" t="s">
        <v>51</v>
      </c>
      <c r="E543">
        <v>9471.5754551459995</v>
      </c>
      <c r="F543">
        <v>209.01</v>
      </c>
      <c r="G543">
        <v>57.103074058406797</v>
      </c>
      <c r="H543">
        <v>14.163983509893001</v>
      </c>
      <c r="I543">
        <v>13.923510840494099</v>
      </c>
      <c r="J543">
        <v>5.9882217698247002</v>
      </c>
      <c r="K543">
        <v>185.659979989042</v>
      </c>
      <c r="L543">
        <v>158.34075114132301</v>
      </c>
      <c r="M543">
        <v>60.393571123544099</v>
      </c>
      <c r="N543">
        <v>1.44896640116236</v>
      </c>
      <c r="O543">
        <v>5.0188986172910299</v>
      </c>
      <c r="P543">
        <v>114.479220112878</v>
      </c>
      <c r="Q543">
        <v>0.122405941154743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Row],[Ticker]],[1]!Table2[[Symbol]:[Industry]],2,FALSE),"-")</f>
        <v>-</v>
      </c>
      <c r="D544" t="s">
        <v>368</v>
      </c>
      <c r="E544">
        <v>9468.3900568499994</v>
      </c>
      <c r="F544">
        <v>694.95</v>
      </c>
      <c r="G544">
        <v>47.204287339363702</v>
      </c>
      <c r="H544">
        <v>16.896898716218502</v>
      </c>
      <c r="I544">
        <v>25.915823345721201</v>
      </c>
      <c r="J544">
        <v>0.97457704573598702</v>
      </c>
      <c r="K544">
        <v>641.14586303818396</v>
      </c>
      <c r="L544">
        <v>543.46785259575699</v>
      </c>
      <c r="M544">
        <v>50.943989375411498</v>
      </c>
      <c r="N544">
        <v>1.53112039455009</v>
      </c>
      <c r="O544">
        <v>14.1089286999064</v>
      </c>
      <c r="P544">
        <v>80.085514381964202</v>
      </c>
      <c r="Q544">
        <v>2.3174656155189998E-3</v>
      </c>
    </row>
    <row r="545" spans="1:17" x14ac:dyDescent="0.3">
      <c r="A545" t="s">
        <v>1215</v>
      </c>
      <c r="B545" t="s">
        <v>1216</v>
      </c>
      <c r="C545" t="str">
        <f>IFERROR(VLOOKUP(Table1[[#This Row],[Ticker]],[1]!Table2[[Symbol]:[Industry]],2,FALSE),"-")</f>
        <v>-</v>
      </c>
      <c r="D545" t="s">
        <v>313</v>
      </c>
      <c r="E545">
        <v>9419.2887616080006</v>
      </c>
      <c r="F545">
        <v>118.96</v>
      </c>
      <c r="G545">
        <v>-0.52689456144477997</v>
      </c>
      <c r="H545">
        <v>-21.554151775807501</v>
      </c>
      <c r="I545">
        <v>-24.002550228013298</v>
      </c>
      <c r="J545">
        <v>-9.5771792079101701</v>
      </c>
      <c r="K545">
        <v>139.40384141419901</v>
      </c>
      <c r="L545">
        <v>132.810790373858</v>
      </c>
      <c r="M545">
        <v>25.907213115996399</v>
      </c>
      <c r="N545">
        <v>2.1474368811524398</v>
      </c>
      <c r="O545">
        <v>32.817753866845997</v>
      </c>
      <c r="P545">
        <v>26.890666666666601</v>
      </c>
      <c r="Q545">
        <v>0.121322818644282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Row],[Ticker]],[1]!Table2[[Symbol]:[Industry]],2,FALSE),"-")</f>
        <v>-</v>
      </c>
      <c r="D546" t="s">
        <v>139</v>
      </c>
      <c r="E546">
        <v>9398.4603251000008</v>
      </c>
      <c r="F546">
        <v>745.85</v>
      </c>
      <c r="G546">
        <v>-4.2848905851589496</v>
      </c>
      <c r="H546">
        <v>2.0170360422273101</v>
      </c>
      <c r="I546">
        <v>-1.1910979148638601</v>
      </c>
      <c r="J546">
        <v>4.8106048790342202</v>
      </c>
      <c r="K546">
        <v>697.01178317253402</v>
      </c>
      <c r="L546">
        <v>656.60014982158896</v>
      </c>
      <c r="M546">
        <v>72.486010179994693</v>
      </c>
      <c r="N546">
        <v>1.9762248007215899</v>
      </c>
      <c r="O546">
        <v>3.2379164711403101</v>
      </c>
      <c r="P546">
        <v>43.986486486486399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Row],[Ticker]],[1]!Table2[[Symbol]:[Industry]],2,FALSE),"-")</f>
        <v>-</v>
      </c>
      <c r="D547" t="s">
        <v>24</v>
      </c>
      <c r="E547">
        <v>9387.3719197499995</v>
      </c>
      <c r="F547">
        <v>82.5</v>
      </c>
      <c r="G547">
        <v>-29.4741302921054</v>
      </c>
      <c r="H547">
        <v>-14.764868548033199</v>
      </c>
      <c r="I547">
        <v>-34.385738910153201</v>
      </c>
      <c r="J547">
        <v>-1.5210165423175299</v>
      </c>
      <c r="K547">
        <v>88.076978787940504</v>
      </c>
      <c r="L547">
        <v>92.881018762871093</v>
      </c>
      <c r="M547">
        <v>57.290214876563098</v>
      </c>
      <c r="N547">
        <v>1.3151621916339999</v>
      </c>
      <c r="O547">
        <v>41.212121212121197</v>
      </c>
      <c r="P547">
        <v>10.5898123324396</v>
      </c>
      <c r="Q547">
        <v>1.7067472233011999E-2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Row],[Ticker]],[1]!Table2[[Symbol]:[Industry]],2,FALSE),"-")</f>
        <v>-</v>
      </c>
      <c r="D548" t="s">
        <v>46</v>
      </c>
      <c r="E548">
        <v>9334.9473351899996</v>
      </c>
      <c r="F548">
        <v>5905.15</v>
      </c>
      <c r="G548">
        <v>21.463723285662301</v>
      </c>
      <c r="H548">
        <v>-3.6111401581474101</v>
      </c>
      <c r="I548">
        <v>-0.15753540686384099</v>
      </c>
      <c r="J548">
        <v>0.87290892899197603</v>
      </c>
      <c r="K548">
        <v>5551.3590168546698</v>
      </c>
      <c r="L548">
        <v>4889.3130184968904</v>
      </c>
      <c r="M548">
        <v>57.577052151323002</v>
      </c>
      <c r="N548">
        <v>1.3829925441022299</v>
      </c>
      <c r="O548">
        <v>10.0903448684622</v>
      </c>
      <c r="P548">
        <v>75.489977562816605</v>
      </c>
      <c r="Q548">
        <v>0.21312632855334199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Row],[Ticker]],[1]!Table2[[Symbol]:[Industry]],2,FALSE),"-")</f>
        <v>-</v>
      </c>
      <c r="D549" t="s">
        <v>46</v>
      </c>
      <c r="E549">
        <v>9322.9121836800005</v>
      </c>
      <c r="F549">
        <v>542.70000000000005</v>
      </c>
      <c r="G549">
        <v>145.13604705481799</v>
      </c>
      <c r="H549">
        <v>10.716667735838501</v>
      </c>
      <c r="I549">
        <v>40.205152277582997</v>
      </c>
      <c r="J549">
        <v>0.29737957214709998</v>
      </c>
      <c r="K549">
        <v>491.48832890092302</v>
      </c>
      <c r="L549">
        <v>379.09666106475999</v>
      </c>
      <c r="M549">
        <v>57.215944363612302</v>
      </c>
      <c r="N549">
        <v>1.71953525577345</v>
      </c>
      <c r="O549">
        <v>8.7064676616915406</v>
      </c>
      <c r="P549">
        <v>188.67021276595699</v>
      </c>
      <c r="Q549">
        <v>0.22235967039179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Row],[Ticker]],[1]!Table2[[Symbol]:[Industry]],2,FALSE),"-")</f>
        <v>-</v>
      </c>
      <c r="D550" t="s">
        <v>80</v>
      </c>
      <c r="E550">
        <v>9298.2886153199997</v>
      </c>
      <c r="F550">
        <v>790.2</v>
      </c>
      <c r="G550">
        <v>-2.0281102699729501</v>
      </c>
      <c r="H550">
        <v>-9.9677995000231991</v>
      </c>
      <c r="I550">
        <v>-29.352476235201099</v>
      </c>
      <c r="J550">
        <v>-4.0946804993736201</v>
      </c>
      <c r="K550">
        <v>839.55513231485202</v>
      </c>
      <c r="L550">
        <v>820.62427435238203</v>
      </c>
      <c r="M550">
        <v>27.571991805637001</v>
      </c>
      <c r="N550">
        <v>0.431483366688234</v>
      </c>
      <c r="O550">
        <v>26.537585421412199</v>
      </c>
      <c r="P550">
        <v>26.169567300015899</v>
      </c>
      <c r="Q550">
        <v>-7.7791141420549999E-3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Row],[Ticker]],[1]!Table2[[Symbol]:[Industry]],2,FALSE),"-")</f>
        <v>-</v>
      </c>
      <c r="D551" t="s">
        <v>291</v>
      </c>
      <c r="E551">
        <v>9251.6877507749996</v>
      </c>
      <c r="F551">
        <v>749.75</v>
      </c>
      <c r="G551">
        <v>10.8497886681683</v>
      </c>
      <c r="H551">
        <v>1.92312457840274</v>
      </c>
      <c r="I551">
        <v>2.4002804544513099</v>
      </c>
      <c r="J551">
        <v>3.33151481334213</v>
      </c>
      <c r="K551">
        <v>705.11274932266804</v>
      </c>
      <c r="L551">
        <v>657.13307377905699</v>
      </c>
      <c r="M551">
        <v>58.903961262541998</v>
      </c>
      <c r="N551">
        <v>1.09333515951677</v>
      </c>
      <c r="O551">
        <v>11.730576858953</v>
      </c>
      <c r="P551">
        <v>46.995392608567698</v>
      </c>
    </row>
    <row r="552" spans="1:17" x14ac:dyDescent="0.3">
      <c r="A552" t="s">
        <v>1229</v>
      </c>
      <c r="B552" t="s">
        <v>1230</v>
      </c>
      <c r="C552" t="str">
        <f>IFERROR(VLOOKUP(Table1[[#This Row],[Ticker]],[1]!Table2[[Symbol]:[Industry]],2,FALSE),"-")</f>
        <v>-</v>
      </c>
      <c r="D552" t="s">
        <v>222</v>
      </c>
      <c r="E552">
        <v>9128.6362508000002</v>
      </c>
      <c r="F552">
        <v>683.65</v>
      </c>
      <c r="G552">
        <v>-13.0876838200136</v>
      </c>
      <c r="H552">
        <v>10.432880762023601</v>
      </c>
      <c r="I552">
        <v>-5.76168255102227</v>
      </c>
      <c r="J552">
        <v>-0.71262952703396498</v>
      </c>
      <c r="K552">
        <v>620.21586987993101</v>
      </c>
      <c r="L552">
        <v>609.01074301721906</v>
      </c>
      <c r="M552">
        <v>74.947729958122906</v>
      </c>
      <c r="N552">
        <v>1.2063741831989001</v>
      </c>
      <c r="O552">
        <v>2.0990272800409602</v>
      </c>
      <c r="P552">
        <v>23.939448875997002</v>
      </c>
      <c r="Q552">
        <v>5.5225942088392002E-2</v>
      </c>
    </row>
    <row r="553" spans="1:17" x14ac:dyDescent="0.3">
      <c r="A553" t="s">
        <v>1231</v>
      </c>
      <c r="B553" t="s">
        <v>1232</v>
      </c>
      <c r="C553" t="str">
        <f>IFERROR(VLOOKUP(Table1[[#This Row],[Ticker]],[1]!Table2[[Symbol]:[Industry]],2,FALSE),"-")</f>
        <v>-</v>
      </c>
      <c r="D553" t="s">
        <v>139</v>
      </c>
      <c r="E553">
        <v>9119.3018678799999</v>
      </c>
      <c r="F553">
        <v>588.20000000000005</v>
      </c>
      <c r="G553">
        <v>-12.361574361636301</v>
      </c>
      <c r="H553">
        <v>-2.8804607921260499</v>
      </c>
      <c r="I553">
        <v>-12.254397638076901</v>
      </c>
      <c r="J553">
        <v>3.82433337662229</v>
      </c>
      <c r="K553">
        <v>596.406136702548</v>
      </c>
      <c r="L553">
        <v>574.38944573858805</v>
      </c>
      <c r="M553">
        <v>53.342478401688602</v>
      </c>
      <c r="N553">
        <v>0.81547095397562797</v>
      </c>
      <c r="O553">
        <v>15.402924175450501</v>
      </c>
      <c r="P553">
        <v>23.831578947368399</v>
      </c>
      <c r="Q553">
        <v>9.4941532737746998E-2</v>
      </c>
    </row>
    <row r="554" spans="1:17" x14ac:dyDescent="0.3">
      <c r="A554" t="s">
        <v>1233</v>
      </c>
      <c r="B554" t="s">
        <v>1234</v>
      </c>
      <c r="C554" t="str">
        <f>IFERROR(VLOOKUP(Table1[[#This Row],[Ticker]],[1]!Table2[[Symbol]:[Industry]],2,FALSE),"-")</f>
        <v>-</v>
      </c>
      <c r="D554" t="s">
        <v>341</v>
      </c>
      <c r="E554">
        <v>9108.1574428259992</v>
      </c>
      <c r="F554">
        <v>236.73</v>
      </c>
      <c r="G554">
        <v>63.154268160092997</v>
      </c>
      <c r="H554">
        <v>0.82917757503786604</v>
      </c>
      <c r="I554">
        <v>-0.33414313755086</v>
      </c>
      <c r="J554">
        <v>1.12799699391643</v>
      </c>
      <c r="K554">
        <v>222.55520221344901</v>
      </c>
      <c r="L554">
        <v>201.662112395208</v>
      </c>
      <c r="M554">
        <v>74.811210032046702</v>
      </c>
      <c r="N554">
        <v>4.1642412039687002</v>
      </c>
      <c r="O554">
        <v>10.674608203438501</v>
      </c>
      <c r="P554">
        <v>97.275000000000006</v>
      </c>
    </row>
    <row r="555" spans="1:17" x14ac:dyDescent="0.3">
      <c r="A555" t="s">
        <v>1235</v>
      </c>
      <c r="B555" t="s">
        <v>1236</v>
      </c>
      <c r="C555" t="str">
        <f>IFERROR(VLOOKUP(Table1[[#This Row],[Ticker]],[1]!Table2[[Symbol]:[Industry]],2,FALSE),"-")</f>
        <v>-</v>
      </c>
      <c r="D555" t="s">
        <v>548</v>
      </c>
      <c r="E555">
        <v>9097.7175873010001</v>
      </c>
      <c r="F555">
        <v>153.34</v>
      </c>
      <c r="G555">
        <v>-22.215549721277899</v>
      </c>
      <c r="H555">
        <v>-8.3608347878753992</v>
      </c>
      <c r="I555">
        <v>-30.2981825061268</v>
      </c>
      <c r="J555">
        <v>-5.8306419493942103</v>
      </c>
      <c r="K555">
        <v>164.986636982721</v>
      </c>
      <c r="L555">
        <v>164.83450580398801</v>
      </c>
      <c r="M555">
        <v>29.891343301794102</v>
      </c>
      <c r="N555">
        <v>0.64139652653759305</v>
      </c>
      <c r="O555">
        <v>36.4923557305031</v>
      </c>
      <c r="P555">
        <v>16.745358475931901</v>
      </c>
      <c r="Q555">
        <v>-3.8169902792249001E-2</v>
      </c>
    </row>
    <row r="556" spans="1:17" x14ac:dyDescent="0.3">
      <c r="A556" t="s">
        <v>1237</v>
      </c>
      <c r="B556" t="s">
        <v>1238</v>
      </c>
      <c r="C556" t="str">
        <f>IFERROR(VLOOKUP(Table1[[#This Row],[Ticker]],[1]!Table2[[Symbol]:[Industry]],2,FALSE),"-")</f>
        <v>-</v>
      </c>
      <c r="D556" t="s">
        <v>1002</v>
      </c>
      <c r="E556">
        <v>9089.7381212</v>
      </c>
      <c r="F556">
        <v>415.25</v>
      </c>
      <c r="G556">
        <v>15.478290804382</v>
      </c>
      <c r="H556">
        <v>-2.2672774598622198</v>
      </c>
      <c r="I556">
        <v>11.546693850576901</v>
      </c>
      <c r="J556">
        <v>6.30076684806453</v>
      </c>
      <c r="K556">
        <v>390.301255866438</v>
      </c>
      <c r="L556">
        <v>358.49304126846403</v>
      </c>
      <c r="M556">
        <v>63.737134314255798</v>
      </c>
      <c r="N556">
        <v>0.86388903816877105</v>
      </c>
      <c r="O556">
        <v>4.7200481637567702</v>
      </c>
      <c r="P556">
        <v>55.233644859812998</v>
      </c>
      <c r="Q556">
        <v>8.6034769574392003E-2</v>
      </c>
    </row>
    <row r="557" spans="1:17" x14ac:dyDescent="0.3">
      <c r="A557" t="s">
        <v>1239</v>
      </c>
      <c r="B557" t="s">
        <v>1240</v>
      </c>
      <c r="C557" t="str">
        <f>IFERROR(VLOOKUP(Table1[[#This Row],[Ticker]],[1]!Table2[[Symbol]:[Industry]],2,FALSE),"-")</f>
        <v>-</v>
      </c>
      <c r="D557" t="s">
        <v>121</v>
      </c>
      <c r="E557">
        <v>9040.8713187649992</v>
      </c>
      <c r="F557">
        <v>84.11</v>
      </c>
      <c r="G557">
        <v>-34.310449870254899</v>
      </c>
      <c r="H557">
        <v>2.8494946622196302</v>
      </c>
      <c r="I557">
        <v>-16.679528123904401</v>
      </c>
      <c r="J557">
        <v>2.6720234543932002</v>
      </c>
      <c r="K557">
        <v>82.766062988833696</v>
      </c>
      <c r="L557">
        <v>84.830300108056903</v>
      </c>
      <c r="M557">
        <v>64.085104200479194</v>
      </c>
      <c r="N557">
        <v>0.89829310212866598</v>
      </c>
      <c r="O557">
        <v>16.514088693377701</v>
      </c>
      <c r="P557">
        <v>16.174033149171201</v>
      </c>
    </row>
    <row r="558" spans="1:17" x14ac:dyDescent="0.3">
      <c r="A558" t="s">
        <v>1241</v>
      </c>
      <c r="B558" t="s">
        <v>1242</v>
      </c>
      <c r="C558" t="str">
        <f>IFERROR(VLOOKUP(Table1[[#This Row],[Ticker]],[1]!Table2[[Symbol]:[Industry]],2,FALSE),"-")</f>
        <v>-</v>
      </c>
      <c r="D558" t="s">
        <v>298</v>
      </c>
      <c r="E558">
        <v>9034.9347734099993</v>
      </c>
      <c r="F558">
        <v>555.1</v>
      </c>
      <c r="G558">
        <v>26.8839028045406</v>
      </c>
      <c r="H558">
        <v>4.3095251979572398</v>
      </c>
      <c r="I558">
        <v>39.027783178711601</v>
      </c>
      <c r="J558">
        <v>0.91606477253598195</v>
      </c>
      <c r="K558">
        <v>517.10488348725198</v>
      </c>
      <c r="L558">
        <v>437.56538610241699</v>
      </c>
      <c r="M558">
        <v>57.632714966657197</v>
      </c>
      <c r="N558">
        <v>0.48086994624180901</v>
      </c>
      <c r="O558">
        <v>7.1158349846874396</v>
      </c>
      <c r="P558">
        <v>62.642836214474002</v>
      </c>
      <c r="Q558">
        <v>0.12669086742997299</v>
      </c>
    </row>
    <row r="559" spans="1:17" x14ac:dyDescent="0.3">
      <c r="A559" t="s">
        <v>1243</v>
      </c>
      <c r="B559" t="s">
        <v>1244</v>
      </c>
      <c r="C559" t="str">
        <f>IFERROR(VLOOKUP(Table1[[#This Row],[Ticker]],[1]!Table2[[Symbol]:[Industry]],2,FALSE),"-")</f>
        <v>-</v>
      </c>
      <c r="D559" t="s">
        <v>124</v>
      </c>
      <c r="E559">
        <v>8985.8875380000009</v>
      </c>
      <c r="F559">
        <v>650.20000000000005</v>
      </c>
      <c r="G559">
        <v>14.1416240592857</v>
      </c>
      <c r="H559">
        <v>-10.3287707505285</v>
      </c>
      <c r="I559">
        <v>-7.9249390839304699</v>
      </c>
      <c r="J559">
        <v>-8.5100114280015102</v>
      </c>
      <c r="K559">
        <v>716.534627089889</v>
      </c>
      <c r="L559">
        <v>631.65602885364001</v>
      </c>
      <c r="M559">
        <v>17.932550544169199</v>
      </c>
      <c r="N559">
        <v>1.26276317893388</v>
      </c>
      <c r="O559">
        <v>24.584743155952001</v>
      </c>
      <c r="P559">
        <v>58.180270040141103</v>
      </c>
    </row>
    <row r="560" spans="1:17" x14ac:dyDescent="0.3">
      <c r="A560" t="s">
        <v>1245</v>
      </c>
      <c r="B560" t="s">
        <v>1246</v>
      </c>
      <c r="C560" t="str">
        <f>IFERROR(VLOOKUP(Table1[[#This Row],[Ticker]],[1]!Table2[[Symbol]:[Industry]],2,FALSE),"-")</f>
        <v>-</v>
      </c>
      <c r="D560" t="s">
        <v>548</v>
      </c>
      <c r="E560">
        <v>8960.1484820549995</v>
      </c>
      <c r="F560">
        <v>1006.45</v>
      </c>
      <c r="G560">
        <v>-7.1758707059539404</v>
      </c>
      <c r="H560">
        <v>-9.5368497741043505</v>
      </c>
      <c r="I560">
        <v>-4.1615205451094601</v>
      </c>
      <c r="J560">
        <v>-5.7221989050243902</v>
      </c>
      <c r="K560">
        <v>1011.41242380543</v>
      </c>
      <c r="L560">
        <v>938.44293957948105</v>
      </c>
      <c r="M560">
        <v>43.614920409897501</v>
      </c>
      <c r="N560">
        <v>0.53743310265461197</v>
      </c>
      <c r="O560">
        <v>18.734164638084302</v>
      </c>
      <c r="P560">
        <v>29.588617781497401</v>
      </c>
      <c r="Q560">
        <v>4.9107871105684001E-2</v>
      </c>
    </row>
    <row r="561" spans="1:17" hidden="1" x14ac:dyDescent="0.3">
      <c r="A561" t="s">
        <v>1247</v>
      </c>
      <c r="B561" t="s">
        <v>1248</v>
      </c>
      <c r="C561" t="str">
        <f>IFERROR(VLOOKUP(Table1[[#This Row],[Ticker]],[1]!Table2[[Symbol]:[Industry]],2,FALSE),"-")</f>
        <v>-</v>
      </c>
      <c r="D561" t="s">
        <v>219</v>
      </c>
      <c r="E561">
        <v>8955.3077792500007</v>
      </c>
      <c r="F561">
        <v>11296.25</v>
      </c>
      <c r="G561">
        <v>15.539010016834499</v>
      </c>
      <c r="H561">
        <v>0.25267728206891898</v>
      </c>
      <c r="I561">
        <v>23.609221127391699</v>
      </c>
      <c r="J561">
        <v>-4.8257933430349098</v>
      </c>
      <c r="K561">
        <v>11448.0511568609</v>
      </c>
      <c r="L561">
        <v>9792.8493805324797</v>
      </c>
      <c r="M561">
        <v>39.9769341381459</v>
      </c>
      <c r="N561">
        <v>0.99569942196531702</v>
      </c>
      <c r="O561">
        <v>15.064733871860099</v>
      </c>
      <c r="P561">
        <v>75.271528316524396</v>
      </c>
      <c r="Q561">
        <v>0.12948123720976901</v>
      </c>
    </row>
    <row r="562" spans="1:17" hidden="1" x14ac:dyDescent="0.3">
      <c r="A562" t="s">
        <v>1249</v>
      </c>
      <c r="B562" t="s">
        <v>1250</v>
      </c>
      <c r="C562" t="str">
        <f>IFERROR(VLOOKUP(Table1[[#This Row],[Ticker]],[1]!Table2[[Symbol]:[Industry]],2,FALSE),"-")</f>
        <v>-</v>
      </c>
      <c r="D562" t="s">
        <v>1251</v>
      </c>
      <c r="E562">
        <v>8941.6430765999994</v>
      </c>
      <c r="F562">
        <v>462.15</v>
      </c>
      <c r="G562">
        <v>-35.282667949172797</v>
      </c>
      <c r="H562">
        <v>-8.4645784963956991</v>
      </c>
      <c r="I562">
        <v>-15.073472386299199</v>
      </c>
      <c r="J562">
        <v>-4.6284190007181802</v>
      </c>
      <c r="K562">
        <v>474.296441676499</v>
      </c>
      <c r="L562">
        <v>475.09977203841697</v>
      </c>
      <c r="M562">
        <v>34.791382287441799</v>
      </c>
      <c r="N562">
        <v>0.75704299197121905</v>
      </c>
      <c r="O562">
        <v>27.231418370658801</v>
      </c>
      <c r="P562">
        <v>16.366612111292898</v>
      </c>
      <c r="Q562">
        <v>-1.7110951858344998E-2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Row],[Ticker]],[1]!Table2[[Symbol]:[Industry]],2,FALSE),"-")</f>
        <v>-</v>
      </c>
      <c r="D563" t="s">
        <v>256</v>
      </c>
      <c r="E563">
        <v>8917.0219570000008</v>
      </c>
      <c r="F563">
        <v>4450.7</v>
      </c>
      <c r="G563">
        <v>502.62353680249799</v>
      </c>
      <c r="H563">
        <v>5.88653900846644</v>
      </c>
      <c r="I563">
        <v>189.043386721768</v>
      </c>
      <c r="J563">
        <v>-3.4066934539745901</v>
      </c>
      <c r="K563">
        <v>3910.9144511188401</v>
      </c>
      <c r="L563">
        <v>2415.3706772668102</v>
      </c>
      <c r="M563">
        <v>47.5778268203184</v>
      </c>
      <c r="N563">
        <v>1.0284277316088399</v>
      </c>
      <c r="O563">
        <v>14.037117756757301</v>
      </c>
      <c r="P563">
        <v>553.55359765051298</v>
      </c>
      <c r="Q563">
        <v>0.16353790052949199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Row],[Ticker]],[1]!Table2[[Symbol]:[Industry]],2,FALSE),"-")</f>
        <v>-</v>
      </c>
      <c r="D564" t="s">
        <v>871</v>
      </c>
      <c r="E564">
        <v>8914.3583822700002</v>
      </c>
      <c r="F564">
        <v>191.55</v>
      </c>
      <c r="G564">
        <v>62.455118818149202</v>
      </c>
      <c r="H564">
        <v>-23.634437225102001</v>
      </c>
      <c r="I564">
        <v>3.5623244622469001</v>
      </c>
      <c r="J564">
        <v>-9.4567053564178405</v>
      </c>
      <c r="K564">
        <v>225.63328994623299</v>
      </c>
      <c r="L564">
        <v>187.87835980659301</v>
      </c>
      <c r="M564">
        <v>18.409711193832301</v>
      </c>
      <c r="N564">
        <v>1.61035565501112</v>
      </c>
      <c r="O564">
        <v>37.823022709475303</v>
      </c>
      <c r="P564">
        <v>92.9974811083123</v>
      </c>
      <c r="Q564">
        <v>0.12599478466907299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282</v>
      </c>
      <c r="E565">
        <v>8895.3422047399999</v>
      </c>
      <c r="F565">
        <v>1356.7</v>
      </c>
      <c r="G565">
        <v>1.7012633870807401</v>
      </c>
      <c r="H565">
        <v>2.70710004322927</v>
      </c>
      <c r="I565">
        <v>-6.7417642959459601</v>
      </c>
      <c r="J565">
        <v>0.12913402422679901</v>
      </c>
      <c r="K565">
        <v>1291.63096954961</v>
      </c>
      <c r="L565">
        <v>1199.10468640366</v>
      </c>
      <c r="M565">
        <v>61.693989039843899</v>
      </c>
      <c r="N565">
        <v>0.57817531707406</v>
      </c>
      <c r="O565">
        <v>21.909781086459802</v>
      </c>
      <c r="P565">
        <v>38.878083734261402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390</v>
      </c>
      <c r="E566">
        <v>8894.8154246600006</v>
      </c>
      <c r="F566">
        <v>223.22</v>
      </c>
      <c r="G566">
        <v>22.240591128296501</v>
      </c>
      <c r="H566">
        <v>-12.4470596216388</v>
      </c>
      <c r="I566">
        <v>-19.143124534694699</v>
      </c>
      <c r="J566">
        <v>-4.5499645908453399</v>
      </c>
      <c r="K566">
        <v>234.64173552196999</v>
      </c>
      <c r="L566">
        <v>223.87704697272699</v>
      </c>
      <c r="M566">
        <v>35.808766451509896</v>
      </c>
      <c r="N566">
        <v>0.34545149103778999</v>
      </c>
      <c r="O566">
        <v>44.364304273810497</v>
      </c>
      <c r="P566">
        <v>49.161376545272297</v>
      </c>
      <c r="Q566">
        <v>7.3437884593516994E-2</v>
      </c>
    </row>
    <row r="567" spans="1:17" hidden="1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139</v>
      </c>
      <c r="E567">
        <v>8853.2999999999993</v>
      </c>
      <c r="F567">
        <v>4426.6499999999996</v>
      </c>
      <c r="G567">
        <v>-29.215107236744799</v>
      </c>
      <c r="H567">
        <v>-7.2323222420677498</v>
      </c>
      <c r="I567">
        <v>-27.1862500571502</v>
      </c>
      <c r="J567">
        <v>-5.0080515975190103</v>
      </c>
      <c r="K567">
        <v>4646.1031598613299</v>
      </c>
      <c r="L567">
        <v>4793.7597922696896</v>
      </c>
      <c r="M567">
        <v>33.866038386129901</v>
      </c>
      <c r="N567">
        <v>0.65578438850749998</v>
      </c>
      <c r="O567">
        <v>57.545773892221</v>
      </c>
      <c r="P567">
        <v>14.0301391035548</v>
      </c>
      <c r="Q567">
        <v>5.1664101121672003E-2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46</v>
      </c>
      <c r="E568">
        <v>8845.0374224000007</v>
      </c>
      <c r="F568">
        <v>1320.4</v>
      </c>
      <c r="G568">
        <v>46.297633363491599</v>
      </c>
      <c r="H568">
        <v>-12.8672373753177</v>
      </c>
      <c r="I568">
        <v>18.507299768705</v>
      </c>
      <c r="J568">
        <v>-5.2628741638423904</v>
      </c>
      <c r="K568">
        <v>1309.1960544628701</v>
      </c>
      <c r="L568">
        <v>1087.8892747791199</v>
      </c>
      <c r="M568">
        <v>47.342489877355199</v>
      </c>
      <c r="N568">
        <v>0.49241863338444403</v>
      </c>
      <c r="O568">
        <v>16.816873674644</v>
      </c>
      <c r="P568">
        <v>103.138461538461</v>
      </c>
      <c r="Q568">
        <v>0.141509012335581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537</v>
      </c>
      <c r="E569">
        <v>8836.7498230399997</v>
      </c>
      <c r="F569">
        <v>804.55</v>
      </c>
      <c r="G569">
        <v>-40.8415621911996</v>
      </c>
      <c r="H569">
        <v>4.6184278823156397</v>
      </c>
      <c r="I569">
        <v>-22.556965832979898</v>
      </c>
      <c r="J569">
        <v>-0.38129271041616097</v>
      </c>
      <c r="K569">
        <v>784.31122793157499</v>
      </c>
      <c r="L569">
        <v>847.39274778010702</v>
      </c>
      <c r="M569">
        <v>73.671564672582505</v>
      </c>
      <c r="N569">
        <v>0.817468045746226</v>
      </c>
      <c r="O569">
        <v>37.505437822385097</v>
      </c>
      <c r="P569">
        <v>11.6810105496946</v>
      </c>
      <c r="Q569">
        <v>-2.4059705304729E-2</v>
      </c>
    </row>
    <row r="570" spans="1:17" hidden="1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111</v>
      </c>
      <c r="E570">
        <v>8818.4900099999995</v>
      </c>
      <c r="F570">
        <v>2748</v>
      </c>
      <c r="G570">
        <v>-14.322873878787099</v>
      </c>
      <c r="H570">
        <v>-0.98661822812162203</v>
      </c>
      <c r="I570">
        <v>-2.4137867728731801</v>
      </c>
      <c r="J570">
        <v>-2.9639956472525499</v>
      </c>
      <c r="K570">
        <v>2743.5608693618001</v>
      </c>
      <c r="L570">
        <v>2696.7305355210701</v>
      </c>
      <c r="M570">
        <v>47.6165846513695</v>
      </c>
      <c r="N570">
        <v>0.57638628297578898</v>
      </c>
      <c r="O570">
        <v>27.365356622998501</v>
      </c>
      <c r="P570">
        <v>16.985951468709999</v>
      </c>
      <c r="Q570">
        <v>2.5309944666447998E-2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Row],[Ticker]],[1]!Table2[[Symbol]:[Industry]],2,FALSE),"-")</f>
        <v>-</v>
      </c>
      <c r="D571" t="s">
        <v>256</v>
      </c>
      <c r="E571">
        <v>8768.7156650960005</v>
      </c>
      <c r="F571">
        <v>76.63</v>
      </c>
      <c r="G571">
        <v>49.393720730995803</v>
      </c>
      <c r="H571">
        <v>-6.8246455125340297</v>
      </c>
      <c r="I571">
        <v>39.501762558879498</v>
      </c>
      <c r="J571">
        <v>-5.6001782140549397</v>
      </c>
      <c r="K571">
        <v>76.659325462254799</v>
      </c>
      <c r="L571">
        <v>60.2541188740365</v>
      </c>
      <c r="M571">
        <v>34.534888937849402</v>
      </c>
      <c r="N571">
        <v>0.62214885189056002</v>
      </c>
      <c r="O571">
        <v>21.884379485840999</v>
      </c>
      <c r="P571">
        <v>105.850951374207</v>
      </c>
      <c r="Q571">
        <v>0.232683728200833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Row],[Ticker]],[1]!Table2[[Symbol]:[Industry]],2,FALSE),"-")</f>
        <v>-</v>
      </c>
      <c r="D572" t="s">
        <v>298</v>
      </c>
      <c r="E572">
        <v>8751.6699363000007</v>
      </c>
      <c r="F572">
        <v>520.70000000000005</v>
      </c>
      <c r="G572">
        <v>129.79389012345601</v>
      </c>
      <c r="H572">
        <v>23.459681261595399</v>
      </c>
      <c r="I572">
        <v>78.553190621618896</v>
      </c>
      <c r="J572">
        <v>-10.2206796164794</v>
      </c>
      <c r="K572">
        <v>419.14056901836398</v>
      </c>
      <c r="L572">
        <v>303.13731241846102</v>
      </c>
      <c r="M572">
        <v>54.812414387082796</v>
      </c>
      <c r="N572">
        <v>0.42516136955920802</v>
      </c>
      <c r="O572">
        <v>12.156712118302201</v>
      </c>
      <c r="P572">
        <v>194.76365694876799</v>
      </c>
      <c r="Q572">
        <v>7.6390694629377004E-2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Row],[Ticker]],[1]!Table2[[Symbol]:[Industry]],2,FALSE),"-")</f>
        <v>-</v>
      </c>
      <c r="D573" t="s">
        <v>360</v>
      </c>
      <c r="E573">
        <v>8742.4422676499998</v>
      </c>
      <c r="F573">
        <v>385.25</v>
      </c>
      <c r="G573">
        <v>163.47445395058099</v>
      </c>
      <c r="H573">
        <v>14.2901299958782</v>
      </c>
      <c r="I573">
        <v>67.342689910492993</v>
      </c>
      <c r="J573">
        <v>17.570433117977601</v>
      </c>
      <c r="K573">
        <v>323.20014434338401</v>
      </c>
      <c r="L573">
        <v>253.27748910926701</v>
      </c>
      <c r="M573">
        <v>79.742742079153302</v>
      </c>
      <c r="N573">
        <v>1.30541158666339</v>
      </c>
      <c r="O573">
        <v>2.34912394548993</v>
      </c>
      <c r="P573">
        <v>195.55044112006101</v>
      </c>
      <c r="Q573">
        <v>0.16450862247335299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Row],[Ticker]],[1]!Table2[[Symbol]:[Industry]],2,FALSE),"-")</f>
        <v>-</v>
      </c>
      <c r="D574" t="s">
        <v>298</v>
      </c>
      <c r="E574">
        <v>8718.4606141700006</v>
      </c>
      <c r="F574">
        <v>739.85</v>
      </c>
      <c r="G574">
        <v>2.6583864593287001</v>
      </c>
      <c r="H574">
        <v>-12.9511937101458</v>
      </c>
      <c r="I574">
        <v>-26.814559886675902</v>
      </c>
      <c r="J574">
        <v>-9.7977830566319302</v>
      </c>
      <c r="K574">
        <v>770.73823640427895</v>
      </c>
      <c r="L574">
        <v>711.73852111918495</v>
      </c>
      <c r="M574">
        <v>37.901397430164003</v>
      </c>
      <c r="N574">
        <v>0.79707364658553204</v>
      </c>
      <c r="O574">
        <v>24.579306616205901</v>
      </c>
      <c r="P574">
        <v>40.109838083514802</v>
      </c>
      <c r="Q574">
        <v>8.5248282919079002E-2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Row],[Ticker]],[1]!Table2[[Symbol]:[Industry]],2,FALSE),"-")</f>
        <v>-</v>
      </c>
      <c r="D575" t="s">
        <v>527</v>
      </c>
      <c r="E575">
        <v>8676.2008388759896</v>
      </c>
      <c r="F575">
        <v>90.78</v>
      </c>
      <c r="G575">
        <v>-0.86455264533159204</v>
      </c>
      <c r="H575">
        <v>-5.0878937904653601</v>
      </c>
      <c r="I575">
        <v>-23.634549206497599</v>
      </c>
      <c r="J575">
        <v>-9.5821424554765304</v>
      </c>
      <c r="K575">
        <v>93.232502003214094</v>
      </c>
      <c r="L575">
        <v>88.116441392146498</v>
      </c>
      <c r="M575">
        <v>21.5716135474092</v>
      </c>
      <c r="N575">
        <v>0.65853906322726496</v>
      </c>
      <c r="O575">
        <v>26.514650804141802</v>
      </c>
      <c r="P575">
        <v>31.565217391304301</v>
      </c>
      <c r="Q575">
        <v>-2.8832990859906999E-2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Row],[Ticker]],[1]!Table2[[Symbol]:[Industry]],2,FALSE),"-")</f>
        <v>-</v>
      </c>
      <c r="D576" t="s">
        <v>313</v>
      </c>
      <c r="E576">
        <v>8669.8053925599997</v>
      </c>
      <c r="F576">
        <v>389.65</v>
      </c>
      <c r="G576">
        <v>-29.029777878294102</v>
      </c>
      <c r="H576">
        <v>-11.5778527435586</v>
      </c>
      <c r="I576">
        <v>-14.2961262635481</v>
      </c>
      <c r="J576">
        <v>-6.7849186836604698</v>
      </c>
      <c r="K576">
        <v>426.94924575848199</v>
      </c>
      <c r="M576">
        <v>32.957943453226399</v>
      </c>
      <c r="N576">
        <v>0.64264335636749703</v>
      </c>
      <c r="O576">
        <v>38.136789426408299</v>
      </c>
      <c r="P576">
        <v>6.7534246575342296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Row],[Ticker]],[1]!Table2[[Symbol]:[Industry]],2,FALSE),"-")</f>
        <v>-</v>
      </c>
      <c r="D577" t="s">
        <v>95</v>
      </c>
      <c r="E577">
        <v>8666.052952</v>
      </c>
      <c r="F577">
        <v>1115</v>
      </c>
      <c r="G577">
        <v>150.11512158790299</v>
      </c>
      <c r="H577">
        <v>14.9404378867047</v>
      </c>
      <c r="I577">
        <v>30.920058657034701</v>
      </c>
      <c r="J577">
        <v>4.7512484351650199</v>
      </c>
      <c r="K577">
        <v>994.52883967143396</v>
      </c>
      <c r="L577">
        <v>828.85910946278</v>
      </c>
      <c r="M577">
        <v>87.728022455717493</v>
      </c>
      <c r="N577">
        <v>1.0838289225753099</v>
      </c>
      <c r="O577">
        <v>5.5605381165919097</v>
      </c>
      <c r="P577">
        <v>193.42105263157799</v>
      </c>
    </row>
    <row r="578" spans="1:17" hidden="1" x14ac:dyDescent="0.3">
      <c r="A578" t="s">
        <v>1282</v>
      </c>
      <c r="B578" t="s">
        <v>1283</v>
      </c>
      <c r="C578" t="str">
        <f>IFERROR(VLOOKUP(Table1[[#This Row],[Ticker]],[1]!Table2[[Symbol]:[Industry]],2,FALSE),"-")</f>
        <v>-</v>
      </c>
      <c r="D578" t="s">
        <v>205</v>
      </c>
      <c r="E578">
        <v>8656.4511633599996</v>
      </c>
      <c r="F578">
        <v>1965.15</v>
      </c>
      <c r="G578">
        <v>33.152703961546997</v>
      </c>
      <c r="H578">
        <v>-0.58795273761066003</v>
      </c>
      <c r="I578">
        <v>2.8683710757766798</v>
      </c>
      <c r="J578">
        <v>0.82762656373775101</v>
      </c>
      <c r="K578">
        <v>1914.0079986834701</v>
      </c>
      <c r="L578">
        <v>1693.4746974002501</v>
      </c>
      <c r="M578">
        <v>60.735830102488002</v>
      </c>
      <c r="N578">
        <v>1.0358395163674901</v>
      </c>
      <c r="O578">
        <v>12.256061878228101</v>
      </c>
      <c r="P578">
        <v>107.09769206449501</v>
      </c>
      <c r="Q578">
        <v>0.13661855418733501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723</v>
      </c>
      <c r="E579">
        <v>8642.3479203879997</v>
      </c>
      <c r="F579">
        <v>518.55999999999995</v>
      </c>
      <c r="G579">
        <v>-10.470275299554601</v>
      </c>
      <c r="H579">
        <v>-4.78199462208726</v>
      </c>
      <c r="I579">
        <v>-1.62673293817241</v>
      </c>
      <c r="J579">
        <v>-2.0507634559492098</v>
      </c>
      <c r="K579">
        <v>520.96802384233195</v>
      </c>
      <c r="L579">
        <v>494.15973555450103</v>
      </c>
      <c r="M579">
        <v>73.886051750125603</v>
      </c>
      <c r="N579">
        <v>0.61957581149994101</v>
      </c>
      <c r="O579">
        <v>6.5257636531934597</v>
      </c>
      <c r="P579">
        <v>20.839838743504199</v>
      </c>
      <c r="Q579">
        <v>-1.0545973830429E-2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Row],[Ticker]],[1]!Table2[[Symbol]:[Industry]],2,FALSE),"-")</f>
        <v>-</v>
      </c>
      <c r="D580" t="s">
        <v>21</v>
      </c>
      <c r="E580">
        <v>8624.8161796320001</v>
      </c>
      <c r="F580">
        <v>31.14</v>
      </c>
      <c r="G580">
        <v>97.147460702833001</v>
      </c>
      <c r="H580">
        <v>2.32389758552329</v>
      </c>
      <c r="I580">
        <v>-21.344694134033801</v>
      </c>
      <c r="J580">
        <v>-9.8224218119004405</v>
      </c>
      <c r="K580">
        <v>31.1456981390476</v>
      </c>
      <c r="L580">
        <v>29.081241382594399</v>
      </c>
      <c r="M580">
        <v>47.085939912786202</v>
      </c>
      <c r="N580">
        <v>1.91096578668149</v>
      </c>
      <c r="O580">
        <v>36.480411046885003</v>
      </c>
      <c r="P580">
        <v>127.299270072992</v>
      </c>
      <c r="Q580">
        <v>3.3763885700607003E-2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Row],[Ticker]],[1]!Table2[[Symbol]:[Industry]],2,FALSE),"-")</f>
        <v>-</v>
      </c>
      <c r="D581" t="s">
        <v>196</v>
      </c>
      <c r="E581">
        <v>8624.6629856179898</v>
      </c>
      <c r="F581">
        <v>217.97</v>
      </c>
      <c r="G581">
        <v>9.0627585456986601</v>
      </c>
      <c r="H581">
        <v>14.072910640181</v>
      </c>
      <c r="I581">
        <v>-14.5766586179406</v>
      </c>
      <c r="J581">
        <v>3.35502295087977</v>
      </c>
      <c r="K581">
        <v>200.38587007413901</v>
      </c>
      <c r="L581">
        <v>196.445120451836</v>
      </c>
      <c r="M581">
        <v>56.773873570872098</v>
      </c>
      <c r="N581">
        <v>1.8016545194481399</v>
      </c>
      <c r="O581">
        <v>41.303849153553202</v>
      </c>
      <c r="P581">
        <v>50.896503980616103</v>
      </c>
      <c r="Q581">
        <v>0.110657158659646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Row],[Ticker]],[1]!Table2[[Symbol]:[Industry]],2,FALSE),"-")</f>
        <v>-</v>
      </c>
      <c r="D582" t="s">
        <v>139</v>
      </c>
      <c r="E582">
        <v>8610.4717088199995</v>
      </c>
      <c r="F582">
        <v>587.79999999999995</v>
      </c>
      <c r="G582">
        <v>34.487561773649297</v>
      </c>
      <c r="H582">
        <v>-4.8222735912778099</v>
      </c>
      <c r="I582">
        <v>16.091620229109701</v>
      </c>
      <c r="J582">
        <v>-7.2435738643977704E-2</v>
      </c>
      <c r="K582">
        <v>559.89999864269896</v>
      </c>
      <c r="L582">
        <v>487.15192003515602</v>
      </c>
      <c r="M582">
        <v>56.854284555234401</v>
      </c>
      <c r="N582">
        <v>0.39962682167750102</v>
      </c>
      <c r="O582">
        <v>18.917999319496399</v>
      </c>
      <c r="P582">
        <v>67.345195729537295</v>
      </c>
      <c r="Q582">
        <v>4.0092670778503002E-2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Row],[Ticker]],[1]!Table2[[Symbol]:[Industry]],2,FALSE),"-")</f>
        <v>-</v>
      </c>
      <c r="D583" t="s">
        <v>205</v>
      </c>
      <c r="E583">
        <v>8598.2303392499998</v>
      </c>
      <c r="F583">
        <v>620.5</v>
      </c>
      <c r="G583">
        <v>5.51794421948959</v>
      </c>
      <c r="H583">
        <v>3.9746112123361801</v>
      </c>
      <c r="I583">
        <v>50.285938843304002</v>
      </c>
      <c r="J583">
        <v>8.7261200923712892</v>
      </c>
      <c r="K583">
        <v>507.08835071878798</v>
      </c>
      <c r="L583">
        <v>447.21185072885402</v>
      </c>
      <c r="M583">
        <v>85.120471885015306</v>
      </c>
      <c r="N583">
        <v>2.0783835126605998</v>
      </c>
      <c r="O583">
        <v>3.0781627719580902</v>
      </c>
      <c r="P583">
        <v>75.406360424028193</v>
      </c>
      <c r="Q583">
        <v>5.6949699543921997E-2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Row],[Ticker]],[1]!Table2[[Symbol]:[Industry]],2,FALSE),"-")</f>
        <v>-</v>
      </c>
      <c r="D584" t="s">
        <v>116</v>
      </c>
      <c r="E584">
        <v>8590.5861650699899</v>
      </c>
      <c r="F584">
        <v>1460.55</v>
      </c>
      <c r="G584">
        <v>4.9244347696522599</v>
      </c>
      <c r="H584">
        <v>-0.39428799190784503</v>
      </c>
      <c r="I584">
        <v>30.0786900344483</v>
      </c>
      <c r="J584">
        <v>5.50924846957294</v>
      </c>
      <c r="K584">
        <v>1380.2373922070799</v>
      </c>
      <c r="L584">
        <v>1213.38046336052</v>
      </c>
      <c r="M584">
        <v>63.530610520962398</v>
      </c>
      <c r="N584">
        <v>1.0059322915561</v>
      </c>
      <c r="O584">
        <v>7.2164595529081499</v>
      </c>
      <c r="P584">
        <v>59.101307189542403</v>
      </c>
      <c r="Q584">
        <v>0.14048168699553101</v>
      </c>
    </row>
    <row r="585" spans="1:17" hidden="1" x14ac:dyDescent="0.3">
      <c r="A585" t="s">
        <v>1296</v>
      </c>
      <c r="B585" t="s">
        <v>1297</v>
      </c>
      <c r="C585" t="str">
        <f>IFERROR(VLOOKUP(Table1[[#This Row],[Ticker]],[1]!Table2[[Symbol]:[Industry]],2,FALSE),"-")</f>
        <v>-</v>
      </c>
      <c r="D585" t="s">
        <v>51</v>
      </c>
      <c r="E585">
        <v>8587.3582900599995</v>
      </c>
      <c r="F585">
        <v>5173.3</v>
      </c>
      <c r="G585">
        <v>-28.444963975892101</v>
      </c>
      <c r="H585">
        <v>-0.50684982258633904</v>
      </c>
      <c r="I585">
        <v>-9.9789914927610308</v>
      </c>
      <c r="J585">
        <v>-2.4892498974043402</v>
      </c>
      <c r="K585">
        <v>5113.0598333094404</v>
      </c>
      <c r="L585">
        <v>5011.4210809341603</v>
      </c>
      <c r="M585">
        <v>48.298380499326598</v>
      </c>
      <c r="N585">
        <v>0.61994464992755305</v>
      </c>
      <c r="O585">
        <v>9.0764115748168397</v>
      </c>
      <c r="P585">
        <v>11.576495454594401</v>
      </c>
      <c r="Q585">
        <v>-6.9415225690948004E-2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Row],[Ticker]],[1]!Table2[[Symbol]:[Industry]],2,FALSE),"-")</f>
        <v>-</v>
      </c>
      <c r="D586" t="s">
        <v>80</v>
      </c>
      <c r="E586">
        <v>8568.2206599830006</v>
      </c>
      <c r="F586">
        <v>211.99</v>
      </c>
      <c r="G586">
        <v>7.1648974944633803</v>
      </c>
      <c r="H586">
        <v>2.0416151379367098</v>
      </c>
      <c r="I586">
        <v>-11.8889118211086</v>
      </c>
      <c r="J586">
        <v>3.5868921947675401</v>
      </c>
      <c r="K586">
        <v>210.27822229493</v>
      </c>
      <c r="L586">
        <v>198.493325052453</v>
      </c>
      <c r="M586">
        <v>60.9067859227344</v>
      </c>
      <c r="N586">
        <v>0.77073708850530398</v>
      </c>
      <c r="O586">
        <v>20.760413227038999</v>
      </c>
      <c r="P586">
        <v>44.210884353741498</v>
      </c>
      <c r="Q586">
        <v>5.4732429070580998E-2</v>
      </c>
    </row>
    <row r="587" spans="1:17" x14ac:dyDescent="0.3">
      <c r="A587" t="s">
        <v>1300</v>
      </c>
      <c r="B587" t="s">
        <v>1301</v>
      </c>
      <c r="C587" t="str">
        <f>IFERROR(VLOOKUP(Table1[[#This Row],[Ticker]],[1]!Table2[[Symbol]:[Industry]],2,FALSE),"-")</f>
        <v>-</v>
      </c>
      <c r="D587" t="s">
        <v>95</v>
      </c>
      <c r="E587">
        <v>8547.7758130500006</v>
      </c>
      <c r="F587">
        <v>289.5</v>
      </c>
      <c r="G587">
        <v>-71.029857443018301</v>
      </c>
      <c r="H587">
        <v>-3.0119738006226999</v>
      </c>
      <c r="I587">
        <v>-16.083094923767302</v>
      </c>
      <c r="J587">
        <v>-1.23425160342634</v>
      </c>
      <c r="K587">
        <v>299.20378731658201</v>
      </c>
      <c r="L587">
        <v>345.51000999971399</v>
      </c>
      <c r="M587">
        <v>30.297945257109799</v>
      </c>
      <c r="N587">
        <v>0.36568877697493601</v>
      </c>
      <c r="O587">
        <v>93.436960276338496</v>
      </c>
      <c r="P587">
        <v>10.919540229885</v>
      </c>
      <c r="Q587">
        <v>-0.10121093418034199</v>
      </c>
    </row>
    <row r="588" spans="1:17" x14ac:dyDescent="0.3">
      <c r="A588" t="s">
        <v>1302</v>
      </c>
      <c r="B588" t="s">
        <v>1303</v>
      </c>
      <c r="C588" t="str">
        <f>IFERROR(VLOOKUP(Table1[[#This Row],[Ticker]],[1]!Table2[[Symbol]:[Industry]],2,FALSE),"-")</f>
        <v>-</v>
      </c>
      <c r="D588" t="s">
        <v>136</v>
      </c>
      <c r="E588">
        <v>8510.8851184499999</v>
      </c>
      <c r="F588">
        <v>488.6</v>
      </c>
      <c r="G588">
        <v>115.55427493266799</v>
      </c>
      <c r="H588">
        <v>-8.6252785475854203</v>
      </c>
      <c r="I588">
        <v>-3.7946170924313898</v>
      </c>
      <c r="J588">
        <v>-9.7359270180733901</v>
      </c>
      <c r="K588">
        <v>542.73710683682305</v>
      </c>
      <c r="L588">
        <v>456.48073253919603</v>
      </c>
      <c r="M588">
        <v>31.409389879387899</v>
      </c>
      <c r="N588">
        <v>0.80680209704259298</v>
      </c>
      <c r="O588">
        <v>29.922226770364201</v>
      </c>
      <c r="P588">
        <v>139.50980392156799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Row],[Ticker]],[1]!Table2[[Symbol]:[Industry]],2,FALSE),"-")</f>
        <v>-</v>
      </c>
      <c r="D589" t="s">
        <v>465</v>
      </c>
      <c r="E589">
        <v>8504.2699114949992</v>
      </c>
      <c r="F589">
        <v>278.55</v>
      </c>
      <c r="G589">
        <v>-31.9577172642385</v>
      </c>
      <c r="H589">
        <v>-5.2709950026408903</v>
      </c>
      <c r="I589">
        <v>4.6453121120623297</v>
      </c>
      <c r="J589">
        <v>-5.3280141424185796</v>
      </c>
      <c r="K589">
        <v>289.80393963933199</v>
      </c>
      <c r="L589">
        <v>281.30552332055402</v>
      </c>
      <c r="M589">
        <v>25.351033820034601</v>
      </c>
      <c r="N589">
        <v>0.35070619750225401</v>
      </c>
      <c r="O589">
        <v>16.137138754263098</v>
      </c>
      <c r="P589">
        <v>30.774647887323901</v>
      </c>
      <c r="Q589">
        <v>-7.8715191892724995E-2</v>
      </c>
    </row>
    <row r="590" spans="1:17" hidden="1" x14ac:dyDescent="0.3">
      <c r="A590" t="s">
        <v>1306</v>
      </c>
      <c r="B590" t="s">
        <v>1307</v>
      </c>
      <c r="C590" t="str">
        <f>IFERROR(VLOOKUP(Table1[[#This Row],[Ticker]],[1]!Table2[[Symbol]:[Industry]],2,FALSE),"-")</f>
        <v>-</v>
      </c>
      <c r="D590" t="s">
        <v>256</v>
      </c>
      <c r="E590">
        <v>8491.3466610350006</v>
      </c>
      <c r="F590">
        <v>3698.05</v>
      </c>
      <c r="G590">
        <v>67.334311154985798</v>
      </c>
      <c r="H590">
        <v>28.7668034466456</v>
      </c>
      <c r="I590">
        <v>61.485609179514697</v>
      </c>
      <c r="J590">
        <v>7.8749036294647103</v>
      </c>
      <c r="K590">
        <v>3008.4307404061401</v>
      </c>
      <c r="L590">
        <v>2457.0310081646098</v>
      </c>
      <c r="M590">
        <v>70.700782342769699</v>
      </c>
      <c r="N590">
        <v>2.01517833976706</v>
      </c>
      <c r="O590">
        <v>4.5145414475196297</v>
      </c>
      <c r="P590">
        <v>141.30831973898799</v>
      </c>
      <c r="Q590">
        <v>0.15545650566316499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Row],[Ticker]],[1]!Table2[[Symbol]:[Industry]],2,FALSE),"-")</f>
        <v>-</v>
      </c>
      <c r="D591" t="s">
        <v>21</v>
      </c>
      <c r="E591">
        <v>8484.4855384799994</v>
      </c>
      <c r="F591">
        <v>2749.6</v>
      </c>
      <c r="G591">
        <v>1.2739619791560099</v>
      </c>
      <c r="H591">
        <v>-6.75148387313389</v>
      </c>
      <c r="I591">
        <v>-22.411242205514402</v>
      </c>
      <c r="J591">
        <v>-6.3154926641436804</v>
      </c>
      <c r="K591">
        <v>2746.6289000288698</v>
      </c>
      <c r="L591">
        <v>2609.2142096263801</v>
      </c>
      <c r="M591">
        <v>46.014276750254801</v>
      </c>
      <c r="N591">
        <v>0.69026249072003198</v>
      </c>
      <c r="O591">
        <v>14.380273494326399</v>
      </c>
      <c r="P591">
        <v>34.061433447098899</v>
      </c>
      <c r="Q591">
        <v>-1.5497632125474999E-2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Row],[Ticker]],[1]!Table2[[Symbol]:[Industry]],2,FALSE),"-")</f>
        <v>-</v>
      </c>
      <c r="D592" t="s">
        <v>77</v>
      </c>
      <c r="E592">
        <v>8452.3740230149997</v>
      </c>
      <c r="F592">
        <v>768.55</v>
      </c>
      <c r="G592">
        <v>-31.82399205734</v>
      </c>
      <c r="H592">
        <v>-10.4292349415099</v>
      </c>
      <c r="I592">
        <v>-8.21130712383526</v>
      </c>
      <c r="J592">
        <v>-0.39525495751544099</v>
      </c>
      <c r="K592">
        <v>758.83225317526603</v>
      </c>
      <c r="L592">
        <v>737.70022220477699</v>
      </c>
      <c r="M592">
        <v>56.812299011588301</v>
      </c>
      <c r="N592">
        <v>0.90630543141503594</v>
      </c>
      <c r="O592">
        <v>19.7059397566846</v>
      </c>
      <c r="P592">
        <v>24.764610389610301</v>
      </c>
      <c r="Q592">
        <v>0.13919818899335101</v>
      </c>
    </row>
    <row r="593" spans="1:17" hidden="1" x14ac:dyDescent="0.3">
      <c r="A593" t="s">
        <v>1312</v>
      </c>
      <c r="B593" t="s">
        <v>1313</v>
      </c>
      <c r="C593" t="str">
        <f>IFERROR(VLOOKUP(Table1[[#This Row],[Ticker]],[1]!Table2[[Symbol]:[Industry]],2,FALSE),"-")</f>
        <v>-</v>
      </c>
      <c r="D593" t="s">
        <v>265</v>
      </c>
      <c r="E593">
        <v>8422.0726466100004</v>
      </c>
      <c r="F593">
        <v>301.10000000000002</v>
      </c>
      <c r="G593">
        <v>-31.363026465986501</v>
      </c>
      <c r="H593">
        <v>-6.4325930259417996</v>
      </c>
      <c r="I593">
        <v>-16.629374851240499</v>
      </c>
      <c r="J593">
        <v>1.1313900973950599</v>
      </c>
      <c r="M593">
        <v>49.302773923450602</v>
      </c>
      <c r="O593">
        <v>15.360345400199201</v>
      </c>
      <c r="P593">
        <v>6.75412160964368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Row],[Ticker]],[1]!Table2[[Symbol]:[Industry]],2,FALSE),"-")</f>
        <v>-</v>
      </c>
      <c r="D594" t="s">
        <v>282</v>
      </c>
      <c r="E594">
        <v>8412.9736945999994</v>
      </c>
      <c r="F594">
        <v>819.8</v>
      </c>
      <c r="G594">
        <v>49.630760670499299</v>
      </c>
      <c r="H594">
        <v>5.4348489710042598</v>
      </c>
      <c r="I594">
        <v>17.686548488142801</v>
      </c>
      <c r="J594">
        <v>1.66699147327668</v>
      </c>
      <c r="K594">
        <v>786.33113516010803</v>
      </c>
      <c r="L594">
        <v>691.53867420966503</v>
      </c>
      <c r="M594">
        <v>57.373713401326</v>
      </c>
      <c r="N594">
        <v>0.96752561882207799</v>
      </c>
      <c r="O594">
        <v>7.3432544523054304</v>
      </c>
      <c r="P594">
        <v>80.971302428255996</v>
      </c>
      <c r="Q594">
        <v>1.5095547259396E-2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Row],[Ticker]],[1]!Table2[[Symbol]:[Industry]],2,FALSE),"-")</f>
        <v>-</v>
      </c>
      <c r="D595" t="s">
        <v>139</v>
      </c>
      <c r="E595">
        <v>8403.04502856</v>
      </c>
      <c r="F595">
        <v>570.04999999999995</v>
      </c>
      <c r="G595">
        <v>75.317167411439101</v>
      </c>
      <c r="H595">
        <v>8.1932245882076398</v>
      </c>
      <c r="I595">
        <v>97.694543123025099</v>
      </c>
      <c r="J595">
        <v>6.8581974254928397</v>
      </c>
      <c r="K595">
        <v>495.21084857391497</v>
      </c>
      <c r="L595">
        <v>350.65642448825503</v>
      </c>
      <c r="M595">
        <v>60.882220493036698</v>
      </c>
      <c r="N595">
        <v>1.1922062602847701</v>
      </c>
      <c r="O595">
        <v>5.2188404525918797</v>
      </c>
      <c r="P595">
        <v>134.83007209062799</v>
      </c>
    </row>
    <row r="596" spans="1:17" hidden="1" x14ac:dyDescent="0.3">
      <c r="A596" t="s">
        <v>1318</v>
      </c>
      <c r="B596" t="s">
        <v>1319</v>
      </c>
      <c r="C596" t="str">
        <f>IFERROR(VLOOKUP(Table1[[#This Row],[Ticker]],[1]!Table2[[Symbol]:[Industry]],2,FALSE),"-")</f>
        <v>-</v>
      </c>
      <c r="D596" t="s">
        <v>723</v>
      </c>
      <c r="E596">
        <v>8375.5088797930002</v>
      </c>
      <c r="F596">
        <v>258.77</v>
      </c>
      <c r="G596">
        <v>-0.48800806083310599</v>
      </c>
      <c r="H596">
        <v>-1.06330451361678</v>
      </c>
      <c r="I596">
        <v>0.96867392152168597</v>
      </c>
      <c r="J596">
        <v>-1.77670719693688</v>
      </c>
      <c r="K596">
        <v>253.07246916928801</v>
      </c>
      <c r="L596">
        <v>234.788299587311</v>
      </c>
      <c r="M596">
        <v>59.785019392106697</v>
      </c>
      <c r="N596">
        <v>2.34116252042551</v>
      </c>
      <c r="O596">
        <v>2.3379835375043601</v>
      </c>
      <c r="P596">
        <v>31.422041645505299</v>
      </c>
      <c r="Q596">
        <v>1.1816369177710001E-3</v>
      </c>
    </row>
    <row r="597" spans="1:17" hidden="1" x14ac:dyDescent="0.3">
      <c r="A597" t="s">
        <v>1320</v>
      </c>
      <c r="B597" t="s">
        <v>1321</v>
      </c>
      <c r="C597" t="str">
        <f>IFERROR(VLOOKUP(Table1[[#This Row],[Ticker]],[1]!Table2[[Symbol]:[Industry]],2,FALSE),"-")</f>
        <v>-</v>
      </c>
      <c r="D597" t="s">
        <v>1322</v>
      </c>
      <c r="E597">
        <v>8369.7008711939998</v>
      </c>
      <c r="F597">
        <v>1230.3900000000001</v>
      </c>
      <c r="K597">
        <v>1221.0284065276701</v>
      </c>
      <c r="L597">
        <v>1201.49851616978</v>
      </c>
      <c r="M597">
        <v>68.273684852772604</v>
      </c>
      <c r="N597">
        <v>1</v>
      </c>
      <c r="Q597">
        <v>-6.1080809493942997E-2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Row],[Ticker]],[1]!Table2[[Symbol]:[Industry]],2,FALSE),"-")</f>
        <v>-</v>
      </c>
      <c r="D598" t="s">
        <v>393</v>
      </c>
      <c r="E598">
        <v>8340.7092747899896</v>
      </c>
      <c r="F598">
        <v>189.39</v>
      </c>
      <c r="G598">
        <v>-32.645509927884298</v>
      </c>
      <c r="H598">
        <v>-2.1496395369145498</v>
      </c>
      <c r="I598">
        <v>-7.4555004971715499</v>
      </c>
      <c r="J598">
        <v>-2.0988929170780599</v>
      </c>
      <c r="K598">
        <v>184.97792330762101</v>
      </c>
      <c r="L598">
        <v>190.719793610132</v>
      </c>
      <c r="M598">
        <v>53.398107509055201</v>
      </c>
      <c r="N598">
        <v>0.67403290829445694</v>
      </c>
      <c r="O598">
        <v>36.226833518137099</v>
      </c>
      <c r="P598">
        <v>30.613793103448199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Row],[Ticker]],[1]!Table2[[Symbol]:[Industry]],2,FALSE),"-")</f>
        <v>-</v>
      </c>
      <c r="D599" t="s">
        <v>955</v>
      </c>
      <c r="E599">
        <v>8330.0002768800005</v>
      </c>
      <c r="F599">
        <v>877.35</v>
      </c>
      <c r="G599">
        <v>118.513234959332</v>
      </c>
      <c r="H599">
        <v>-10.6970920843671</v>
      </c>
      <c r="I599">
        <v>19.232772750919199</v>
      </c>
      <c r="J599">
        <v>-2.49887191184499</v>
      </c>
      <c r="K599">
        <v>865.42967394808204</v>
      </c>
      <c r="L599">
        <v>708.92225558780297</v>
      </c>
      <c r="M599">
        <v>57.938484040195398</v>
      </c>
      <c r="N599">
        <v>0.52656960532415498</v>
      </c>
      <c r="O599">
        <v>20.704393913489401</v>
      </c>
      <c r="P599">
        <v>156.87307861220901</v>
      </c>
      <c r="Q599">
        <v>0.17695160014838901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Row],[Ticker]],[1]!Table2[[Symbol]:[Industry]],2,FALSE),"-")</f>
        <v>-</v>
      </c>
      <c r="D600" t="s">
        <v>95</v>
      </c>
      <c r="E600">
        <v>8272.9209074199898</v>
      </c>
      <c r="F600">
        <v>3379.4</v>
      </c>
      <c r="G600">
        <v>83.328024309467693</v>
      </c>
      <c r="H600">
        <v>8.0401984948345397</v>
      </c>
      <c r="I600">
        <v>29.4313780160983</v>
      </c>
      <c r="J600">
        <v>-9.7264634883063694E-2</v>
      </c>
      <c r="K600">
        <v>2912.2012902991801</v>
      </c>
      <c r="L600">
        <v>2447.06297410047</v>
      </c>
      <c r="M600">
        <v>69.764442071162406</v>
      </c>
      <c r="N600">
        <v>1.1312107053638401</v>
      </c>
      <c r="O600">
        <v>1.4396046635497499</v>
      </c>
      <c r="P600">
        <v>117.878211534122</v>
      </c>
      <c r="Q600">
        <v>0.20498847101008399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Row],[Ticker]],[1]!Table2[[Symbol]:[Industry]],2,FALSE),"-")</f>
        <v>-</v>
      </c>
      <c r="D601" t="s">
        <v>1331</v>
      </c>
      <c r="E601">
        <v>8267.6041229300008</v>
      </c>
      <c r="F601">
        <v>406.3</v>
      </c>
      <c r="G601">
        <v>64.449204075370105</v>
      </c>
      <c r="H601">
        <v>-23.0517227409375</v>
      </c>
      <c r="I601">
        <v>28.229335409078399</v>
      </c>
      <c r="J601">
        <v>-10.733529318036</v>
      </c>
      <c r="K601">
        <v>471.791471923009</v>
      </c>
      <c r="L601">
        <v>387.02448222846402</v>
      </c>
      <c r="M601">
        <v>14.646137398987699</v>
      </c>
      <c r="N601">
        <v>0.34771251663792102</v>
      </c>
      <c r="O601">
        <v>44.720649766182603</v>
      </c>
      <c r="P601">
        <v>101.83805265772401</v>
      </c>
      <c r="Q601">
        <v>8.5175899451654005E-2</v>
      </c>
    </row>
    <row r="602" spans="1:17" hidden="1" x14ac:dyDescent="0.3">
      <c r="A602" t="s">
        <v>1332</v>
      </c>
      <c r="B602" t="s">
        <v>1333</v>
      </c>
      <c r="C602" t="str">
        <f>IFERROR(VLOOKUP(Table1[[#This Row],[Ticker]],[1]!Table2[[Symbol]:[Industry]],2,FALSE),"-")</f>
        <v>-</v>
      </c>
      <c r="D602" t="s">
        <v>133</v>
      </c>
      <c r="E602">
        <v>8254.2211284500008</v>
      </c>
      <c r="F602">
        <v>342.1</v>
      </c>
      <c r="G602">
        <v>262.45089899852201</v>
      </c>
      <c r="H602">
        <v>9.0998959404498994</v>
      </c>
      <c r="I602">
        <v>41.4126177659438</v>
      </c>
      <c r="J602">
        <v>9.3592029657063804</v>
      </c>
      <c r="K602">
        <v>318.95235377240903</v>
      </c>
      <c r="L602">
        <v>241.20423408404</v>
      </c>
      <c r="M602">
        <v>59.070047730868403</v>
      </c>
      <c r="N602">
        <v>2.68599566839353</v>
      </c>
      <c r="O602">
        <v>12.2478807366267</v>
      </c>
      <c r="P602">
        <v>334.41269841269798</v>
      </c>
      <c r="Q602">
        <v>0.15095721364214601</v>
      </c>
    </row>
    <row r="603" spans="1:17" x14ac:dyDescent="0.3">
      <c r="A603" t="s">
        <v>1334</v>
      </c>
      <c r="B603" t="s">
        <v>1335</v>
      </c>
      <c r="C603" t="str">
        <f>IFERROR(VLOOKUP(Table1[[#This Row],[Ticker]],[1]!Table2[[Symbol]:[Industry]],2,FALSE),"-")</f>
        <v>-</v>
      </c>
      <c r="D603" t="s">
        <v>139</v>
      </c>
      <c r="E603">
        <v>8252.3330203860005</v>
      </c>
      <c r="F603">
        <v>129.78</v>
      </c>
      <c r="G603">
        <v>77.020245800515895</v>
      </c>
      <c r="H603">
        <v>-7.9285222613962603</v>
      </c>
      <c r="I603">
        <v>-1.96416316058253</v>
      </c>
      <c r="J603">
        <v>1.91247952205795</v>
      </c>
      <c r="K603">
        <v>134.28341372823999</v>
      </c>
      <c r="L603">
        <v>118.18573845258101</v>
      </c>
      <c r="M603">
        <v>48.077197409440103</v>
      </c>
      <c r="N603">
        <v>0.507343003760789</v>
      </c>
      <c r="O603">
        <v>26.645091693635401</v>
      </c>
      <c r="P603">
        <v>107.316293929712</v>
      </c>
      <c r="Q603">
        <v>-3.9614267869499996E-3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Row],[Ticker]],[1]!Table2[[Symbol]:[Industry]],2,FALSE),"-")</f>
        <v>-</v>
      </c>
      <c r="D604" t="s">
        <v>205</v>
      </c>
      <c r="E604">
        <v>8236.8634448600005</v>
      </c>
      <c r="F604">
        <v>2032.85</v>
      </c>
      <c r="G604">
        <v>114.4244640708</v>
      </c>
      <c r="H604">
        <v>22.6716688209784</v>
      </c>
      <c r="I604">
        <v>40.6384093013517</v>
      </c>
      <c r="J604">
        <v>-4.3584004806354102</v>
      </c>
      <c r="K604">
        <v>1744.8678329633999</v>
      </c>
      <c r="L604">
        <v>1411.26660974878</v>
      </c>
      <c r="M604">
        <v>61.281394448676799</v>
      </c>
      <c r="N604">
        <v>1.1775222150893601</v>
      </c>
      <c r="O604">
        <v>6.8450697296898504</v>
      </c>
      <c r="P604">
        <v>144.45045695045599</v>
      </c>
      <c r="Q604">
        <v>7.5356284255023998E-2</v>
      </c>
    </row>
    <row r="605" spans="1:17" hidden="1" x14ac:dyDescent="0.3">
      <c r="A605" t="s">
        <v>1338</v>
      </c>
      <c r="B605" t="s">
        <v>1339</v>
      </c>
      <c r="C605" t="str">
        <f>IFERROR(VLOOKUP(Table1[[#This Row],[Ticker]],[1]!Table2[[Symbol]:[Industry]],2,FALSE),"-")</f>
        <v>-</v>
      </c>
      <c r="D605" t="s">
        <v>205</v>
      </c>
      <c r="E605">
        <v>8231.6892630000002</v>
      </c>
      <c r="F605">
        <v>417.55</v>
      </c>
      <c r="G605">
        <v>8.5717671180372701</v>
      </c>
      <c r="H605">
        <v>4.1021832903359403</v>
      </c>
      <c r="I605">
        <v>27.0314450540357</v>
      </c>
      <c r="J605">
        <v>-1.56669562432323</v>
      </c>
      <c r="K605">
        <v>375.66687488375698</v>
      </c>
      <c r="M605">
        <v>65.733441966284204</v>
      </c>
      <c r="N605">
        <v>0.803608381599761</v>
      </c>
      <c r="O605">
        <v>3.8917494910789099</v>
      </c>
      <c r="P605">
        <v>73.906705539358597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Row],[Ticker]],[1]!Table2[[Symbol]:[Industry]],2,FALSE),"-")</f>
        <v>-</v>
      </c>
      <c r="D606" t="s">
        <v>1342</v>
      </c>
      <c r="E606">
        <v>8198.5641232399994</v>
      </c>
      <c r="F606">
        <v>1318.3</v>
      </c>
      <c r="G606">
        <v>124.775818907141</v>
      </c>
      <c r="H606">
        <v>3.2673547208086902</v>
      </c>
      <c r="I606">
        <v>69.939684303809898</v>
      </c>
      <c r="J606">
        <v>-0.57006961334051398</v>
      </c>
      <c r="K606">
        <v>1222.51280265678</v>
      </c>
      <c r="L606">
        <v>916.40280760881501</v>
      </c>
      <c r="M606">
        <v>56.5135107219877</v>
      </c>
      <c r="N606">
        <v>0.62349348950502104</v>
      </c>
      <c r="O606">
        <v>6.57665174846393</v>
      </c>
      <c r="P606">
        <v>202.74428751865801</v>
      </c>
      <c r="Q606">
        <v>0.15857426953521001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Row],[Ticker]],[1]!Table2[[Symbol]:[Industry]],2,FALSE),"-")</f>
        <v>-</v>
      </c>
      <c r="D607" t="s">
        <v>63</v>
      </c>
      <c r="E607">
        <v>8189.4114364999996</v>
      </c>
      <c r="F607">
        <v>15.25</v>
      </c>
      <c r="G607">
        <v>196.90037765547501</v>
      </c>
      <c r="H607">
        <v>-6.4075279300211401</v>
      </c>
      <c r="I607">
        <v>32.523230394267998</v>
      </c>
      <c r="J607">
        <v>-7.1244667650117597</v>
      </c>
      <c r="K607">
        <v>15.9595563585577</v>
      </c>
      <c r="L607">
        <v>12.3364647526443</v>
      </c>
      <c r="M607">
        <v>35.639142827406701</v>
      </c>
      <c r="N607">
        <v>0.37149469017365599</v>
      </c>
      <c r="O607">
        <v>38.360655737704903</v>
      </c>
      <c r="P607">
        <v>227.95698924731099</v>
      </c>
      <c r="Q607">
        <v>9.0627387291233E-2</v>
      </c>
    </row>
    <row r="608" spans="1:17" x14ac:dyDescent="0.3">
      <c r="A608" t="s">
        <v>1345</v>
      </c>
      <c r="B608" t="s">
        <v>1346</v>
      </c>
      <c r="C608" t="str">
        <f>IFERROR(VLOOKUP(Table1[[#This Row],[Ticker]],[1]!Table2[[Symbol]:[Industry]],2,FALSE),"-")</f>
        <v>-</v>
      </c>
      <c r="D608" t="s">
        <v>1347</v>
      </c>
      <c r="E608">
        <v>8189.0119267500004</v>
      </c>
      <c r="F608">
        <v>666.15</v>
      </c>
      <c r="G608">
        <v>3.6363850466636101</v>
      </c>
      <c r="H608">
        <v>-0.88918345756083605</v>
      </c>
      <c r="I608">
        <v>25.469846839471899</v>
      </c>
      <c r="J608">
        <v>-4.5582166789420198</v>
      </c>
      <c r="K608">
        <v>631.43739945886603</v>
      </c>
      <c r="L608">
        <v>554.04542652690304</v>
      </c>
      <c r="M608">
        <v>47.487892948270101</v>
      </c>
      <c r="N608">
        <v>0.62792397240722098</v>
      </c>
      <c r="O608">
        <v>15.3493957817308</v>
      </c>
      <c r="P608">
        <v>63.693328418724597</v>
      </c>
      <c r="Q608">
        <v>0.14556405892143401</v>
      </c>
    </row>
    <row r="609" spans="1:17" x14ac:dyDescent="0.3">
      <c r="A609" t="s">
        <v>1348</v>
      </c>
      <c r="B609" t="s">
        <v>1349</v>
      </c>
      <c r="C609" t="str">
        <f>IFERROR(VLOOKUP(Table1[[#This Row],[Ticker]],[1]!Table2[[Symbol]:[Industry]],2,FALSE),"-")</f>
        <v>-</v>
      </c>
      <c r="D609" t="s">
        <v>707</v>
      </c>
      <c r="E609">
        <v>8161.8049339199997</v>
      </c>
      <c r="F609">
        <v>481.8</v>
      </c>
      <c r="G609">
        <v>10.660692139683199</v>
      </c>
      <c r="H609">
        <v>-13.1822511645909</v>
      </c>
      <c r="I609">
        <v>14.026109925294699</v>
      </c>
      <c r="J609">
        <v>0.56529255088810804</v>
      </c>
      <c r="K609">
        <v>494.59771770854297</v>
      </c>
      <c r="L609">
        <v>428.78798056860501</v>
      </c>
      <c r="M609">
        <v>40.374725979441699</v>
      </c>
      <c r="N609">
        <v>0.29656163252393303</v>
      </c>
      <c r="O609">
        <v>32.5757575757575</v>
      </c>
      <c r="P609">
        <v>50.987151363209001</v>
      </c>
      <c r="Q609">
        <v>6.7595522320678003E-2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Row],[Ticker]],[1]!Table2[[Symbol]:[Industry]],2,FALSE),"-")</f>
        <v>-</v>
      </c>
      <c r="D610" t="s">
        <v>390</v>
      </c>
      <c r="E610">
        <v>8151.6832474000003</v>
      </c>
      <c r="F610">
        <v>1788.5</v>
      </c>
      <c r="G610">
        <v>99.713852206023802</v>
      </c>
      <c r="H610">
        <v>8.5063744443490492</v>
      </c>
      <c r="I610">
        <v>52.896088271035197</v>
      </c>
      <c r="J610">
        <v>-1.8395201236071299</v>
      </c>
      <c r="K610">
        <v>1661.2121934286699</v>
      </c>
      <c r="L610">
        <v>1312.0142595198199</v>
      </c>
      <c r="M610">
        <v>51.783599455810901</v>
      </c>
      <c r="N610">
        <v>1.83726827551398</v>
      </c>
      <c r="O610">
        <v>7.6768241543192497</v>
      </c>
      <c r="P610">
        <v>136.027713625866</v>
      </c>
      <c r="Q610">
        <v>7.1165819034294003E-2</v>
      </c>
    </row>
    <row r="611" spans="1:17" hidden="1" x14ac:dyDescent="0.3">
      <c r="A611" t="s">
        <v>1352</v>
      </c>
      <c r="B611" t="s">
        <v>1353</v>
      </c>
      <c r="C611" t="str">
        <f>IFERROR(VLOOKUP(Table1[[#This Row],[Ticker]],[1]!Table2[[Symbol]:[Industry]],2,FALSE),"-")</f>
        <v>-</v>
      </c>
      <c r="D611" t="s">
        <v>256</v>
      </c>
      <c r="E611">
        <v>8149.7304924999999</v>
      </c>
      <c r="F611">
        <v>1349.6</v>
      </c>
      <c r="G611">
        <v>81.552423481989294</v>
      </c>
      <c r="H611">
        <v>-8.8584078927417291</v>
      </c>
      <c r="I611">
        <v>74.550622670373798</v>
      </c>
      <c r="J611">
        <v>-2.1155299053441698</v>
      </c>
      <c r="K611">
        <v>1271.1281916354701</v>
      </c>
      <c r="L611">
        <v>980.68545946439099</v>
      </c>
      <c r="M611">
        <v>38.477201186898398</v>
      </c>
      <c r="N611">
        <v>0.59498960669522005</v>
      </c>
      <c r="O611">
        <v>7.7911973918198099</v>
      </c>
      <c r="P611">
        <v>149.44090194991199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Row],[Ticker]],[1]!Table2[[Symbol]:[Industry]],2,FALSE),"-")</f>
        <v>-</v>
      </c>
      <c r="D612" t="s">
        <v>205</v>
      </c>
      <c r="E612">
        <v>8125.1807520000002</v>
      </c>
      <c r="F612">
        <v>531.79999999999995</v>
      </c>
      <c r="G612">
        <v>17.5931387845174</v>
      </c>
      <c r="H612">
        <v>-20.006950851860701</v>
      </c>
      <c r="I612">
        <v>-10.1650898722378</v>
      </c>
      <c r="J612">
        <v>-8.5297904324559592</v>
      </c>
      <c r="K612">
        <v>604.68516088116905</v>
      </c>
      <c r="L612">
        <v>545.10163656809596</v>
      </c>
      <c r="M612">
        <v>18.675065758170302</v>
      </c>
      <c r="N612">
        <v>0.60822339549085103</v>
      </c>
      <c r="O612">
        <v>33.095148552087203</v>
      </c>
      <c r="P612">
        <v>44.510869565217298</v>
      </c>
      <c r="Q612">
        <v>6.2224799810845999E-2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Row],[Ticker]],[1]!Table2[[Symbol]:[Industry]],2,FALSE),"-")</f>
        <v>-</v>
      </c>
      <c r="D613" t="s">
        <v>24</v>
      </c>
      <c r="E613">
        <v>8124.1304704739996</v>
      </c>
      <c r="F613">
        <v>215.14</v>
      </c>
      <c r="G613">
        <v>-30.460567971002</v>
      </c>
      <c r="H613">
        <v>-4.5867765746084004</v>
      </c>
      <c r="I613">
        <v>-26.2250106523325</v>
      </c>
      <c r="J613">
        <v>-2.63991219515861</v>
      </c>
      <c r="K613">
        <v>223.909129103532</v>
      </c>
      <c r="L613">
        <v>222.00496059886501</v>
      </c>
      <c r="M613">
        <v>36.9497212246321</v>
      </c>
      <c r="N613">
        <v>0.99164094080950305</v>
      </c>
      <c r="O613">
        <v>33.192339871711397</v>
      </c>
      <c r="P613">
        <v>12.0520833333333</v>
      </c>
      <c r="Q613">
        <v>0.137946061307745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Row],[Ticker]],[1]!Table2[[Symbol]:[Industry]],2,FALSE),"-")</f>
        <v>-</v>
      </c>
      <c r="D614" t="s">
        <v>24</v>
      </c>
      <c r="E614">
        <v>8113.0849960399901</v>
      </c>
      <c r="F614">
        <v>41.95</v>
      </c>
      <c r="G614">
        <v>-39.734370465566599</v>
      </c>
      <c r="H614">
        <v>-4.84498989825269</v>
      </c>
      <c r="I614">
        <v>-36.567510533320799</v>
      </c>
      <c r="J614">
        <v>-2.4472755654774598</v>
      </c>
      <c r="K614">
        <v>45.290213658956802</v>
      </c>
      <c r="L614">
        <v>48.408086046809899</v>
      </c>
      <c r="M614">
        <v>30.033782738839399</v>
      </c>
      <c r="N614">
        <v>0.64695287027423198</v>
      </c>
      <c r="O614">
        <v>50.178784266984501</v>
      </c>
      <c r="P614">
        <v>4.875</v>
      </c>
      <c r="Q614">
        <v>7.3046161440815993E-2</v>
      </c>
    </row>
    <row r="615" spans="1:17" hidden="1" x14ac:dyDescent="0.3">
      <c r="A615" t="s">
        <v>1360</v>
      </c>
      <c r="B615" t="s">
        <v>1361</v>
      </c>
      <c r="C615" t="str">
        <f>IFERROR(VLOOKUP(Table1[[#This Row],[Ticker]],[1]!Table2[[Symbol]:[Industry]],2,FALSE),"-")</f>
        <v>-</v>
      </c>
      <c r="D615" t="s">
        <v>548</v>
      </c>
      <c r="E615">
        <v>8084.3613783749997</v>
      </c>
      <c r="F615">
        <v>753.75</v>
      </c>
      <c r="G615">
        <v>12.300578429666899</v>
      </c>
      <c r="H615">
        <v>-0.60075709454459703</v>
      </c>
      <c r="I615">
        <v>9.0434227801970906</v>
      </c>
      <c r="J615">
        <v>-0.88292925455440097</v>
      </c>
      <c r="K615">
        <v>706.26303837097805</v>
      </c>
      <c r="M615">
        <v>62.993878724313298</v>
      </c>
      <c r="N615">
        <v>0.99773974466124304</v>
      </c>
      <c r="O615">
        <v>3.16417910447761</v>
      </c>
      <c r="P615">
        <v>45.189251661369497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Row],[Ticker]],[1]!Table2[[Symbol]:[Industry]],2,FALSE),"-")</f>
        <v>-</v>
      </c>
      <c r="D616" t="s">
        <v>716</v>
      </c>
      <c r="E616">
        <v>8058.012821325</v>
      </c>
      <c r="F616">
        <v>250.35</v>
      </c>
      <c r="G616">
        <v>84.653977483543301</v>
      </c>
      <c r="H616">
        <v>-12.6821471541775</v>
      </c>
      <c r="I616">
        <v>22.496524791387099</v>
      </c>
      <c r="J616">
        <v>-1.30026883807752</v>
      </c>
      <c r="K616">
        <v>244.42950073608199</v>
      </c>
      <c r="L616">
        <v>193.770067237115</v>
      </c>
      <c r="M616">
        <v>45.847465578854603</v>
      </c>
      <c r="N616">
        <v>0.51017383596779997</v>
      </c>
      <c r="O616">
        <v>18.430197723187501</v>
      </c>
      <c r="P616">
        <v>126.151761517615</v>
      </c>
      <c r="Q616">
        <v>0.18686881566724101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Row],[Ticker]],[1]!Table2[[Symbol]:[Industry]],2,FALSE),"-")</f>
        <v>-</v>
      </c>
      <c r="D617" t="s">
        <v>313</v>
      </c>
      <c r="E617">
        <v>8028.0236742999996</v>
      </c>
      <c r="F617">
        <v>398.3</v>
      </c>
      <c r="G617">
        <v>-9.8711976816755609</v>
      </c>
      <c r="H617">
        <v>-8.3159330809156806</v>
      </c>
      <c r="I617">
        <v>-14.810520600345001</v>
      </c>
      <c r="J617">
        <v>-5.4515759052089301</v>
      </c>
      <c r="K617">
        <v>435.31830085835099</v>
      </c>
      <c r="L617">
        <v>409.267613640516</v>
      </c>
      <c r="M617">
        <v>25.451312335561401</v>
      </c>
      <c r="N617">
        <v>0.72400732361838105</v>
      </c>
      <c r="O617">
        <v>26.788852623650499</v>
      </c>
      <c r="P617">
        <v>17.614055809833101</v>
      </c>
      <c r="Q617">
        <v>6.7724545902311001E-2</v>
      </c>
    </row>
    <row r="618" spans="1:17" x14ac:dyDescent="0.3">
      <c r="A618" t="s">
        <v>1366</v>
      </c>
      <c r="B618" t="s">
        <v>1367</v>
      </c>
      <c r="C618" t="str">
        <f>IFERROR(VLOOKUP(Table1[[#This Row],[Ticker]],[1]!Table2[[Symbol]:[Industry]],2,FALSE),"-")</f>
        <v>-</v>
      </c>
      <c r="D618" t="s">
        <v>446</v>
      </c>
      <c r="E618">
        <v>8005.1153144800001</v>
      </c>
      <c r="F618">
        <v>597.4</v>
      </c>
      <c r="G618">
        <v>0.221865667710616</v>
      </c>
      <c r="H618">
        <v>-9.2143217735883294</v>
      </c>
      <c r="I618">
        <v>-48.651861727695298</v>
      </c>
      <c r="J618">
        <v>-2.20797260145932</v>
      </c>
      <c r="K618">
        <v>656.03139114288194</v>
      </c>
      <c r="L618">
        <v>732.10419267029204</v>
      </c>
      <c r="M618">
        <v>43.948765983360801</v>
      </c>
      <c r="N618">
        <v>1.1285203386800999</v>
      </c>
      <c r="O618">
        <v>83.6290592567793</v>
      </c>
      <c r="P618">
        <v>26.9848017855244</v>
      </c>
      <c r="Q618">
        <v>0.13638689043782101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Row],[Ticker]],[1]!Table2[[Symbol]:[Industry]],2,FALSE),"-")</f>
        <v>-</v>
      </c>
      <c r="D619" t="s">
        <v>51</v>
      </c>
      <c r="E619">
        <v>7989.8174755</v>
      </c>
      <c r="F619">
        <v>460.6</v>
      </c>
      <c r="G619">
        <v>-14.660832444474</v>
      </c>
      <c r="H619">
        <v>9.0481143259325307</v>
      </c>
      <c r="I619">
        <v>23.6098912746974</v>
      </c>
      <c r="J619">
        <v>-7.1396779583467804</v>
      </c>
      <c r="K619">
        <v>437.93992096623998</v>
      </c>
      <c r="M619">
        <v>44.462729295594002</v>
      </c>
      <c r="N619">
        <v>2.0008596519582298</v>
      </c>
      <c r="O619">
        <v>16.912722535822802</v>
      </c>
      <c r="P619">
        <v>44.1627543035993</v>
      </c>
    </row>
    <row r="620" spans="1:17" x14ac:dyDescent="0.3">
      <c r="A620" t="s">
        <v>1370</v>
      </c>
      <c r="B620" t="s">
        <v>1371</v>
      </c>
      <c r="C620" t="str">
        <f>IFERROR(VLOOKUP(Table1[[#This Row],[Ticker]],[1]!Table2[[Symbol]:[Industry]],2,FALSE),"-")</f>
        <v>-</v>
      </c>
      <c r="D620" t="s">
        <v>46</v>
      </c>
      <c r="E620">
        <v>7974.3940816479999</v>
      </c>
      <c r="F620">
        <v>47.47</v>
      </c>
      <c r="G620">
        <v>59.822461028023</v>
      </c>
      <c r="H620">
        <v>-8.9000604481454602</v>
      </c>
      <c r="I620">
        <v>2.4649438424705701</v>
      </c>
      <c r="J620">
        <v>-4.1740056350964396</v>
      </c>
      <c r="K620">
        <v>47.560703977862403</v>
      </c>
      <c r="L620">
        <v>38.693202713892397</v>
      </c>
      <c r="M620">
        <v>44.258574160450898</v>
      </c>
      <c r="N620">
        <v>0.66359901824585898</v>
      </c>
      <c r="O620">
        <v>21.1291341900147</v>
      </c>
      <c r="P620">
        <v>111.775651403124</v>
      </c>
      <c r="Q620">
        <v>0.13685476344161299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393</v>
      </c>
      <c r="E621">
        <v>7964.3994853499998</v>
      </c>
      <c r="F621">
        <v>1022.7</v>
      </c>
      <c r="G621">
        <v>4.26002167618668</v>
      </c>
      <c r="H621">
        <v>8.6429827344311096</v>
      </c>
      <c r="I621">
        <v>6.3829448667719397</v>
      </c>
      <c r="J621">
        <v>0.64073896734358704</v>
      </c>
      <c r="K621">
        <v>959.21593786379697</v>
      </c>
      <c r="L621">
        <v>879.26284162813204</v>
      </c>
      <c r="M621">
        <v>62.3415750614556</v>
      </c>
      <c r="N621">
        <v>0.90779550418562005</v>
      </c>
      <c r="O621">
        <v>7.4606433949349702</v>
      </c>
      <c r="P621">
        <v>34.983171649178303</v>
      </c>
      <c r="Q621">
        <v>9.3903947072238994E-2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Row],[Ticker]],[1]!Table2[[Symbol]:[Industry]],2,FALSE),"-")</f>
        <v>-</v>
      </c>
      <c r="D622" t="s">
        <v>1376</v>
      </c>
      <c r="E622">
        <v>7949.560984877</v>
      </c>
      <c r="F622">
        <v>249.67</v>
      </c>
      <c r="G622">
        <v>1.0448721738270399</v>
      </c>
      <c r="H622">
        <v>3.6012409385421802</v>
      </c>
      <c r="I622">
        <v>17.9844951951554</v>
      </c>
      <c r="J622">
        <v>13.403916225364799</v>
      </c>
      <c r="K622">
        <v>215.071947670969</v>
      </c>
      <c r="L622">
        <v>199.83827270970301</v>
      </c>
      <c r="M622">
        <v>74.088037046455895</v>
      </c>
      <c r="N622">
        <v>2.60318372073846</v>
      </c>
      <c r="O622">
        <v>3.7369327512316302</v>
      </c>
      <c r="P622">
        <v>47.2110849056603</v>
      </c>
      <c r="Q622">
        <v>-2.0650707188459998E-2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205</v>
      </c>
      <c r="E623">
        <v>7921.8241224200001</v>
      </c>
      <c r="F623">
        <v>1467.05</v>
      </c>
      <c r="G623">
        <v>24.834433155885399</v>
      </c>
      <c r="H623">
        <v>1.77438417618987</v>
      </c>
      <c r="I623">
        <v>29.9759878811862</v>
      </c>
      <c r="J623">
        <v>-0.29707278755608102</v>
      </c>
      <c r="K623">
        <v>1320.7723500725399</v>
      </c>
      <c r="L623">
        <v>1112.81452128704</v>
      </c>
      <c r="M623">
        <v>70.513910989086895</v>
      </c>
      <c r="N623">
        <v>0.74191661014775001</v>
      </c>
      <c r="O623">
        <v>0.81455983095328699</v>
      </c>
      <c r="P623">
        <v>78.799512492382604</v>
      </c>
      <c r="Q623">
        <v>6.6244707604738995E-2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156</v>
      </c>
      <c r="E624">
        <v>7870.1534000000001</v>
      </c>
      <c r="F624">
        <v>420.1</v>
      </c>
      <c r="G624">
        <v>-16.876370183404202</v>
      </c>
      <c r="H624">
        <v>-20.295742165250601</v>
      </c>
      <c r="I624">
        <v>-11.66501682949</v>
      </c>
      <c r="J624">
        <v>-9.9708559631745093</v>
      </c>
      <c r="K624">
        <v>460.17330336190599</v>
      </c>
      <c r="L624">
        <v>424.94816178508</v>
      </c>
      <c r="M624">
        <v>31.149192898329002</v>
      </c>
      <c r="N624">
        <v>0.36346179748590601</v>
      </c>
      <c r="O624">
        <v>30.3261128302785</v>
      </c>
      <c r="P624">
        <v>21.768115942028899</v>
      </c>
      <c r="Q624">
        <v>8.3093670515442003E-2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590</v>
      </c>
      <c r="E625">
        <v>7863.7700539199996</v>
      </c>
      <c r="F625">
        <v>45.87</v>
      </c>
      <c r="G625">
        <v>-21.872631463065499</v>
      </c>
      <c r="H625">
        <v>3.9055552682802501</v>
      </c>
      <c r="I625">
        <v>-32.867363081852503</v>
      </c>
      <c r="J625">
        <v>-1.62547456072228</v>
      </c>
      <c r="K625">
        <v>44.558347218331697</v>
      </c>
      <c r="L625">
        <v>46.236326547083699</v>
      </c>
      <c r="M625">
        <v>54.471243072522597</v>
      </c>
      <c r="N625">
        <v>1.3308574991689399</v>
      </c>
      <c r="O625">
        <v>49.771092217135397</v>
      </c>
      <c r="P625">
        <v>18.6804657179818</v>
      </c>
      <c r="Q625">
        <v>2.2494327111346E-2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80</v>
      </c>
      <c r="E626">
        <v>7848.3357953599998</v>
      </c>
      <c r="F626">
        <v>155.91999999999999</v>
      </c>
      <c r="G626">
        <v>-7.1008562409584401</v>
      </c>
      <c r="H626">
        <v>-8.3276571625277498</v>
      </c>
      <c r="I626">
        <v>-20.930081202749399</v>
      </c>
      <c r="J626">
        <v>-3.9278036563872001</v>
      </c>
      <c r="K626">
        <v>162.35716251218</v>
      </c>
      <c r="L626">
        <v>159.97270274342401</v>
      </c>
      <c r="M626">
        <v>38.604797286092499</v>
      </c>
      <c r="N626">
        <v>0.60081597994688196</v>
      </c>
      <c r="O626">
        <v>27.629553617239601</v>
      </c>
      <c r="P626">
        <v>29.933333333333302</v>
      </c>
      <c r="Q626">
        <v>-6.104878423193E-3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527</v>
      </c>
      <c r="E627">
        <v>7847.8130728799997</v>
      </c>
      <c r="F627">
        <v>237.6</v>
      </c>
      <c r="G627">
        <v>-23.957068697140599</v>
      </c>
      <c r="H627">
        <v>-1.13517520083698</v>
      </c>
      <c r="I627">
        <v>-11.006856296196</v>
      </c>
      <c r="J627">
        <v>-2.3228689985451001</v>
      </c>
      <c r="K627">
        <v>238.52214164956999</v>
      </c>
      <c r="L627">
        <v>224.94392964817399</v>
      </c>
      <c r="M627">
        <v>38.924858947508802</v>
      </c>
      <c r="N627">
        <v>0.66884769367105701</v>
      </c>
      <c r="O627">
        <v>18.0976430976431</v>
      </c>
      <c r="P627">
        <v>17.857142857142801</v>
      </c>
      <c r="Q627">
        <v>4.6318022914923998E-2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51</v>
      </c>
      <c r="E628">
        <v>7845.8179479600003</v>
      </c>
      <c r="F628">
        <v>481.9</v>
      </c>
      <c r="G628">
        <v>-5.3165364516993101</v>
      </c>
      <c r="H628">
        <v>-4.4002808146262096</v>
      </c>
      <c r="I628">
        <v>-0.741067785628994</v>
      </c>
      <c r="J628">
        <v>-6.8540197324051997</v>
      </c>
      <c r="K628">
        <v>485.10771727057403</v>
      </c>
      <c r="L628">
        <v>441.42373894113098</v>
      </c>
      <c r="M628">
        <v>42.635367795152803</v>
      </c>
      <c r="N628">
        <v>0.84455352772683301</v>
      </c>
      <c r="O628">
        <v>13.5505291554264</v>
      </c>
      <c r="P628">
        <v>40.372851733177903</v>
      </c>
      <c r="Q628">
        <v>1.2371921687008999E-2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Row],[Ticker]],[1]!Table2[[Symbol]:[Industry]],2,FALSE),"-")</f>
        <v>-</v>
      </c>
      <c r="D629" t="s">
        <v>527</v>
      </c>
      <c r="E629">
        <v>7831.6071199999997</v>
      </c>
      <c r="F629">
        <v>392.8</v>
      </c>
      <c r="G629">
        <v>90.072431524572707</v>
      </c>
      <c r="H629">
        <v>2.46583194812214</v>
      </c>
      <c r="I629">
        <v>33.0936217328534</v>
      </c>
      <c r="J629">
        <v>-0.30078911519354701</v>
      </c>
      <c r="K629">
        <v>378.45990768810702</v>
      </c>
      <c r="L629">
        <v>309.70165541722997</v>
      </c>
      <c r="M629">
        <v>52.490199336965198</v>
      </c>
      <c r="N629">
        <v>0.82152401095591099</v>
      </c>
      <c r="O629">
        <v>14.8676171079429</v>
      </c>
      <c r="P629">
        <v>118.222222222222</v>
      </c>
      <c r="Q629">
        <v>0.32326772018782202</v>
      </c>
    </row>
    <row r="630" spans="1:17" x14ac:dyDescent="0.3">
      <c r="A630" t="s">
        <v>1391</v>
      </c>
      <c r="B630" t="s">
        <v>1392</v>
      </c>
      <c r="C630" t="str">
        <f>IFERROR(VLOOKUP(Table1[[#This Row],[Ticker]],[1]!Table2[[Symbol]:[Industry]],2,FALSE),"-")</f>
        <v>-</v>
      </c>
      <c r="D630" t="s">
        <v>446</v>
      </c>
      <c r="E630">
        <v>7809.8224077300001</v>
      </c>
      <c r="F630">
        <v>493.95</v>
      </c>
      <c r="G630">
        <v>-14.2237261835624</v>
      </c>
      <c r="H630">
        <v>-6.03671604001602</v>
      </c>
      <c r="I630">
        <v>-1.76066751173768</v>
      </c>
      <c r="J630">
        <v>-8.1013313601802395</v>
      </c>
      <c r="K630">
        <v>524.72999535697397</v>
      </c>
      <c r="L630">
        <v>495.57629046997698</v>
      </c>
      <c r="M630">
        <v>28.6886297168226</v>
      </c>
      <c r="N630">
        <v>1.75844964357401</v>
      </c>
      <c r="O630">
        <v>28.332827209231599</v>
      </c>
      <c r="P630">
        <v>22.6290963257199</v>
      </c>
      <c r="Q630">
        <v>-1.9106555371436001E-2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Row],[Ticker]],[1]!Table2[[Symbol]:[Industry]],2,FALSE),"-")</f>
        <v>-</v>
      </c>
      <c r="D631" t="s">
        <v>1395</v>
      </c>
      <c r="E631">
        <v>7795.6338265599998</v>
      </c>
      <c r="F631">
        <v>292.39999999999998</v>
      </c>
      <c r="G631">
        <v>1.3290616586275299</v>
      </c>
      <c r="H631">
        <v>-4.5320247573279397</v>
      </c>
      <c r="I631">
        <v>-17.052530315910602</v>
      </c>
      <c r="J631">
        <v>-1.7197710762007801</v>
      </c>
      <c r="K631">
        <v>290.54778044122298</v>
      </c>
      <c r="L631">
        <v>286.66886854568702</v>
      </c>
      <c r="M631">
        <v>61.6281714883756</v>
      </c>
      <c r="N631">
        <v>1.0142188639167999</v>
      </c>
      <c r="O631">
        <v>24.811901504787901</v>
      </c>
      <c r="P631">
        <v>31.949458483754501</v>
      </c>
      <c r="Q631">
        <v>7.7193111904012998E-2</v>
      </c>
    </row>
    <row r="632" spans="1:17" hidden="1" x14ac:dyDescent="0.3">
      <c r="A632" t="s">
        <v>1396</v>
      </c>
      <c r="B632" t="s">
        <v>1397</v>
      </c>
      <c r="C632" t="str">
        <f>IFERROR(VLOOKUP(Table1[[#This Row],[Ticker]],[1]!Table2[[Symbol]:[Industry]],2,FALSE),"-")</f>
        <v>-</v>
      </c>
      <c r="D632" t="s">
        <v>1398</v>
      </c>
      <c r="E632">
        <v>7775.0525053699903</v>
      </c>
      <c r="F632">
        <v>1921.45</v>
      </c>
      <c r="G632">
        <v>91.5264107631114</v>
      </c>
      <c r="H632">
        <v>23.028922985730301</v>
      </c>
      <c r="I632">
        <v>43.492325890947001</v>
      </c>
      <c r="J632">
        <v>-1.6548541490641999</v>
      </c>
      <c r="K632">
        <v>1577.6513815830999</v>
      </c>
      <c r="M632">
        <v>61.529991749040903</v>
      </c>
      <c r="N632">
        <v>1.5460124164256801</v>
      </c>
      <c r="O632">
        <v>3.4609279450415098</v>
      </c>
      <c r="P632">
        <v>147.92903225806401</v>
      </c>
    </row>
    <row r="633" spans="1:17" x14ac:dyDescent="0.3">
      <c r="A633" t="s">
        <v>1399</v>
      </c>
      <c r="B633" t="s">
        <v>1400</v>
      </c>
      <c r="C633" t="str">
        <f>IFERROR(VLOOKUP(Table1[[#This Row],[Ticker]],[1]!Table2[[Symbol]:[Industry]],2,FALSE),"-")</f>
        <v>-</v>
      </c>
      <c r="D633" t="s">
        <v>219</v>
      </c>
      <c r="E633">
        <v>7673.9444579800002</v>
      </c>
      <c r="F633">
        <v>1988.3</v>
      </c>
      <c r="G633">
        <v>-12.109527681601101</v>
      </c>
      <c r="H633">
        <v>-5.0500622274315896</v>
      </c>
      <c r="I633">
        <v>5.6864133146844598</v>
      </c>
      <c r="J633">
        <v>-3.6767744945154099</v>
      </c>
      <c r="K633">
        <v>2138.9017266385899</v>
      </c>
      <c r="L633">
        <v>1994.94585668074</v>
      </c>
      <c r="M633">
        <v>36.862621823223797</v>
      </c>
      <c r="N633">
        <v>0.62980379373601802</v>
      </c>
      <c r="O633">
        <v>37.957048735100301</v>
      </c>
      <c r="P633">
        <v>36.007934879266699</v>
      </c>
      <c r="Q633">
        <v>-3.2631202727945001E-2</v>
      </c>
    </row>
    <row r="634" spans="1:17" x14ac:dyDescent="0.3">
      <c r="A634" t="s">
        <v>1401</v>
      </c>
      <c r="B634" t="s">
        <v>1402</v>
      </c>
      <c r="C634" t="str">
        <f>IFERROR(VLOOKUP(Table1[[#This Row],[Ticker]],[1]!Table2[[Symbol]:[Industry]],2,FALSE),"-")</f>
        <v>-</v>
      </c>
      <c r="D634" t="s">
        <v>127</v>
      </c>
      <c r="E634">
        <v>7671.3442286</v>
      </c>
      <c r="F634">
        <v>642.20000000000005</v>
      </c>
      <c r="G634">
        <v>-55.018871336608299</v>
      </c>
      <c r="H634">
        <v>-5.2599501508747997</v>
      </c>
      <c r="I634">
        <v>-17.014494369051398</v>
      </c>
      <c r="J634">
        <v>-3.17950938084849</v>
      </c>
      <c r="K634">
        <v>673.33100078325901</v>
      </c>
      <c r="L634">
        <v>706.54165447165894</v>
      </c>
      <c r="M634">
        <v>25.806812682044999</v>
      </c>
      <c r="N634">
        <v>0.98717231057771504</v>
      </c>
      <c r="O634">
        <v>43.257552164434699</v>
      </c>
      <c r="P634">
        <v>7.2836618777146702</v>
      </c>
      <c r="Q634">
        <v>-0.110626270677167</v>
      </c>
    </row>
    <row r="635" spans="1:17" x14ac:dyDescent="0.3">
      <c r="A635" t="s">
        <v>1403</v>
      </c>
      <c r="B635" t="s">
        <v>1404</v>
      </c>
      <c r="C635" t="str">
        <f>IFERROR(VLOOKUP(Table1[[#This Row],[Ticker]],[1]!Table2[[Symbol]:[Industry]],2,FALSE),"-")</f>
        <v>-</v>
      </c>
      <c r="D635" t="s">
        <v>413</v>
      </c>
      <c r="E635">
        <v>7655.5486333949902</v>
      </c>
      <c r="F635">
        <v>85.15</v>
      </c>
      <c r="G635">
        <v>37.987164848522603</v>
      </c>
      <c r="H635">
        <v>33.145078755944901</v>
      </c>
      <c r="I635">
        <v>4.9010396543620498</v>
      </c>
      <c r="J635">
        <v>18.7275598616305</v>
      </c>
      <c r="K635">
        <v>70.362029609094094</v>
      </c>
      <c r="L635">
        <v>68.101878228236401</v>
      </c>
      <c r="M635">
        <v>73.694721106546098</v>
      </c>
      <c r="N635">
        <v>2.5082776651858198</v>
      </c>
      <c r="O635">
        <v>5.5901350557838896</v>
      </c>
      <c r="P635">
        <v>70.812437311935795</v>
      </c>
      <c r="Q635">
        <v>6.3330573948188001E-2</v>
      </c>
    </row>
    <row r="636" spans="1:17" x14ac:dyDescent="0.3">
      <c r="A636" t="s">
        <v>1405</v>
      </c>
      <c r="B636" t="s">
        <v>1406</v>
      </c>
      <c r="C636" t="str">
        <f>IFERROR(VLOOKUP(Table1[[#This Row],[Ticker]],[1]!Table2[[Symbol]:[Industry]],2,FALSE),"-")</f>
        <v>-</v>
      </c>
      <c r="D636" t="s">
        <v>46</v>
      </c>
      <c r="E636">
        <v>7652.28161955</v>
      </c>
      <c r="F636">
        <v>560.54999999999995</v>
      </c>
      <c r="G636">
        <v>74.630497065326097</v>
      </c>
      <c r="H636">
        <v>13.790265432351999</v>
      </c>
      <c r="I636">
        <v>49.871871871143</v>
      </c>
      <c r="J636">
        <v>3.3197026122146598</v>
      </c>
      <c r="K636">
        <v>498.785271830704</v>
      </c>
      <c r="L636">
        <v>388.81607179946599</v>
      </c>
      <c r="M636">
        <v>59.5089361058021</v>
      </c>
      <c r="N636">
        <v>0.96701597873287304</v>
      </c>
      <c r="O636">
        <v>5.0842922130050798</v>
      </c>
      <c r="P636">
        <v>132.35233160621701</v>
      </c>
      <c r="Q636">
        <v>0.20610985345893101</v>
      </c>
    </row>
    <row r="637" spans="1:17" x14ac:dyDescent="0.3">
      <c r="A637" t="s">
        <v>1407</v>
      </c>
      <c r="B637" t="s">
        <v>1408</v>
      </c>
      <c r="C637" t="str">
        <f>IFERROR(VLOOKUP(Table1[[#This Row],[Ticker]],[1]!Table2[[Symbol]:[Industry]],2,FALSE),"-")</f>
        <v>-</v>
      </c>
      <c r="D637" t="s">
        <v>291</v>
      </c>
      <c r="E637">
        <v>7628.1935072199904</v>
      </c>
      <c r="F637">
        <v>1835.9</v>
      </c>
      <c r="G637">
        <v>78.467362011233504</v>
      </c>
      <c r="H637">
        <v>27.600407517480299</v>
      </c>
      <c r="I637">
        <v>63.153927669977101</v>
      </c>
      <c r="J637">
        <v>-4.4941859635038099</v>
      </c>
      <c r="K637">
        <v>1589.35358271628</v>
      </c>
      <c r="L637">
        <v>1293.84125665652</v>
      </c>
      <c r="M637">
        <v>55.038661236287901</v>
      </c>
      <c r="N637">
        <v>1.4816480255943301</v>
      </c>
      <c r="O637">
        <v>9.4830873141238605</v>
      </c>
      <c r="P637">
        <v>110.514849214539</v>
      </c>
      <c r="Q637">
        <v>0.12991983404952701</v>
      </c>
    </row>
    <row r="638" spans="1:17" x14ac:dyDescent="0.3">
      <c r="A638" t="s">
        <v>1409</v>
      </c>
      <c r="B638" t="s">
        <v>1410</v>
      </c>
      <c r="C638" t="str">
        <f>IFERROR(VLOOKUP(Table1[[#This Row],[Ticker]],[1]!Table2[[Symbol]:[Industry]],2,FALSE),"-")</f>
        <v>-</v>
      </c>
      <c r="D638" t="s">
        <v>205</v>
      </c>
      <c r="E638">
        <v>7544.5207225199902</v>
      </c>
      <c r="F638">
        <v>2628.4</v>
      </c>
      <c r="G638">
        <v>176.33205521768099</v>
      </c>
      <c r="H638">
        <v>-4.6142860015610196</v>
      </c>
      <c r="I638">
        <v>58.169349269919501</v>
      </c>
      <c r="J638">
        <v>9.8385687300466493</v>
      </c>
      <c r="K638">
        <v>2275.86284427284</v>
      </c>
      <c r="L638">
        <v>1685.3107057628099</v>
      </c>
      <c r="M638">
        <v>63.044768233753402</v>
      </c>
      <c r="N638">
        <v>0.59387187663339802</v>
      </c>
      <c r="O638">
        <v>12.3154770963323</v>
      </c>
      <c r="P638">
        <v>226.50931677018599</v>
      </c>
      <c r="Q638">
        <v>0.14544961444603399</v>
      </c>
    </row>
    <row r="639" spans="1:17" hidden="1" x14ac:dyDescent="0.3">
      <c r="A639" t="s">
        <v>1411</v>
      </c>
      <c r="B639" t="s">
        <v>1412</v>
      </c>
      <c r="C639" t="str">
        <f>IFERROR(VLOOKUP(Table1[[#This Row],[Ticker]],[1]!Table2[[Symbol]:[Industry]],2,FALSE),"-")</f>
        <v>-</v>
      </c>
      <c r="D639" t="s">
        <v>219</v>
      </c>
      <c r="E639">
        <v>7538.8479843599998</v>
      </c>
      <c r="F639">
        <v>1430.6</v>
      </c>
      <c r="G639">
        <v>6013.8358173413399</v>
      </c>
      <c r="H639">
        <v>11.3878093156027</v>
      </c>
      <c r="I639">
        <v>346.15450637763797</v>
      </c>
      <c r="J639">
        <v>-4.4641954266845199</v>
      </c>
      <c r="K639">
        <v>1283.0286082308101</v>
      </c>
      <c r="L639">
        <v>663.666202025296</v>
      </c>
      <c r="M639">
        <v>42.418790325999502</v>
      </c>
      <c r="N639">
        <v>0.73193488581275401</v>
      </c>
      <c r="O639">
        <v>14.9867188592199</v>
      </c>
    </row>
    <row r="640" spans="1:17" x14ac:dyDescent="0.3">
      <c r="A640" t="s">
        <v>1413</v>
      </c>
      <c r="B640" t="s">
        <v>1414</v>
      </c>
      <c r="C640" t="str">
        <f>IFERROR(VLOOKUP(Table1[[#This Row],[Ticker]],[1]!Table2[[Symbol]:[Industry]],2,FALSE),"-")</f>
        <v>-</v>
      </c>
      <c r="D640" t="s">
        <v>291</v>
      </c>
      <c r="E640">
        <v>7506.15417746</v>
      </c>
      <c r="F640">
        <v>3230.9</v>
      </c>
      <c r="G640">
        <v>221.386299086408</v>
      </c>
      <c r="H640">
        <v>32.892732002105603</v>
      </c>
      <c r="I640">
        <v>47.539003923502399</v>
      </c>
      <c r="J640">
        <v>-7.9460832898135703</v>
      </c>
      <c r="K640">
        <v>2420.5710287541101</v>
      </c>
      <c r="L640">
        <v>1875.2905390298199</v>
      </c>
      <c r="M640">
        <v>76.420049387870193</v>
      </c>
      <c r="N640">
        <v>1.75252925855708</v>
      </c>
      <c r="O640">
        <v>5.2338357733139302</v>
      </c>
      <c r="P640">
        <v>259.38820912124498</v>
      </c>
      <c r="Q640">
        <v>0.13783194798176801</v>
      </c>
    </row>
    <row r="641" spans="1:17" x14ac:dyDescent="0.3">
      <c r="A641" t="s">
        <v>1415</v>
      </c>
      <c r="B641" t="s">
        <v>1416</v>
      </c>
      <c r="C641" t="str">
        <f>IFERROR(VLOOKUP(Table1[[#This Row],[Ticker]],[1]!Table2[[Symbol]:[Industry]],2,FALSE),"-")</f>
        <v>-</v>
      </c>
      <c r="D641" t="s">
        <v>537</v>
      </c>
      <c r="E641">
        <v>7501.7985813750001</v>
      </c>
      <c r="F641">
        <v>271.25</v>
      </c>
      <c r="G641">
        <v>-21.328394020647</v>
      </c>
      <c r="H641">
        <v>-6.5358267225238006E-2</v>
      </c>
      <c r="I641">
        <v>-9.9996539696400504</v>
      </c>
      <c r="J641">
        <v>-2.2182057352124001</v>
      </c>
      <c r="K641">
        <v>259.33619609089999</v>
      </c>
      <c r="L641">
        <v>260.51191300449801</v>
      </c>
      <c r="M641">
        <v>58.293897829431401</v>
      </c>
      <c r="N641">
        <v>2.1590056926439098</v>
      </c>
      <c r="O641">
        <v>18.322580645161199</v>
      </c>
      <c r="P641">
        <v>23.295454545454501</v>
      </c>
      <c r="Q641">
        <v>-6.3340427403344002E-2</v>
      </c>
    </row>
    <row r="642" spans="1:17" x14ac:dyDescent="0.3">
      <c r="A642" t="s">
        <v>1417</v>
      </c>
      <c r="B642" t="s">
        <v>1418</v>
      </c>
      <c r="C642" t="str">
        <f>IFERROR(VLOOKUP(Table1[[#This Row],[Ticker]],[1]!Table2[[Symbol]:[Industry]],2,FALSE),"-")</f>
        <v>-</v>
      </c>
      <c r="D642" t="s">
        <v>630</v>
      </c>
      <c r="E642">
        <v>7492.3956822</v>
      </c>
      <c r="F642">
        <v>378.3</v>
      </c>
      <c r="G642">
        <v>37.794298825619101</v>
      </c>
      <c r="H642">
        <v>-8.6649971951293399</v>
      </c>
      <c r="I642">
        <v>26.4193262592654</v>
      </c>
      <c r="J642">
        <v>-7.91601935754242</v>
      </c>
      <c r="K642">
        <v>384.24088599268703</v>
      </c>
      <c r="L642">
        <v>336.31289111953203</v>
      </c>
      <c r="M642">
        <v>46.540133847640497</v>
      </c>
      <c r="N642">
        <v>1.0257641379750899</v>
      </c>
      <c r="O642">
        <v>19.125033042558801</v>
      </c>
      <c r="P642">
        <v>75.789962825278806</v>
      </c>
      <c r="Q642">
        <v>4.2893532823370002E-2</v>
      </c>
    </row>
    <row r="643" spans="1:17" hidden="1" x14ac:dyDescent="0.3">
      <c r="A643" t="s">
        <v>1419</v>
      </c>
      <c r="B643" t="s">
        <v>1420</v>
      </c>
      <c r="C643" t="str">
        <f>IFERROR(VLOOKUP(Table1[[#This Row],[Ticker]],[1]!Table2[[Symbol]:[Industry]],2,FALSE),"-")</f>
        <v>-</v>
      </c>
      <c r="D643" t="s">
        <v>63</v>
      </c>
      <c r="E643">
        <v>7466.4640463300002</v>
      </c>
      <c r="F643">
        <v>104.45</v>
      </c>
      <c r="G643">
        <v>360.868041197607</v>
      </c>
      <c r="H643">
        <v>-4.9561999638197696</v>
      </c>
      <c r="I643">
        <v>92.261543682730206</v>
      </c>
      <c r="J643">
        <v>-1.47080989415287</v>
      </c>
      <c r="K643">
        <v>90.838754282279098</v>
      </c>
      <c r="L643">
        <v>65.843768070591295</v>
      </c>
      <c r="M643">
        <v>63.1049037116804</v>
      </c>
      <c r="N643">
        <v>1.1515825927910599</v>
      </c>
      <c r="O643">
        <v>4.8348492101483798</v>
      </c>
      <c r="P643">
        <v>428.86075949367</v>
      </c>
      <c r="Q643">
        <v>9.7231168776126004E-2</v>
      </c>
    </row>
    <row r="644" spans="1:17" x14ac:dyDescent="0.3">
      <c r="A644" t="s">
        <v>1421</v>
      </c>
      <c r="B644" t="s">
        <v>1422</v>
      </c>
      <c r="C644" t="str">
        <f>IFERROR(VLOOKUP(Table1[[#This Row],[Ticker]],[1]!Table2[[Symbol]:[Industry]],2,FALSE),"-")</f>
        <v>-</v>
      </c>
      <c r="D644" t="s">
        <v>630</v>
      </c>
      <c r="E644">
        <v>7422.49675161499</v>
      </c>
      <c r="F644">
        <v>561.54999999999995</v>
      </c>
      <c r="G644">
        <v>48.832104336876498</v>
      </c>
      <c r="H644">
        <v>6.2936669866094901</v>
      </c>
      <c r="I644">
        <v>-10.951380466383901</v>
      </c>
      <c r="J644">
        <v>-4.1282564627033604</v>
      </c>
      <c r="K644">
        <v>531.166157049238</v>
      </c>
      <c r="L644">
        <v>498.92775188172402</v>
      </c>
      <c r="M644">
        <v>55.794802419946201</v>
      </c>
      <c r="N644">
        <v>1.5161715002518199</v>
      </c>
      <c r="O644">
        <v>18.600302733505401</v>
      </c>
      <c r="P644">
        <v>77.733818642190201</v>
      </c>
      <c r="Q644">
        <v>8.1127423570893004E-2</v>
      </c>
    </row>
    <row r="645" spans="1:17" hidden="1" x14ac:dyDescent="0.3">
      <c r="A645" t="s">
        <v>1423</v>
      </c>
      <c r="B645" t="s">
        <v>1424</v>
      </c>
      <c r="C645" t="str">
        <f>IFERROR(VLOOKUP(Table1[[#This Row],[Ticker]],[1]!Table2[[Symbol]:[Industry]],2,FALSE),"-")</f>
        <v>-</v>
      </c>
      <c r="D645" t="s">
        <v>1425</v>
      </c>
      <c r="E645">
        <v>7394.1804039600001</v>
      </c>
      <c r="F645">
        <v>579.6</v>
      </c>
      <c r="G645">
        <v>2.45031596537914</v>
      </c>
      <c r="H645">
        <v>0.45599489773542601</v>
      </c>
      <c r="I645">
        <v>-2.5609103502500599</v>
      </c>
      <c r="J645">
        <v>0.332757701818722</v>
      </c>
      <c r="K645">
        <v>578.90409552742096</v>
      </c>
      <c r="L645">
        <v>543.66864152528797</v>
      </c>
      <c r="M645">
        <v>55.081153561903001</v>
      </c>
      <c r="N645">
        <v>0.38979209081991301</v>
      </c>
      <c r="O645">
        <v>14.2167011732229</v>
      </c>
      <c r="P645">
        <v>49.304482225656798</v>
      </c>
      <c r="Q645">
        <v>7.0227717675370005E-2</v>
      </c>
    </row>
    <row r="646" spans="1:17" x14ac:dyDescent="0.3">
      <c r="A646" t="s">
        <v>1426</v>
      </c>
      <c r="B646" t="s">
        <v>1427</v>
      </c>
      <c r="C646" t="str">
        <f>IFERROR(VLOOKUP(Table1[[#This Row],[Ticker]],[1]!Table2[[Symbol]:[Industry]],2,FALSE),"-")</f>
        <v>-</v>
      </c>
      <c r="D646" t="s">
        <v>46</v>
      </c>
      <c r="E646">
        <v>7384.5871103549998</v>
      </c>
      <c r="F646">
        <v>505.05</v>
      </c>
      <c r="G646">
        <v>38.782107980614597</v>
      </c>
      <c r="H646">
        <v>-3.171652254284</v>
      </c>
      <c r="I646">
        <v>1.0173025044522801E-2</v>
      </c>
      <c r="J646">
        <v>-7.4334028263226699</v>
      </c>
      <c r="K646">
        <v>509.712080712638</v>
      </c>
      <c r="L646">
        <v>439.39076323727397</v>
      </c>
      <c r="M646">
        <v>38.7279026987257</v>
      </c>
      <c r="N646">
        <v>1.0862003571590899</v>
      </c>
      <c r="O646">
        <v>15.6618156618156</v>
      </c>
      <c r="P646">
        <v>76.436681222707406</v>
      </c>
      <c r="Q646">
        <v>-1.2649760007908E-2</v>
      </c>
    </row>
    <row r="647" spans="1:17" hidden="1" x14ac:dyDescent="0.3">
      <c r="A647" t="s">
        <v>1428</v>
      </c>
      <c r="B647" t="s">
        <v>1429</v>
      </c>
      <c r="C647" t="str">
        <f>IFERROR(VLOOKUP(Table1[[#This Row],[Ticker]],[1]!Table2[[Symbol]:[Industry]],2,FALSE),"-")</f>
        <v>-</v>
      </c>
      <c r="D647" t="s">
        <v>630</v>
      </c>
      <c r="E647">
        <v>7352.1248099249997</v>
      </c>
      <c r="F647">
        <v>3703.25</v>
      </c>
      <c r="G647">
        <v>-9.6312669487043898</v>
      </c>
      <c r="H647">
        <v>-5.06652265379768</v>
      </c>
      <c r="I647">
        <v>-5.1004320270795196</v>
      </c>
      <c r="J647">
        <v>-4.8510141626561696</v>
      </c>
      <c r="K647">
        <v>3747.8252849497098</v>
      </c>
      <c r="L647">
        <v>3519.43112324003</v>
      </c>
      <c r="M647">
        <v>46.326346058218697</v>
      </c>
      <c r="N647">
        <v>0.99910633480044697</v>
      </c>
      <c r="O647">
        <v>15.8117869439006</v>
      </c>
      <c r="P647">
        <v>22.358791363103101</v>
      </c>
      <c r="Q647">
        <v>-3.3611656146406002E-2</v>
      </c>
    </row>
    <row r="648" spans="1:17" x14ac:dyDescent="0.3">
      <c r="A648" t="s">
        <v>1430</v>
      </c>
      <c r="B648" t="s">
        <v>1431</v>
      </c>
      <c r="C648" t="str">
        <f>IFERROR(VLOOKUP(Table1[[#This Row],[Ticker]],[1]!Table2[[Symbol]:[Industry]],2,FALSE),"-")</f>
        <v>-</v>
      </c>
      <c r="D648" t="s">
        <v>130</v>
      </c>
      <c r="E648">
        <v>7304.0743815300002</v>
      </c>
      <c r="F648">
        <v>411.3</v>
      </c>
      <c r="G648">
        <v>-34.515567476295402</v>
      </c>
      <c r="H648">
        <v>-16.1381222476194</v>
      </c>
      <c r="I648">
        <v>-30.419952373089401</v>
      </c>
      <c r="J648">
        <v>-1.8926781888344499</v>
      </c>
      <c r="K648">
        <v>460.87910474930902</v>
      </c>
      <c r="L648">
        <v>485.33647177847701</v>
      </c>
      <c r="M648">
        <v>33.3001285212124</v>
      </c>
      <c r="N648">
        <v>1.13641768501513</v>
      </c>
      <c r="O648">
        <v>71.456357889618204</v>
      </c>
      <c r="P648">
        <v>6.5268065268065198</v>
      </c>
    </row>
    <row r="649" spans="1:17" x14ac:dyDescent="0.3">
      <c r="A649" t="s">
        <v>1432</v>
      </c>
      <c r="B649" t="s">
        <v>1433</v>
      </c>
      <c r="C649" t="str">
        <f>IFERROR(VLOOKUP(Table1[[#This Row],[Ticker]],[1]!Table2[[Symbol]:[Industry]],2,FALSE),"-")</f>
        <v>-</v>
      </c>
      <c r="D649" t="s">
        <v>139</v>
      </c>
      <c r="E649">
        <v>7293.8687622999996</v>
      </c>
      <c r="F649">
        <v>874.7</v>
      </c>
      <c r="G649">
        <v>79.4432707925735</v>
      </c>
      <c r="H649">
        <v>-9.19798545242306</v>
      </c>
      <c r="I649">
        <v>3.3099132850249999</v>
      </c>
      <c r="J649">
        <v>-4.8058675203901799</v>
      </c>
      <c r="K649">
        <v>903.62446274784895</v>
      </c>
      <c r="L649">
        <v>746.546775395964</v>
      </c>
      <c r="M649">
        <v>45.6380861583674</v>
      </c>
      <c r="N649">
        <v>0.37250235269259802</v>
      </c>
      <c r="O649">
        <v>26.900651651994899</v>
      </c>
      <c r="P649">
        <v>141.763405196241</v>
      </c>
      <c r="Q649">
        <v>0.16804331976787101</v>
      </c>
    </row>
    <row r="650" spans="1:17" x14ac:dyDescent="0.3">
      <c r="A650" t="s">
        <v>1434</v>
      </c>
      <c r="B650" t="s">
        <v>1435</v>
      </c>
      <c r="C650" t="str">
        <f>IFERROR(VLOOKUP(Table1[[#This Row],[Ticker]],[1]!Table2[[Symbol]:[Industry]],2,FALSE),"-")</f>
        <v>-</v>
      </c>
      <c r="D650" t="s">
        <v>77</v>
      </c>
      <c r="E650">
        <v>7279.0762444399998</v>
      </c>
      <c r="F650">
        <v>3680.6</v>
      </c>
      <c r="G650">
        <v>37.039895697772103</v>
      </c>
      <c r="H650">
        <v>13.995058566526399</v>
      </c>
      <c r="I650">
        <v>73.726330378851102</v>
      </c>
      <c r="J650">
        <v>1.5932847416756399</v>
      </c>
      <c r="K650">
        <v>3156.9973096062299</v>
      </c>
      <c r="L650">
        <v>2526.1368383910599</v>
      </c>
      <c r="M650">
        <v>66.664403080866293</v>
      </c>
      <c r="N650">
        <v>1.3411258640319199</v>
      </c>
      <c r="O650">
        <v>3.7887844373199999</v>
      </c>
      <c r="P650">
        <v>130.758620689655</v>
      </c>
      <c r="Q650">
        <v>-3.1909866639312001E-2</v>
      </c>
    </row>
    <row r="651" spans="1:17" x14ac:dyDescent="0.3">
      <c r="A651" t="s">
        <v>1436</v>
      </c>
      <c r="B651" t="s">
        <v>1437</v>
      </c>
      <c r="C651" t="str">
        <f>IFERROR(VLOOKUP(Table1[[#This Row],[Ticker]],[1]!Table2[[Symbol]:[Industry]],2,FALSE),"-")</f>
        <v>-</v>
      </c>
      <c r="D651" t="s">
        <v>251</v>
      </c>
      <c r="E651">
        <v>7269.2375033600001</v>
      </c>
      <c r="F651">
        <v>6550.6</v>
      </c>
      <c r="G651">
        <v>20.544599199906799</v>
      </c>
      <c r="H651">
        <v>-7.1463038499154496</v>
      </c>
      <c r="I651">
        <v>-6.2121268874523503</v>
      </c>
      <c r="J651">
        <v>-3.0395581016867701</v>
      </c>
      <c r="K651">
        <v>6833.6671983345004</v>
      </c>
      <c r="L651">
        <v>6257.2153233737099</v>
      </c>
      <c r="M651">
        <v>34.984613468363598</v>
      </c>
      <c r="N651">
        <v>0.37509885041047197</v>
      </c>
      <c r="O651">
        <v>19.4547064391048</v>
      </c>
      <c r="P651">
        <v>51.912061408594397</v>
      </c>
      <c r="Q651">
        <v>1.2050657538933E-2</v>
      </c>
    </row>
    <row r="652" spans="1:17" x14ac:dyDescent="0.3">
      <c r="A652" t="s">
        <v>1438</v>
      </c>
      <c r="B652" t="s">
        <v>1439</v>
      </c>
      <c r="C652" t="str">
        <f>IFERROR(VLOOKUP(Table1[[#This Row],[Ticker]],[1]!Table2[[Symbol]:[Industry]],2,FALSE),"-")</f>
        <v>-</v>
      </c>
      <c r="D652" t="s">
        <v>1440</v>
      </c>
      <c r="E652">
        <v>7216.3458191999998</v>
      </c>
      <c r="F652">
        <v>942.8</v>
      </c>
      <c r="G652">
        <v>9.2550354325880999</v>
      </c>
      <c r="H652">
        <v>1.1344618524499901</v>
      </c>
      <c r="I652">
        <v>-0.374825960775863</v>
      </c>
      <c r="J652">
        <v>-2.2931506718438701</v>
      </c>
      <c r="K652">
        <v>876.22884833700004</v>
      </c>
      <c r="L652">
        <v>793.21799849639103</v>
      </c>
      <c r="M652">
        <v>56.710484540630098</v>
      </c>
      <c r="N652">
        <v>1.4561143433936401</v>
      </c>
      <c r="O652">
        <v>9.7687738650827391</v>
      </c>
      <c r="P652">
        <v>59.3913778529163</v>
      </c>
      <c r="Q652">
        <v>5.7479775136200003E-3</v>
      </c>
    </row>
    <row r="653" spans="1:17" x14ac:dyDescent="0.3">
      <c r="A653" t="s">
        <v>1441</v>
      </c>
      <c r="B653" t="s">
        <v>1442</v>
      </c>
      <c r="C653" t="str">
        <f>IFERROR(VLOOKUP(Table1[[#This Row],[Ticker]],[1]!Table2[[Symbol]:[Industry]],2,FALSE),"-")</f>
        <v>-</v>
      </c>
      <c r="D653" t="s">
        <v>116</v>
      </c>
      <c r="E653">
        <v>7144.0191417799997</v>
      </c>
      <c r="F653">
        <v>1184.2</v>
      </c>
      <c r="G653">
        <v>27.0674673776346</v>
      </c>
      <c r="H653">
        <v>1.4046691680790799</v>
      </c>
      <c r="I653">
        <v>5.3885110510417897</v>
      </c>
      <c r="J653">
        <v>1.5597101728296101</v>
      </c>
      <c r="K653">
        <v>1121.62199007346</v>
      </c>
      <c r="L653">
        <v>950.66748778290196</v>
      </c>
      <c r="M653">
        <v>47.879281548206301</v>
      </c>
      <c r="N653">
        <v>0.68659552022708203</v>
      </c>
      <c r="O653">
        <v>13.671677081574</v>
      </c>
      <c r="P653">
        <v>81.834932821497105</v>
      </c>
      <c r="Q653">
        <v>6.9689799840006006E-2</v>
      </c>
    </row>
    <row r="654" spans="1:17" x14ac:dyDescent="0.3">
      <c r="A654" t="s">
        <v>1443</v>
      </c>
      <c r="B654" t="s">
        <v>1444</v>
      </c>
      <c r="C654" t="str">
        <f>IFERROR(VLOOKUP(Table1[[#This Row],[Ticker]],[1]!Table2[[Symbol]:[Industry]],2,FALSE),"-")</f>
        <v>-</v>
      </c>
      <c r="D654" t="s">
        <v>24</v>
      </c>
      <c r="E654">
        <v>7141.6505754</v>
      </c>
      <c r="F654">
        <v>451</v>
      </c>
      <c r="G654">
        <v>-30.940702040310299</v>
      </c>
      <c r="H654">
        <v>-5.5718562295807601</v>
      </c>
      <c r="I654">
        <v>-20.891424980403698</v>
      </c>
      <c r="J654">
        <v>-2.2216062865889699</v>
      </c>
      <c r="K654">
        <v>463.60600136635099</v>
      </c>
      <c r="L654">
        <v>479.88051084020401</v>
      </c>
      <c r="M654">
        <v>44.209643650675503</v>
      </c>
      <c r="N654">
        <v>3.1178105308898201</v>
      </c>
      <c r="O654">
        <v>35.554323725055397</v>
      </c>
      <c r="P654">
        <v>2.9562835292774801</v>
      </c>
    </row>
    <row r="655" spans="1:17" hidden="1" x14ac:dyDescent="0.3">
      <c r="A655" t="s">
        <v>1445</v>
      </c>
      <c r="B655" t="s">
        <v>1446</v>
      </c>
      <c r="C655" t="str">
        <f>IFERROR(VLOOKUP(Table1[[#This Row],[Ticker]],[1]!Table2[[Symbol]:[Industry]],2,FALSE),"-")</f>
        <v>-</v>
      </c>
      <c r="D655" t="s">
        <v>1002</v>
      </c>
      <c r="E655">
        <v>7101.3893019999996</v>
      </c>
      <c r="F655">
        <v>752.75</v>
      </c>
      <c r="G655">
        <v>695.34243120451504</v>
      </c>
      <c r="H655">
        <v>5.7487632514862304</v>
      </c>
      <c r="I655">
        <v>97.288897883704493</v>
      </c>
      <c r="J655">
        <v>-9.1114734576698009</v>
      </c>
      <c r="K655">
        <v>765.23042100165605</v>
      </c>
      <c r="L655">
        <v>531.77366831379697</v>
      </c>
      <c r="M655">
        <v>35.989593602929503</v>
      </c>
      <c r="N655">
        <v>1.2308100141287399</v>
      </c>
      <c r="O655">
        <v>20.983062105612699</v>
      </c>
      <c r="P655">
        <v>745.59649516962395</v>
      </c>
      <c r="Q655">
        <v>0.24505669440646299</v>
      </c>
    </row>
    <row r="656" spans="1:17" x14ac:dyDescent="0.3">
      <c r="A656" t="s">
        <v>1447</v>
      </c>
      <c r="B656" t="s">
        <v>1448</v>
      </c>
      <c r="C656" t="str">
        <f>IFERROR(VLOOKUP(Table1[[#This Row],[Ticker]],[1]!Table2[[Symbol]:[Industry]],2,FALSE),"-")</f>
        <v>-</v>
      </c>
      <c r="D656" t="s">
        <v>133</v>
      </c>
      <c r="E656">
        <v>7101.2187092000004</v>
      </c>
      <c r="F656">
        <v>654.5</v>
      </c>
      <c r="G656">
        <v>42.101728429503801</v>
      </c>
      <c r="H656">
        <v>5.6605086482336198</v>
      </c>
      <c r="I656">
        <v>-8.46824018873364</v>
      </c>
      <c r="J656">
        <v>17.087245058650801</v>
      </c>
      <c r="K656">
        <v>610.12073191231195</v>
      </c>
      <c r="L656">
        <v>580.49227650545197</v>
      </c>
      <c r="M656">
        <v>71.916882557952306</v>
      </c>
      <c r="N656">
        <v>1.72854838515819</v>
      </c>
      <c r="O656">
        <v>28.594346829640902</v>
      </c>
      <c r="P656">
        <v>76.177658142664797</v>
      </c>
      <c r="Q656">
        <v>8.0868160563064007E-2</v>
      </c>
    </row>
    <row r="657" spans="1:17" hidden="1" x14ac:dyDescent="0.3">
      <c r="A657" t="s">
        <v>1449</v>
      </c>
      <c r="B657" t="s">
        <v>1450</v>
      </c>
      <c r="C657" t="str">
        <f>IFERROR(VLOOKUP(Table1[[#This Row],[Ticker]],[1]!Table2[[Symbol]:[Industry]],2,FALSE),"-")</f>
        <v>-</v>
      </c>
      <c r="D657" t="s">
        <v>51</v>
      </c>
      <c r="E657">
        <v>7093.8276208249999</v>
      </c>
      <c r="F657">
        <v>1398.65</v>
      </c>
      <c r="G657">
        <v>133.36331628052801</v>
      </c>
      <c r="H657">
        <v>24.302096113053398</v>
      </c>
      <c r="I657">
        <v>16.918866781184601</v>
      </c>
      <c r="J657">
        <v>-3.0743361412182701</v>
      </c>
      <c r="K657">
        <v>1270.9237270328999</v>
      </c>
      <c r="L657">
        <v>1006.4067424787399</v>
      </c>
      <c r="M657">
        <v>49.698755198588799</v>
      </c>
      <c r="N657">
        <v>1.2908952796684501</v>
      </c>
      <c r="O657">
        <v>13.681049583526899</v>
      </c>
      <c r="P657">
        <v>223.724106006249</v>
      </c>
      <c r="Q657">
        <v>0.12370784400894499</v>
      </c>
    </row>
    <row r="658" spans="1:17" x14ac:dyDescent="0.3">
      <c r="A658" t="s">
        <v>1451</v>
      </c>
      <c r="B658" t="s">
        <v>1452</v>
      </c>
      <c r="C658" t="str">
        <f>IFERROR(VLOOKUP(Table1[[#This Row],[Ticker]],[1]!Table2[[Symbol]:[Industry]],2,FALSE),"-")</f>
        <v>-</v>
      </c>
      <c r="D658" t="s">
        <v>537</v>
      </c>
      <c r="E658">
        <v>7043.9773999999998</v>
      </c>
      <c r="F658">
        <v>2174</v>
      </c>
      <c r="G658">
        <v>-22.903365918681601</v>
      </c>
      <c r="H658">
        <v>-11.620020059661799</v>
      </c>
      <c r="I658">
        <v>-15.4174117795353</v>
      </c>
      <c r="J658">
        <v>-5.6931201760001802</v>
      </c>
      <c r="K658">
        <v>2285.02513339295</v>
      </c>
      <c r="L658">
        <v>2267.9796248358698</v>
      </c>
      <c r="M658">
        <v>37.963566153487399</v>
      </c>
      <c r="N658">
        <v>1.22771659396432</v>
      </c>
      <c r="O658">
        <v>25.804967801287901</v>
      </c>
      <c r="P658">
        <v>10.9183673469387</v>
      </c>
      <c r="Q658">
        <v>-7.2467889691745002E-2</v>
      </c>
    </row>
    <row r="659" spans="1:17" x14ac:dyDescent="0.3">
      <c r="A659" t="s">
        <v>1453</v>
      </c>
      <c r="B659" t="s">
        <v>1454</v>
      </c>
      <c r="C659" t="str">
        <f>IFERROR(VLOOKUP(Table1[[#This Row],[Ticker]],[1]!Table2[[Symbol]:[Industry]],2,FALSE),"-")</f>
        <v>-</v>
      </c>
      <c r="D659" t="s">
        <v>46</v>
      </c>
      <c r="E659">
        <v>7040.0214300149901</v>
      </c>
      <c r="F659">
        <v>189.63</v>
      </c>
      <c r="G659">
        <v>-0.74457178975806904</v>
      </c>
      <c r="H659">
        <v>-5.4477532599887102</v>
      </c>
      <c r="I659">
        <v>-25.752277072422402</v>
      </c>
      <c r="J659">
        <v>-1.6145460997509899</v>
      </c>
      <c r="K659">
        <v>195.55527478113399</v>
      </c>
      <c r="L659">
        <v>189.515447955849</v>
      </c>
      <c r="M659">
        <v>48.984733006363101</v>
      </c>
      <c r="N659">
        <v>0.813856707469925</v>
      </c>
      <c r="O659">
        <v>31.466540104413799</v>
      </c>
      <c r="P659">
        <v>42.955145118733498</v>
      </c>
      <c r="Q659">
        <v>0.153658916193045</v>
      </c>
    </row>
    <row r="660" spans="1:17" x14ac:dyDescent="0.3">
      <c r="A660" t="s">
        <v>1455</v>
      </c>
      <c r="B660" t="s">
        <v>1456</v>
      </c>
      <c r="C660" t="str">
        <f>IFERROR(VLOOKUP(Table1[[#This Row],[Ticker]],[1]!Table2[[Symbol]:[Industry]],2,FALSE),"-")</f>
        <v>-</v>
      </c>
      <c r="D660" t="s">
        <v>205</v>
      </c>
      <c r="E660">
        <v>7010.5424917</v>
      </c>
      <c r="F660">
        <v>488.05</v>
      </c>
      <c r="G660">
        <v>89.443844580211106</v>
      </c>
      <c r="H660">
        <v>4.8489843996883097</v>
      </c>
      <c r="I660">
        <v>22.514329453459201</v>
      </c>
      <c r="J660">
        <v>1.6173704729660301</v>
      </c>
      <c r="K660">
        <v>466.74990441032099</v>
      </c>
      <c r="L660">
        <v>390.53659834821099</v>
      </c>
      <c r="M660">
        <v>46.425492559778</v>
      </c>
      <c r="N660">
        <v>1.0298853765629199</v>
      </c>
      <c r="O660">
        <v>11.658641532629799</v>
      </c>
      <c r="P660">
        <v>118.611422172452</v>
      </c>
      <c r="Q660">
        <v>0.13996155707813099</v>
      </c>
    </row>
    <row r="661" spans="1:17" x14ac:dyDescent="0.3">
      <c r="A661" t="s">
        <v>1457</v>
      </c>
      <c r="B661" t="s">
        <v>1458</v>
      </c>
      <c r="C661" t="str">
        <f>IFERROR(VLOOKUP(Table1[[#This Row],[Ticker]],[1]!Table2[[Symbol]:[Industry]],2,FALSE),"-")</f>
        <v>-</v>
      </c>
      <c r="D661" t="s">
        <v>630</v>
      </c>
      <c r="E661">
        <v>6962.0682880000004</v>
      </c>
      <c r="F661">
        <v>347.2</v>
      </c>
      <c r="G661">
        <v>-37.664798511703196</v>
      </c>
      <c r="H661">
        <v>-2.6467523048961401</v>
      </c>
      <c r="I661">
        <v>-10.9253159706209</v>
      </c>
      <c r="J661">
        <v>-9.5890789472658593</v>
      </c>
      <c r="K661">
        <v>355.60987113643199</v>
      </c>
      <c r="L661">
        <v>345.54351838761397</v>
      </c>
      <c r="M661">
        <v>40.100933165638601</v>
      </c>
      <c r="N661">
        <v>0.77244240829743405</v>
      </c>
      <c r="O661">
        <v>25.8496543778801</v>
      </c>
      <c r="P661">
        <v>29.673202614379001</v>
      </c>
      <c r="Q661">
        <v>0.143915458812682</v>
      </c>
    </row>
    <row r="662" spans="1:17" x14ac:dyDescent="0.3">
      <c r="A662" t="s">
        <v>1459</v>
      </c>
      <c r="B662" t="s">
        <v>1460</v>
      </c>
      <c r="C662" t="str">
        <f>IFERROR(VLOOKUP(Table1[[#This Row],[Ticker]],[1]!Table2[[Symbol]:[Industry]],2,FALSE),"-")</f>
        <v>-</v>
      </c>
      <c r="D662" t="s">
        <v>390</v>
      </c>
      <c r="E662">
        <v>6954.1357436099997</v>
      </c>
      <c r="F662">
        <v>85.35</v>
      </c>
      <c r="G662">
        <v>9.3978447274106003</v>
      </c>
      <c r="H662">
        <v>-4.7261642779962596</v>
      </c>
      <c r="I662">
        <v>-2.6877877050077599</v>
      </c>
      <c r="J662">
        <v>-0.65309863049864902</v>
      </c>
      <c r="K662">
        <v>83.196367053752098</v>
      </c>
      <c r="L662">
        <v>75.058771712468698</v>
      </c>
      <c r="M662">
        <v>48.511829927060298</v>
      </c>
      <c r="N662">
        <v>0.66252115774596299</v>
      </c>
      <c r="O662">
        <v>15.231400117164601</v>
      </c>
      <c r="P662">
        <v>45.524296675191799</v>
      </c>
      <c r="Q662">
        <v>7.1673067350077002E-2</v>
      </c>
    </row>
    <row r="663" spans="1:17" x14ac:dyDescent="0.3">
      <c r="A663" t="s">
        <v>1461</v>
      </c>
      <c r="B663" t="s">
        <v>1462</v>
      </c>
      <c r="C663" t="str">
        <f>IFERROR(VLOOKUP(Table1[[#This Row],[Ticker]],[1]!Table2[[Symbol]:[Industry]],2,FALSE),"-")</f>
        <v>-</v>
      </c>
      <c r="D663" t="s">
        <v>80</v>
      </c>
      <c r="E663">
        <v>6953.2457144</v>
      </c>
      <c r="F663">
        <v>339.4</v>
      </c>
      <c r="G663">
        <v>60.610323118106699</v>
      </c>
      <c r="H663">
        <v>3.8341532370689499</v>
      </c>
      <c r="I663">
        <v>14.709159162159199</v>
      </c>
      <c r="J663">
        <v>-10.198407865271299</v>
      </c>
      <c r="K663">
        <v>303.989267523075</v>
      </c>
      <c r="L663">
        <v>247.54875363838099</v>
      </c>
      <c r="M663">
        <v>51.166082284512399</v>
      </c>
      <c r="N663">
        <v>1.3901847510404399</v>
      </c>
      <c r="O663">
        <v>8.8980553918680094</v>
      </c>
      <c r="P663">
        <v>110.87294190742401</v>
      </c>
      <c r="Q663">
        <v>8.1400117763755997E-2</v>
      </c>
    </row>
    <row r="664" spans="1:17" hidden="1" x14ac:dyDescent="0.3">
      <c r="A664" t="s">
        <v>1463</v>
      </c>
      <c r="B664" t="s">
        <v>1464</v>
      </c>
      <c r="C664" t="str">
        <f>IFERROR(VLOOKUP(Table1[[#This Row],[Ticker]],[1]!Table2[[Symbol]:[Industry]],2,FALSE),"-")</f>
        <v>-</v>
      </c>
      <c r="D664" t="s">
        <v>21</v>
      </c>
      <c r="E664">
        <v>6951.3799523999996</v>
      </c>
      <c r="F664">
        <v>118.95</v>
      </c>
      <c r="G664">
        <v>41.977602259131899</v>
      </c>
      <c r="H664">
        <v>-6.9661456114851603</v>
      </c>
      <c r="I664">
        <v>-15.4713968018826</v>
      </c>
      <c r="J664">
        <v>-9.5888200032244395</v>
      </c>
      <c r="K664">
        <v>125.026951527382</v>
      </c>
      <c r="L664">
        <v>108.017634378929</v>
      </c>
      <c r="M664">
        <v>33.427090610216801</v>
      </c>
      <c r="N664">
        <v>3.2073986080438002</v>
      </c>
      <c r="O664">
        <v>20.386717108028499</v>
      </c>
      <c r="P664">
        <v>83</v>
      </c>
      <c r="Q664">
        <v>0.27549181727608002</v>
      </c>
    </row>
    <row r="665" spans="1:17" x14ac:dyDescent="0.3">
      <c r="A665" t="s">
        <v>1465</v>
      </c>
      <c r="B665" t="s">
        <v>1466</v>
      </c>
      <c r="C665" t="str">
        <f>IFERROR(VLOOKUP(Table1[[#This Row],[Ticker]],[1]!Table2[[Symbol]:[Industry]],2,FALSE),"-")</f>
        <v>-</v>
      </c>
      <c r="D665" t="s">
        <v>871</v>
      </c>
      <c r="E665">
        <v>6939.311060088</v>
      </c>
      <c r="F665">
        <v>39.159999999999997</v>
      </c>
      <c r="G665">
        <v>-27.1894568598909</v>
      </c>
      <c r="H665">
        <v>-4.7165906990517197</v>
      </c>
      <c r="I665">
        <v>-32.233583022922701</v>
      </c>
      <c r="J665">
        <v>-2.3490847133380899</v>
      </c>
      <c r="K665">
        <v>41.278078729591002</v>
      </c>
      <c r="L665">
        <v>43.103871023706098</v>
      </c>
      <c r="M665">
        <v>36.946263418693597</v>
      </c>
      <c r="N665">
        <v>1.3491152587327799</v>
      </c>
      <c r="O665">
        <v>37.895812053115399</v>
      </c>
      <c r="P665">
        <v>5.83783783783782</v>
      </c>
      <c r="Q665">
        <v>3.1852946345748999E-2</v>
      </c>
    </row>
    <row r="666" spans="1:17" x14ac:dyDescent="0.3">
      <c r="A666" t="s">
        <v>1467</v>
      </c>
      <c r="B666" t="s">
        <v>1468</v>
      </c>
      <c r="C666" t="str">
        <f>IFERROR(VLOOKUP(Table1[[#This Row],[Ticker]],[1]!Table2[[Symbol]:[Industry]],2,FALSE),"-")</f>
        <v>-</v>
      </c>
      <c r="D666" t="s">
        <v>51</v>
      </c>
      <c r="E666">
        <v>6921.7209504519997</v>
      </c>
      <c r="F666">
        <v>213.29</v>
      </c>
      <c r="G666">
        <v>-33.745012415446503</v>
      </c>
      <c r="H666">
        <v>-9.4721923000738997</v>
      </c>
      <c r="I666">
        <v>-52.196052980400999</v>
      </c>
      <c r="J666">
        <v>-3.5033905199095798</v>
      </c>
      <c r="K666">
        <v>231.83054311425499</v>
      </c>
      <c r="L666">
        <v>264.27323515696202</v>
      </c>
      <c r="M666">
        <v>29.682022587693901</v>
      </c>
      <c r="N666">
        <v>0.57722047396189902</v>
      </c>
      <c r="O666">
        <v>121.670026724178</v>
      </c>
      <c r="P666">
        <v>8.7659357470678305</v>
      </c>
      <c r="Q666">
        <v>-3.0560141254326E-2</v>
      </c>
    </row>
    <row r="667" spans="1:17" hidden="1" x14ac:dyDescent="0.3">
      <c r="A667" t="s">
        <v>1469</v>
      </c>
      <c r="B667" t="s">
        <v>1470</v>
      </c>
      <c r="C667" t="str">
        <f>IFERROR(VLOOKUP(Table1[[#This Row],[Ticker]],[1]!Table2[[Symbol]:[Industry]],2,FALSE),"-")</f>
        <v>-</v>
      </c>
      <c r="D667" t="s">
        <v>46</v>
      </c>
      <c r="E667">
        <v>6842.7669400799996</v>
      </c>
      <c r="F667">
        <v>392.8</v>
      </c>
      <c r="G667">
        <v>-24.514027713873499</v>
      </c>
      <c r="H667">
        <v>-6.8776571552064896</v>
      </c>
      <c r="I667">
        <v>-9.7803760991275794</v>
      </c>
      <c r="J667">
        <v>-6.7575563316780798</v>
      </c>
      <c r="O667">
        <v>8.1466395112016201</v>
      </c>
      <c r="P667">
        <v>6.6811515480717096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465</v>
      </c>
      <c r="E668">
        <v>6835.4434497049997</v>
      </c>
      <c r="F668">
        <v>2273.0500000000002</v>
      </c>
      <c r="G668">
        <v>30.770260378738701</v>
      </c>
      <c r="H668">
        <v>11.6977145528941</v>
      </c>
      <c r="I668">
        <v>79.379420650325898</v>
      </c>
      <c r="J668">
        <v>-4.2840580984625403</v>
      </c>
      <c r="K668">
        <v>1878.9342440639</v>
      </c>
      <c r="L668">
        <v>1543.22855161091</v>
      </c>
      <c r="M668">
        <v>62.383794175132998</v>
      </c>
      <c r="N668">
        <v>2.0273705904522101</v>
      </c>
      <c r="O668">
        <v>9.6764259475154493</v>
      </c>
      <c r="P668">
        <v>112.087707021226</v>
      </c>
      <c r="Q668">
        <v>-9.2170320210160001E-2</v>
      </c>
    </row>
    <row r="669" spans="1:17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98</v>
      </c>
      <c r="E669">
        <v>6835.2783690449996</v>
      </c>
      <c r="F669">
        <v>1435.35</v>
      </c>
      <c r="G669">
        <v>-33.564649325963202</v>
      </c>
      <c r="H669">
        <v>-3.3366400678233399</v>
      </c>
      <c r="I669">
        <v>-15.3153905948621</v>
      </c>
      <c r="J669">
        <v>-1.9193126953508</v>
      </c>
      <c r="K669">
        <v>1436.5958621489999</v>
      </c>
      <c r="L669">
        <v>1417.36709480275</v>
      </c>
      <c r="M669">
        <v>38.919311775723301</v>
      </c>
      <c r="N669">
        <v>0.74268207437487499</v>
      </c>
      <c r="O669">
        <v>11.819416866966201</v>
      </c>
      <c r="P669">
        <v>14.8279999999999</v>
      </c>
      <c r="Q669">
        <v>-0.13449793791662601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168</v>
      </c>
      <c r="E670">
        <v>6810.2307187500001</v>
      </c>
      <c r="F670">
        <v>983.75</v>
      </c>
      <c r="G670">
        <v>69.420461882380707</v>
      </c>
      <c r="H670">
        <v>4.3381306187760602</v>
      </c>
      <c r="I670">
        <v>62.616402240855599</v>
      </c>
      <c r="J670">
        <v>0.45775555055628803</v>
      </c>
      <c r="K670">
        <v>894.39126317466798</v>
      </c>
      <c r="L670">
        <v>713.52775824853995</v>
      </c>
      <c r="M670">
        <v>62.623309660818897</v>
      </c>
      <c r="N670">
        <v>0.86031115898773403</v>
      </c>
      <c r="O670">
        <v>2.66836086404065</v>
      </c>
      <c r="P670">
        <v>125.062914664836</v>
      </c>
      <c r="Q670">
        <v>3.8739489547093997E-2</v>
      </c>
    </row>
    <row r="671" spans="1:17" hidden="1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46</v>
      </c>
      <c r="E671">
        <v>6758.5281890349997</v>
      </c>
      <c r="F671">
        <v>3128.65</v>
      </c>
      <c r="G671">
        <v>1990.6172831778299</v>
      </c>
      <c r="H671">
        <v>8.6953400181060694</v>
      </c>
      <c r="I671">
        <v>258.01366723778602</v>
      </c>
      <c r="J671">
        <v>3.1459735394055501</v>
      </c>
      <c r="K671">
        <v>2604.4968409462399</v>
      </c>
      <c r="L671">
        <v>1458.29126143134</v>
      </c>
      <c r="M671">
        <v>64.219102749878203</v>
      </c>
      <c r="N671">
        <v>0.75412205932492304</v>
      </c>
      <c r="O671">
        <v>3.8786697137743</v>
      </c>
      <c r="P671">
        <v>2095.5438596491199</v>
      </c>
    </row>
    <row r="672" spans="1:17" hidden="1" x14ac:dyDescent="0.3">
      <c r="A672" t="s">
        <v>1479</v>
      </c>
      <c r="B672" t="s">
        <v>1480</v>
      </c>
      <c r="C672" t="str">
        <f>IFERROR(VLOOKUP(Table1[[#This Row],[Ticker]],[1]!Table2[[Symbol]:[Industry]],2,FALSE),"-")</f>
        <v>-</v>
      </c>
      <c r="D672" t="s">
        <v>256</v>
      </c>
      <c r="E672">
        <v>6754.5724991999996</v>
      </c>
      <c r="F672">
        <v>3073.3</v>
      </c>
      <c r="G672">
        <v>-11.393913510948799</v>
      </c>
      <c r="H672">
        <v>-2.2990333256629798</v>
      </c>
      <c r="I672">
        <v>16.236359458892299</v>
      </c>
      <c r="J672">
        <v>-4.43057824498268</v>
      </c>
      <c r="K672">
        <v>3234.7215172853098</v>
      </c>
      <c r="L672">
        <v>2868.6376545037501</v>
      </c>
      <c r="M672">
        <v>34.110293255227901</v>
      </c>
      <c r="N672">
        <v>0.55215950891497301</v>
      </c>
      <c r="O672">
        <v>26.574040933198798</v>
      </c>
      <c r="P672">
        <v>46.4173415912339</v>
      </c>
      <c r="Q672">
        <v>9.3799322114723999E-2</v>
      </c>
    </row>
    <row r="673" spans="1:17" hidden="1" x14ac:dyDescent="0.3">
      <c r="A673" t="s">
        <v>1481</v>
      </c>
      <c r="B673" t="s">
        <v>1482</v>
      </c>
      <c r="C673" t="str">
        <f>IFERROR(VLOOKUP(Table1[[#This Row],[Ticker]],[1]!Table2[[Symbol]:[Industry]],2,FALSE),"-")</f>
        <v>-</v>
      </c>
      <c r="D673" t="s">
        <v>1035</v>
      </c>
      <c r="E673">
        <v>6746.8437323999997</v>
      </c>
      <c r="F673">
        <v>128.5</v>
      </c>
      <c r="G673">
        <v>-18.816242242936699</v>
      </c>
      <c r="H673">
        <v>0.29191890464388098</v>
      </c>
      <c r="I673">
        <v>-7.4223326297880003</v>
      </c>
      <c r="K673">
        <v>120.10837337592</v>
      </c>
      <c r="M673">
        <v>1.05563603616817</v>
      </c>
      <c r="N673">
        <v>0.34375</v>
      </c>
      <c r="O673">
        <v>3.00389105058367</v>
      </c>
      <c r="P673">
        <v>8.4388185654008492</v>
      </c>
    </row>
    <row r="674" spans="1:17" hidden="1" x14ac:dyDescent="0.3">
      <c r="A674" t="s">
        <v>1483</v>
      </c>
      <c r="B674" t="s">
        <v>1484</v>
      </c>
      <c r="C674" t="str">
        <f>IFERROR(VLOOKUP(Table1[[#This Row],[Ticker]],[1]!Table2[[Symbol]:[Industry]],2,FALSE),"-")</f>
        <v>-</v>
      </c>
      <c r="D674" t="s">
        <v>153</v>
      </c>
      <c r="E674">
        <v>6719.1061853740002</v>
      </c>
      <c r="F674">
        <v>184.46</v>
      </c>
      <c r="G674">
        <v>146.388419391545</v>
      </c>
      <c r="H674">
        <v>9.2675691208889202</v>
      </c>
      <c r="I674">
        <v>38.379331839992098</v>
      </c>
      <c r="J674">
        <v>4.3359141622864197</v>
      </c>
      <c r="K674">
        <v>165.36524861206999</v>
      </c>
      <c r="L674">
        <v>131.606202014979</v>
      </c>
      <c r="M674">
        <v>60.235422854642302</v>
      </c>
      <c r="N674">
        <v>1.7716022145983601</v>
      </c>
      <c r="O674">
        <v>7.1777079041526397</v>
      </c>
      <c r="P674">
        <v>205.39735099337699</v>
      </c>
    </row>
    <row r="675" spans="1:17" x14ac:dyDescent="0.3">
      <c r="A675" t="s">
        <v>1485</v>
      </c>
      <c r="B675" t="s">
        <v>1486</v>
      </c>
      <c r="C675" t="str">
        <f>IFERROR(VLOOKUP(Table1[[#This Row],[Ticker]],[1]!Table2[[Symbol]:[Industry]],2,FALSE),"-")</f>
        <v>-</v>
      </c>
      <c r="D675" t="s">
        <v>368</v>
      </c>
      <c r="E675">
        <v>6717.9183302000001</v>
      </c>
      <c r="F675">
        <v>293.5</v>
      </c>
      <c r="G675">
        <v>-52.574714393908799</v>
      </c>
      <c r="H675">
        <v>-10.910948032096501</v>
      </c>
      <c r="I675">
        <v>-28.505292497003001</v>
      </c>
      <c r="J675">
        <v>-9.4691673926620396E-2</v>
      </c>
      <c r="K675">
        <v>297.45658226747702</v>
      </c>
      <c r="L675">
        <v>318.03155626304698</v>
      </c>
      <c r="M675">
        <v>53.225998091064199</v>
      </c>
      <c r="N675">
        <v>0.50703369968497902</v>
      </c>
      <c r="O675">
        <v>60.442930153321903</v>
      </c>
      <c r="P675">
        <v>13.6935889986442</v>
      </c>
      <c r="Q675">
        <v>2.012476457938E-3</v>
      </c>
    </row>
    <row r="676" spans="1:17" hidden="1" x14ac:dyDescent="0.3">
      <c r="A676" t="s">
        <v>1487</v>
      </c>
      <c r="B676" t="s">
        <v>1488</v>
      </c>
      <c r="C676" t="str">
        <f>IFERROR(VLOOKUP(Table1[[#This Row],[Ticker]],[1]!Table2[[Symbol]:[Industry]],2,FALSE),"-")</f>
        <v>-</v>
      </c>
      <c r="D676" t="s">
        <v>1489</v>
      </c>
      <c r="E676">
        <v>6677.3851199999999</v>
      </c>
      <c r="F676">
        <v>3205.35</v>
      </c>
      <c r="G676">
        <v>1237.90037765547</v>
      </c>
      <c r="H676">
        <v>-2.1098443005249701</v>
      </c>
      <c r="I676">
        <v>167.92779551963599</v>
      </c>
      <c r="J676">
        <v>1.8493578771889501</v>
      </c>
      <c r="K676">
        <v>2929.7147019735298</v>
      </c>
      <c r="L676">
        <v>1902.11640742739</v>
      </c>
      <c r="M676">
        <v>55.2046381320013</v>
      </c>
      <c r="N676">
        <v>0.52846078462365198</v>
      </c>
      <c r="O676">
        <v>11.345094919431499</v>
      </c>
      <c r="P676">
        <v>1305.85526315789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1492</v>
      </c>
      <c r="E677">
        <v>6662.6490567999999</v>
      </c>
      <c r="F677">
        <v>510.4</v>
      </c>
      <c r="G677">
        <v>-15.924034752772499</v>
      </c>
      <c r="H677">
        <v>-3.4357640461114598</v>
      </c>
      <c r="I677">
        <v>-22.463544808826999</v>
      </c>
      <c r="J677">
        <v>-5.4310761289757101</v>
      </c>
      <c r="K677">
        <v>512.49253775437296</v>
      </c>
      <c r="L677">
        <v>503.830591447747</v>
      </c>
      <c r="M677">
        <v>48.988492953435397</v>
      </c>
      <c r="N677">
        <v>0.79737410925029495</v>
      </c>
      <c r="O677">
        <v>31.142241379310299</v>
      </c>
      <c r="P677">
        <v>30.520393811533001</v>
      </c>
      <c r="Q677">
        <v>4.8024521722959998E-2</v>
      </c>
    </row>
    <row r="678" spans="1:17" hidden="1" x14ac:dyDescent="0.3">
      <c r="A678" t="s">
        <v>1493</v>
      </c>
      <c r="B678" t="s">
        <v>1494</v>
      </c>
      <c r="C678" t="str">
        <f>IFERROR(VLOOKUP(Table1[[#This Row],[Ticker]],[1]!Table2[[Symbol]:[Industry]],2,FALSE),"-")</f>
        <v>-</v>
      </c>
      <c r="D678" t="s">
        <v>1322</v>
      </c>
      <c r="E678">
        <v>6636.6662775300001</v>
      </c>
      <c r="F678">
        <v>1388.28</v>
      </c>
      <c r="G678">
        <v>-18.449729133280702</v>
      </c>
      <c r="H678">
        <v>0.782539395264368</v>
      </c>
      <c r="I678">
        <v>-7.6503961701552097</v>
      </c>
      <c r="J678">
        <v>-2.1415143740604798</v>
      </c>
      <c r="K678">
        <v>1385.61638435072</v>
      </c>
      <c r="L678">
        <v>1351.2879763170099</v>
      </c>
      <c r="M678">
        <v>77.088001342421407</v>
      </c>
      <c r="N678">
        <v>0.95387930186770198</v>
      </c>
      <c r="O678">
        <v>4.3845621920650002</v>
      </c>
      <c r="P678">
        <v>11.3608470701479</v>
      </c>
      <c r="Q678">
        <v>-5.5078309021881003E-2</v>
      </c>
    </row>
    <row r="679" spans="1:17" x14ac:dyDescent="0.3">
      <c r="A679" t="s">
        <v>1495</v>
      </c>
      <c r="B679" t="s">
        <v>1496</v>
      </c>
      <c r="C679" t="str">
        <f>IFERROR(VLOOKUP(Table1[[#This Row],[Ticker]],[1]!Table2[[Symbol]:[Industry]],2,FALSE),"-")</f>
        <v>-</v>
      </c>
      <c r="D679" t="s">
        <v>446</v>
      </c>
      <c r="E679">
        <v>6624.2670482849999</v>
      </c>
      <c r="F679">
        <v>599.15</v>
      </c>
      <c r="G679">
        <v>-38.316517713039403</v>
      </c>
      <c r="H679">
        <v>-15.923713742541899</v>
      </c>
      <c r="I679">
        <v>-10.5540473176489</v>
      </c>
      <c r="J679">
        <v>-5.6297250101671796</v>
      </c>
      <c r="K679">
        <v>642.81317730175499</v>
      </c>
      <c r="L679">
        <v>645.31183351809602</v>
      </c>
      <c r="M679">
        <v>40.069127910019702</v>
      </c>
      <c r="N679">
        <v>0.75653769066141197</v>
      </c>
      <c r="O679">
        <v>29.516815488608799</v>
      </c>
      <c r="P679">
        <v>14.9227965857868</v>
      </c>
      <c r="Q679">
        <v>-5.5838925693315E-2</v>
      </c>
    </row>
    <row r="680" spans="1:17" x14ac:dyDescent="0.3">
      <c r="A680" t="s">
        <v>1497</v>
      </c>
      <c r="B680" t="s">
        <v>1498</v>
      </c>
      <c r="C680" t="str">
        <f>IFERROR(VLOOKUP(Table1[[#This Row],[Ticker]],[1]!Table2[[Symbol]:[Industry]],2,FALSE),"-")</f>
        <v>-</v>
      </c>
      <c r="D680" t="s">
        <v>21</v>
      </c>
      <c r="E680">
        <v>6611.2726283449902</v>
      </c>
      <c r="F680">
        <v>798.35</v>
      </c>
      <c r="G680">
        <v>52.603391046206603</v>
      </c>
      <c r="H680">
        <v>-11.0341109937927</v>
      </c>
      <c r="I680">
        <v>53.433427640991901</v>
      </c>
      <c r="J680">
        <v>-9.1603467582563507</v>
      </c>
      <c r="K680">
        <v>835.38168969885203</v>
      </c>
      <c r="L680">
        <v>687.02074908765701</v>
      </c>
      <c r="M680">
        <v>41.081340648414397</v>
      </c>
      <c r="N680">
        <v>0.98024754457927399</v>
      </c>
      <c r="O680">
        <v>16.2021669693743</v>
      </c>
      <c r="P680">
        <v>92.3734939759036</v>
      </c>
      <c r="Q680">
        <v>0.12443017608050599</v>
      </c>
    </row>
    <row r="681" spans="1:17" x14ac:dyDescent="0.3">
      <c r="A681" t="s">
        <v>1499</v>
      </c>
      <c r="B681" t="s">
        <v>1500</v>
      </c>
      <c r="C681" t="str">
        <f>IFERROR(VLOOKUP(Table1[[#This Row],[Ticker]],[1]!Table2[[Symbol]:[Industry]],2,FALSE),"-")</f>
        <v>-</v>
      </c>
      <c r="D681" t="s">
        <v>291</v>
      </c>
      <c r="E681">
        <v>6607.6577951999998</v>
      </c>
      <c r="F681">
        <v>1342.95</v>
      </c>
      <c r="G681">
        <v>93.807041070704301</v>
      </c>
      <c r="H681">
        <v>7.1654617939436598</v>
      </c>
      <c r="I681">
        <v>40.204140713339598</v>
      </c>
      <c r="J681">
        <v>11.1614763384882</v>
      </c>
      <c r="K681">
        <v>1167.20869713658</v>
      </c>
      <c r="L681">
        <v>950.52573485515495</v>
      </c>
      <c r="M681">
        <v>71.217357379740093</v>
      </c>
      <c r="N681">
        <v>1.1988376540508501</v>
      </c>
      <c r="O681">
        <v>3.3545552701143002</v>
      </c>
      <c r="P681">
        <v>157.24547457140099</v>
      </c>
      <c r="Q681">
        <v>8.7002293822321997E-2</v>
      </c>
    </row>
    <row r="682" spans="1:17" x14ac:dyDescent="0.3">
      <c r="A682" t="s">
        <v>1501</v>
      </c>
      <c r="B682" t="s">
        <v>1502</v>
      </c>
      <c r="C682" t="str">
        <f>IFERROR(VLOOKUP(Table1[[#This Row],[Ticker]],[1]!Table2[[Symbol]:[Industry]],2,FALSE),"-")</f>
        <v>-</v>
      </c>
      <c r="D682" t="s">
        <v>51</v>
      </c>
      <c r="E682">
        <v>6601.3752445399996</v>
      </c>
      <c r="F682">
        <v>675.05</v>
      </c>
      <c r="G682">
        <v>62.141367063153702</v>
      </c>
      <c r="H682">
        <v>3.5113117317448901</v>
      </c>
      <c r="I682">
        <v>66.674820633898605</v>
      </c>
      <c r="J682">
        <v>-4.4290144332326999</v>
      </c>
      <c r="K682">
        <v>628.69562329130804</v>
      </c>
      <c r="L682">
        <v>498.74019422364103</v>
      </c>
      <c r="M682">
        <v>47.151405960767001</v>
      </c>
      <c r="N682">
        <v>0.84475524309163197</v>
      </c>
      <c r="O682">
        <v>9.5326272127990599</v>
      </c>
      <c r="P682">
        <v>127.44272237196699</v>
      </c>
      <c r="Q682">
        <v>-2.7267138711630002E-3</v>
      </c>
    </row>
    <row r="683" spans="1:17" x14ac:dyDescent="0.3">
      <c r="A683" t="s">
        <v>1503</v>
      </c>
      <c r="B683" t="s">
        <v>1504</v>
      </c>
      <c r="C683" t="str">
        <f>IFERROR(VLOOKUP(Table1[[#This Row],[Ticker]],[1]!Table2[[Symbol]:[Industry]],2,FALSE),"-")</f>
        <v>-</v>
      </c>
      <c r="D683" t="s">
        <v>153</v>
      </c>
      <c r="E683">
        <v>6588.0357106849997</v>
      </c>
      <c r="F683">
        <v>421.85</v>
      </c>
      <c r="G683">
        <v>47.1660074339716</v>
      </c>
      <c r="H683">
        <v>5.0635966881225798</v>
      </c>
      <c r="I683">
        <v>42.362720695625399</v>
      </c>
      <c r="J683">
        <v>1.4129018558117401</v>
      </c>
      <c r="K683">
        <v>382.67912174699399</v>
      </c>
      <c r="L683">
        <v>320.67922260705802</v>
      </c>
      <c r="M683">
        <v>65.157985355710295</v>
      </c>
      <c r="N683">
        <v>1.0810823085261301</v>
      </c>
      <c r="O683">
        <v>4.5987910394689999</v>
      </c>
      <c r="P683">
        <v>86.618004866180001</v>
      </c>
      <c r="Q683">
        <v>0.21112167045086</v>
      </c>
    </row>
    <row r="684" spans="1:17" hidden="1" x14ac:dyDescent="0.3">
      <c r="A684" t="s">
        <v>1505</v>
      </c>
      <c r="B684" t="s">
        <v>1506</v>
      </c>
      <c r="C684" t="str">
        <f>IFERROR(VLOOKUP(Table1[[#This Row],[Ticker]],[1]!Table2[[Symbol]:[Industry]],2,FALSE),"-")</f>
        <v>-</v>
      </c>
      <c r="D684" t="s">
        <v>116</v>
      </c>
      <c r="E684">
        <v>6587.3949307349903</v>
      </c>
      <c r="F684">
        <v>574.95000000000005</v>
      </c>
      <c r="G684">
        <v>-23.8013734104359</v>
      </c>
      <c r="H684">
        <v>-0.15781654509156001</v>
      </c>
      <c r="I684">
        <v>-1.98663421962586</v>
      </c>
      <c r="J684">
        <v>-0.56181334534481897</v>
      </c>
      <c r="K684">
        <v>552.36627007358902</v>
      </c>
      <c r="L684">
        <v>533.84490464950204</v>
      </c>
      <c r="M684">
        <v>56.1435706058435</v>
      </c>
      <c r="N684">
        <v>0.36514836307313198</v>
      </c>
      <c r="O684">
        <v>9.5660492216714506</v>
      </c>
      <c r="P684">
        <v>23.115631691648801</v>
      </c>
      <c r="Q684">
        <v>3.8830984144587001E-2</v>
      </c>
    </row>
    <row r="685" spans="1:17" x14ac:dyDescent="0.3">
      <c r="A685" t="s">
        <v>1507</v>
      </c>
      <c r="B685" t="s">
        <v>1508</v>
      </c>
      <c r="C685" t="str">
        <f>IFERROR(VLOOKUP(Table1[[#This Row],[Ticker]],[1]!Table2[[Symbol]:[Industry]],2,FALSE),"-")</f>
        <v>-</v>
      </c>
      <c r="D685" t="s">
        <v>46</v>
      </c>
      <c r="E685">
        <v>6570.3268938849997</v>
      </c>
      <c r="F685">
        <v>234.05</v>
      </c>
      <c r="G685">
        <v>121.59361192317699</v>
      </c>
      <c r="H685">
        <v>3.9663570940014201E-2</v>
      </c>
      <c r="I685">
        <v>22.858287517342202</v>
      </c>
      <c r="J685">
        <v>-3.8272474672332999</v>
      </c>
      <c r="K685">
        <v>229.77277258451701</v>
      </c>
      <c r="L685">
        <v>184.286095128217</v>
      </c>
      <c r="M685">
        <v>40.5776301146986</v>
      </c>
      <c r="N685">
        <v>0.52988447573374797</v>
      </c>
      <c r="O685">
        <v>16.171758171330801</v>
      </c>
      <c r="P685">
        <v>159.62285080421501</v>
      </c>
      <c r="Q685">
        <v>8.6391277836391001E-2</v>
      </c>
    </row>
    <row r="686" spans="1:17" x14ac:dyDescent="0.3">
      <c r="A686" t="s">
        <v>1509</v>
      </c>
      <c r="B686" t="s">
        <v>1510</v>
      </c>
      <c r="C686" t="str">
        <f>IFERROR(VLOOKUP(Table1[[#This Row],[Ticker]],[1]!Table2[[Symbol]:[Industry]],2,FALSE),"-")</f>
        <v>-</v>
      </c>
      <c r="D686" t="s">
        <v>139</v>
      </c>
      <c r="E686">
        <v>6567.9591280949999</v>
      </c>
      <c r="F686">
        <v>222.57</v>
      </c>
      <c r="G686">
        <v>148.02263947289501</v>
      </c>
      <c r="H686">
        <v>3.8382603680585201</v>
      </c>
      <c r="I686">
        <v>25.832501551636302</v>
      </c>
      <c r="J686">
        <v>-5.7372380281525199</v>
      </c>
      <c r="K686">
        <v>201.57847823607099</v>
      </c>
      <c r="L686">
        <v>160.293589477209</v>
      </c>
      <c r="M686">
        <v>60.664241308782799</v>
      </c>
      <c r="N686">
        <v>0.38015161177409201</v>
      </c>
      <c r="O686">
        <v>7.3684683470368801</v>
      </c>
      <c r="P686">
        <v>181.20025268477499</v>
      </c>
      <c r="Q686">
        <v>0.174510238089674</v>
      </c>
    </row>
    <row r="687" spans="1:17" x14ac:dyDescent="0.3">
      <c r="A687" t="s">
        <v>1511</v>
      </c>
      <c r="B687" t="s">
        <v>1512</v>
      </c>
      <c r="C687" t="str">
        <f>IFERROR(VLOOKUP(Table1[[#This Row],[Ticker]],[1]!Table2[[Symbol]:[Industry]],2,FALSE),"-")</f>
        <v>-</v>
      </c>
      <c r="D687" t="s">
        <v>390</v>
      </c>
      <c r="E687">
        <v>6545.8228374</v>
      </c>
      <c r="F687">
        <v>336.6</v>
      </c>
      <c r="G687">
        <v>28.360745785975801</v>
      </c>
      <c r="H687">
        <v>-3.5586558079997901</v>
      </c>
      <c r="I687">
        <v>25.568057543818501</v>
      </c>
      <c r="J687">
        <v>-6.9608783362241997</v>
      </c>
      <c r="K687">
        <v>326.14671348952999</v>
      </c>
      <c r="L687">
        <v>281.21133614016998</v>
      </c>
      <c r="M687">
        <v>45.442737314382903</v>
      </c>
      <c r="N687">
        <v>1.2353190646001699</v>
      </c>
      <c r="O687">
        <v>10.8734402852049</v>
      </c>
      <c r="P687">
        <v>64.115065821550402</v>
      </c>
      <c r="Q687">
        <v>-8.4471135757220005E-3</v>
      </c>
    </row>
    <row r="688" spans="1:17" x14ac:dyDescent="0.3">
      <c r="A688" t="s">
        <v>1513</v>
      </c>
      <c r="B688" t="s">
        <v>1514</v>
      </c>
      <c r="C688" t="str">
        <f>IFERROR(VLOOKUP(Table1[[#This Row],[Ticker]],[1]!Table2[[Symbol]:[Industry]],2,FALSE),"-")</f>
        <v>-</v>
      </c>
      <c r="D688" t="s">
        <v>24</v>
      </c>
      <c r="E688">
        <v>6535.1821034519999</v>
      </c>
      <c r="F688">
        <v>24.98</v>
      </c>
      <c r="G688">
        <v>2.4966106880285501</v>
      </c>
      <c r="H688">
        <v>-9.6931222322297099</v>
      </c>
      <c r="I688">
        <v>-32.518566017908803</v>
      </c>
      <c r="J688">
        <v>-4.7014607994711399</v>
      </c>
      <c r="K688">
        <v>26.458033030906801</v>
      </c>
      <c r="L688">
        <v>26.1379609945777</v>
      </c>
      <c r="M688">
        <v>42.708278653083902</v>
      </c>
      <c r="N688">
        <v>0.77164135500134101</v>
      </c>
      <c r="O688">
        <v>47.645016282567802</v>
      </c>
      <c r="P688">
        <v>30.738477338389298</v>
      </c>
      <c r="Q688">
        <v>0.10571264660257</v>
      </c>
    </row>
    <row r="689" spans="1:17" x14ac:dyDescent="0.3">
      <c r="A689" t="s">
        <v>1515</v>
      </c>
      <c r="B689" t="s">
        <v>1516</v>
      </c>
      <c r="C689" t="str">
        <f>IFERROR(VLOOKUP(Table1[[#This Row],[Ticker]],[1]!Table2[[Symbol]:[Industry]],2,FALSE),"-")</f>
        <v>-</v>
      </c>
      <c r="D689" t="s">
        <v>413</v>
      </c>
      <c r="E689">
        <v>6527.5382069650004</v>
      </c>
      <c r="F689">
        <v>211.55</v>
      </c>
      <c r="G689">
        <v>177.001883477581</v>
      </c>
      <c r="H689">
        <v>7.1359271691066901</v>
      </c>
      <c r="I689">
        <v>22.844966506625799</v>
      </c>
      <c r="J689">
        <v>-2.3063497934469002</v>
      </c>
      <c r="K689">
        <v>197.740646291319</v>
      </c>
      <c r="L689">
        <v>159.739550785723</v>
      </c>
      <c r="M689">
        <v>60.874098718162401</v>
      </c>
      <c r="N689">
        <v>0.64053416539727903</v>
      </c>
      <c r="O689">
        <v>13.401087213424701</v>
      </c>
      <c r="P689">
        <v>223.71843917368</v>
      </c>
      <c r="Q689">
        <v>8.7019774361020999E-2</v>
      </c>
    </row>
    <row r="690" spans="1:17" x14ac:dyDescent="0.3">
      <c r="A690" t="s">
        <v>1517</v>
      </c>
      <c r="B690" t="s">
        <v>1518</v>
      </c>
      <c r="C690" t="str">
        <f>IFERROR(VLOOKUP(Table1[[#This Row],[Ticker]],[1]!Table2[[Symbol]:[Industry]],2,FALSE),"-")</f>
        <v>-</v>
      </c>
      <c r="D690" t="s">
        <v>390</v>
      </c>
      <c r="E690">
        <v>6500.1638000000003</v>
      </c>
      <c r="F690">
        <v>132.5</v>
      </c>
      <c r="G690">
        <v>75.595931267962897</v>
      </c>
      <c r="H690">
        <v>-14.9342861278549</v>
      </c>
      <c r="I690">
        <v>14.725715000124</v>
      </c>
      <c r="J690">
        <v>-4.7834130982544698</v>
      </c>
      <c r="K690">
        <v>133.69166387924699</v>
      </c>
      <c r="L690">
        <v>109.102133191704</v>
      </c>
      <c r="M690">
        <v>37.523142046762501</v>
      </c>
      <c r="N690">
        <v>0.29127632373263201</v>
      </c>
      <c r="O690">
        <v>28.264150943396199</v>
      </c>
      <c r="P690">
        <v>103.689469638739</v>
      </c>
      <c r="Q690">
        <v>8.7632484542763997E-2</v>
      </c>
    </row>
    <row r="691" spans="1:17" hidden="1" x14ac:dyDescent="0.3">
      <c r="A691" t="s">
        <v>1519</v>
      </c>
      <c r="B691" t="s">
        <v>1520</v>
      </c>
      <c r="C691" t="str">
        <f>IFERROR(VLOOKUP(Table1[[#This Row],[Ticker]],[1]!Table2[[Symbol]:[Industry]],2,FALSE),"-")</f>
        <v>-</v>
      </c>
      <c r="D691" t="s">
        <v>1322</v>
      </c>
      <c r="E691">
        <v>6496.9056107910001</v>
      </c>
      <c r="F691">
        <v>1171.92</v>
      </c>
      <c r="G691">
        <v>-17.241732544474299</v>
      </c>
      <c r="H691">
        <v>1.3807886199156501</v>
      </c>
      <c r="I691">
        <v>-6.9671279361482599</v>
      </c>
      <c r="J691">
        <v>-0.290066549722096</v>
      </c>
      <c r="K691">
        <v>1158.8880457213399</v>
      </c>
      <c r="L691">
        <v>1131.5614335555599</v>
      </c>
      <c r="M691">
        <v>63.340787818078198</v>
      </c>
      <c r="N691">
        <v>1.05878113934273</v>
      </c>
      <c r="O691">
        <v>13.094750494914299</v>
      </c>
      <c r="P691">
        <v>35.355332001247397</v>
      </c>
    </row>
    <row r="692" spans="1:17" x14ac:dyDescent="0.3">
      <c r="A692" t="s">
        <v>1521</v>
      </c>
      <c r="B692" t="s">
        <v>1522</v>
      </c>
      <c r="C692" t="str">
        <f>IFERROR(VLOOKUP(Table1[[#This Row],[Ticker]],[1]!Table2[[Symbol]:[Industry]],2,FALSE),"-")</f>
        <v>-</v>
      </c>
      <c r="D692" t="s">
        <v>659</v>
      </c>
      <c r="E692">
        <v>6496.0836525969999</v>
      </c>
      <c r="F692">
        <v>133.21</v>
      </c>
      <c r="G692">
        <v>-38.382493214217597</v>
      </c>
      <c r="H692">
        <v>-9.8537799843189298</v>
      </c>
      <c r="I692">
        <v>-13.2519106288792</v>
      </c>
      <c r="J692">
        <v>-5.1422927028052499</v>
      </c>
      <c r="K692">
        <v>137.91617730841901</v>
      </c>
      <c r="L692">
        <v>139.50569442544801</v>
      </c>
      <c r="M692">
        <v>36.813536848863698</v>
      </c>
      <c r="N692">
        <v>0.89494740340870305</v>
      </c>
      <c r="O692">
        <v>34.411830943622803</v>
      </c>
      <c r="P692">
        <v>21.6529680365296</v>
      </c>
      <c r="Q692">
        <v>-9.5331044302678997E-2</v>
      </c>
    </row>
    <row r="693" spans="1:17" x14ac:dyDescent="0.3">
      <c r="A693" t="s">
        <v>1523</v>
      </c>
      <c r="B693" t="s">
        <v>1524</v>
      </c>
      <c r="C693" t="str">
        <f>IFERROR(VLOOKUP(Table1[[#This Row],[Ticker]],[1]!Table2[[Symbol]:[Industry]],2,FALSE),"-")</f>
        <v>-</v>
      </c>
      <c r="D693" t="s">
        <v>46</v>
      </c>
      <c r="E693">
        <v>6495.12703504</v>
      </c>
      <c r="F693">
        <v>858.4</v>
      </c>
      <c r="G693">
        <v>89.275392334511594</v>
      </c>
      <c r="H693">
        <v>-1.1663300392829601</v>
      </c>
      <c r="I693">
        <v>22.320830624608298</v>
      </c>
      <c r="J693">
        <v>4.7954249958904498</v>
      </c>
      <c r="K693">
        <v>815.24269264005602</v>
      </c>
      <c r="L693">
        <v>664.49996377829098</v>
      </c>
      <c r="M693">
        <v>59.323786045824299</v>
      </c>
      <c r="N693">
        <v>0.57550902813554305</v>
      </c>
      <c r="O693">
        <v>9.1332712022367204</v>
      </c>
      <c r="P693">
        <v>123.541666666666</v>
      </c>
      <c r="Q693">
        <v>0.155499975384286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465</v>
      </c>
      <c r="E694">
        <v>6433.1582515199998</v>
      </c>
      <c r="F694">
        <v>900.9</v>
      </c>
      <c r="G694">
        <v>52.813632011347103</v>
      </c>
      <c r="H694">
        <v>-5.5176152467297701</v>
      </c>
      <c r="I694">
        <v>-8.9755105649184603</v>
      </c>
      <c r="J694">
        <v>-10.103625035234099</v>
      </c>
      <c r="K694">
        <v>917.67257611271395</v>
      </c>
      <c r="L694">
        <v>832.73883372653495</v>
      </c>
      <c r="M694">
        <v>42.159774589878502</v>
      </c>
      <c r="N694">
        <v>2.4115760167812099</v>
      </c>
      <c r="O694">
        <v>25.2081252081252</v>
      </c>
      <c r="P694">
        <v>80.143971205758803</v>
      </c>
      <c r="Q694">
        <v>0.14454981435897701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408</v>
      </c>
      <c r="E695">
        <v>6432.6018060779998</v>
      </c>
      <c r="F695">
        <v>207.06</v>
      </c>
      <c r="G695">
        <v>107.360211184703</v>
      </c>
      <c r="H695">
        <v>-6.3793806089071898</v>
      </c>
      <c r="I695">
        <v>11.1035613361021</v>
      </c>
      <c r="J695">
        <v>-4.1078244630144001</v>
      </c>
      <c r="K695">
        <v>204.31759196960701</v>
      </c>
      <c r="L695">
        <v>170.40773148281701</v>
      </c>
      <c r="M695">
        <v>45.67673645352</v>
      </c>
      <c r="N695">
        <v>0.51440256366147696</v>
      </c>
      <c r="O695">
        <v>7.2829131652661001</v>
      </c>
      <c r="P695">
        <v>190.406732117812</v>
      </c>
      <c r="Q695">
        <v>0.11519799113096001</v>
      </c>
    </row>
    <row r="696" spans="1:17" hidden="1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43</v>
      </c>
      <c r="E696">
        <v>6349.6503075000001</v>
      </c>
      <c r="F696">
        <v>4127.25</v>
      </c>
      <c r="G696">
        <v>-6.6175798800137704</v>
      </c>
      <c r="H696">
        <v>-2.8045516835914199</v>
      </c>
      <c r="I696">
        <v>0.90797466313755604</v>
      </c>
      <c r="J696">
        <v>-2.2487370186959499</v>
      </c>
      <c r="K696">
        <v>4139.8361929878502</v>
      </c>
      <c r="L696">
        <v>3845.4443152520098</v>
      </c>
      <c r="M696">
        <v>42.944655260318797</v>
      </c>
      <c r="N696">
        <v>0.68342384239581599</v>
      </c>
      <c r="O696">
        <v>17.505603004421801</v>
      </c>
      <c r="P696">
        <v>30.650522317188901</v>
      </c>
      <c r="Q696">
        <v>-2.4313882870267998E-2</v>
      </c>
    </row>
    <row r="697" spans="1:17" hidden="1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46</v>
      </c>
      <c r="E697">
        <v>6347.84</v>
      </c>
      <c r="F697">
        <v>90</v>
      </c>
      <c r="G697">
        <v>-32.328345748779803</v>
      </c>
      <c r="H697">
        <v>0.29191890464388098</v>
      </c>
      <c r="I697">
        <v>-19.507959440156299</v>
      </c>
      <c r="J697">
        <v>-0.71262952703396498</v>
      </c>
      <c r="K697">
        <v>90.925675769574397</v>
      </c>
      <c r="L697">
        <v>92.489489022391496</v>
      </c>
      <c r="M697">
        <v>53.081674366169402</v>
      </c>
      <c r="N697">
        <v>0.76249999999999996</v>
      </c>
      <c r="O697">
        <v>9.44444444444445</v>
      </c>
      <c r="P697">
        <v>5.8823529411764701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630</v>
      </c>
      <c r="E698">
        <v>6333.9700735500001</v>
      </c>
      <c r="F698">
        <v>475.5</v>
      </c>
      <c r="G698">
        <v>30.774697299216101</v>
      </c>
      <c r="H698">
        <v>-8.3871417607181495</v>
      </c>
      <c r="I698">
        <v>-8.2664370345324496</v>
      </c>
      <c r="J698">
        <v>-5.1952822749615102</v>
      </c>
      <c r="K698">
        <v>487.98510492458303</v>
      </c>
      <c r="L698">
        <v>450.39345366892798</v>
      </c>
      <c r="M698">
        <v>43.541454449288103</v>
      </c>
      <c r="N698">
        <v>0.89747942003770897</v>
      </c>
      <c r="O698">
        <v>17.7287066246056</v>
      </c>
      <c r="P698">
        <v>59.670920080591003</v>
      </c>
      <c r="Q698">
        <v>6.5101559833755998E-2</v>
      </c>
    </row>
    <row r="699" spans="1:17" x14ac:dyDescent="0.3">
      <c r="A699" t="s">
        <v>1535</v>
      </c>
      <c r="B699" t="s">
        <v>1536</v>
      </c>
      <c r="C699" t="str">
        <f>IFERROR(VLOOKUP(Table1[[#This Row],[Ticker]],[1]!Table2[[Symbol]:[Industry]],2,FALSE),"-")</f>
        <v>-</v>
      </c>
      <c r="D699" t="s">
        <v>1537</v>
      </c>
      <c r="E699">
        <v>6295.1140822950001</v>
      </c>
      <c r="F699">
        <v>462.45</v>
      </c>
      <c r="G699">
        <v>2.7378102400780602</v>
      </c>
      <c r="H699">
        <v>0.27008484350850498</v>
      </c>
      <c r="I699">
        <v>-15.2511876405273</v>
      </c>
      <c r="J699">
        <v>-3.3078220392654099</v>
      </c>
      <c r="K699">
        <v>465.083572307091</v>
      </c>
      <c r="L699">
        <v>448.38068240912702</v>
      </c>
      <c r="M699">
        <v>45.967962537111298</v>
      </c>
      <c r="N699">
        <v>0.953183601441563</v>
      </c>
      <c r="O699">
        <v>24.748621472591601</v>
      </c>
      <c r="P699">
        <v>35.100788781770298</v>
      </c>
    </row>
    <row r="700" spans="1:17" x14ac:dyDescent="0.3">
      <c r="A700" t="s">
        <v>1538</v>
      </c>
      <c r="B700" t="s">
        <v>1539</v>
      </c>
      <c r="C700" t="str">
        <f>IFERROR(VLOOKUP(Table1[[#This Row],[Ticker]],[1]!Table2[[Symbol]:[Industry]],2,FALSE),"-")</f>
        <v>-</v>
      </c>
      <c r="D700" t="s">
        <v>139</v>
      </c>
      <c r="E700">
        <v>6267.7657417999999</v>
      </c>
      <c r="F700">
        <v>889.55</v>
      </c>
      <c r="G700">
        <v>5.47297042986549</v>
      </c>
      <c r="H700">
        <v>-6.7953576463550602</v>
      </c>
      <c r="I700">
        <v>-11.226517431726601</v>
      </c>
      <c r="J700">
        <v>-0.70697053772944696</v>
      </c>
      <c r="K700">
        <v>902.26336243270498</v>
      </c>
      <c r="L700">
        <v>844.16516203620495</v>
      </c>
      <c r="M700">
        <v>46.9590240178306</v>
      </c>
      <c r="N700">
        <v>0.834840217842165</v>
      </c>
      <c r="O700">
        <v>12.753639480636201</v>
      </c>
      <c r="P700">
        <v>44.395747098449803</v>
      </c>
      <c r="Q700">
        <v>2.4860768273377E-2</v>
      </c>
    </row>
    <row r="701" spans="1:17" hidden="1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1035</v>
      </c>
      <c r="E701">
        <v>6266.1528877000001</v>
      </c>
      <c r="F701">
        <v>115</v>
      </c>
      <c r="G701">
        <v>-26.0783457487798</v>
      </c>
      <c r="H701">
        <v>0.29191890464388098</v>
      </c>
      <c r="I701">
        <v>-11.3446941340338</v>
      </c>
      <c r="M701">
        <v>50</v>
      </c>
      <c r="N701">
        <v>1</v>
      </c>
      <c r="O701">
        <v>0</v>
      </c>
      <c r="P701">
        <v>0</v>
      </c>
    </row>
    <row r="702" spans="1:17" hidden="1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413</v>
      </c>
      <c r="E702">
        <v>6242.2686378300004</v>
      </c>
      <c r="F702">
        <v>282.85000000000002</v>
      </c>
      <c r="G702">
        <v>101.30068650928401</v>
      </c>
      <c r="H702">
        <v>4.7758914820016596</v>
      </c>
      <c r="I702">
        <v>44.4526068849691</v>
      </c>
      <c r="J702">
        <v>-3.2700858947547302</v>
      </c>
      <c r="K702">
        <v>270.21818799234001</v>
      </c>
      <c r="L702">
        <v>220.47429823671899</v>
      </c>
      <c r="M702">
        <v>57.117723502815899</v>
      </c>
      <c r="N702">
        <v>0.73215774358198804</v>
      </c>
      <c r="O702">
        <v>9.0330563903128596</v>
      </c>
      <c r="P702">
        <v>150.75354609928999</v>
      </c>
      <c r="Q702">
        <v>0.14474322631002401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205</v>
      </c>
      <c r="E703">
        <v>6237.89506764</v>
      </c>
      <c r="F703">
        <v>511.8</v>
      </c>
      <c r="G703">
        <v>46.827059656625501</v>
      </c>
      <c r="H703">
        <v>1.0278801910638899</v>
      </c>
      <c r="I703">
        <v>10.8762013883542</v>
      </c>
      <c r="J703">
        <v>-2.5786676334963499</v>
      </c>
      <c r="K703">
        <v>486.06549139984702</v>
      </c>
      <c r="L703">
        <v>416.614426515378</v>
      </c>
      <c r="M703">
        <v>56.662315486532997</v>
      </c>
      <c r="N703">
        <v>0.83565504082547204</v>
      </c>
      <c r="O703">
        <v>5.9984368894099296</v>
      </c>
      <c r="P703">
        <v>80.848056537102394</v>
      </c>
      <c r="Q703">
        <v>0.217357259910226</v>
      </c>
    </row>
    <row r="704" spans="1:17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256</v>
      </c>
      <c r="E704">
        <v>6224.3411421399996</v>
      </c>
      <c r="F704">
        <v>784.85</v>
      </c>
      <c r="G704">
        <v>32.333199311266497</v>
      </c>
      <c r="H704">
        <v>1.4129951378277299</v>
      </c>
      <c r="I704">
        <v>-11.3446941340338</v>
      </c>
      <c r="J704">
        <v>-1.7708305852350099</v>
      </c>
      <c r="K704">
        <v>753.98658213861904</v>
      </c>
      <c r="L704">
        <v>696.22905906019298</v>
      </c>
      <c r="M704">
        <v>55.993757688790801</v>
      </c>
      <c r="N704">
        <v>0.43389427267448499</v>
      </c>
      <c r="O704">
        <v>12.6075046187169</v>
      </c>
      <c r="P704">
        <v>59.587230581537199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465</v>
      </c>
      <c r="E705">
        <v>6214.1789569800003</v>
      </c>
      <c r="F705">
        <v>437.7</v>
      </c>
      <c r="G705">
        <v>-64.982552182148495</v>
      </c>
      <c r="H705">
        <v>-9.3011347620576501</v>
      </c>
      <c r="I705">
        <v>-31.319097644409499</v>
      </c>
      <c r="J705">
        <v>-5.4524884335595303</v>
      </c>
      <c r="K705">
        <v>470.62686900800702</v>
      </c>
      <c r="L705">
        <v>527.30505458006303</v>
      </c>
      <c r="M705">
        <v>32.476678000525297</v>
      </c>
      <c r="N705">
        <v>0.94144942044317104</v>
      </c>
      <c r="O705">
        <v>65.147361206305604</v>
      </c>
      <c r="P705">
        <v>2.1470245040840101</v>
      </c>
      <c r="Q705">
        <v>-4.5921642615920001E-2</v>
      </c>
    </row>
    <row r="706" spans="1:17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630</v>
      </c>
      <c r="E706">
        <v>6162.7503743500001</v>
      </c>
      <c r="F706">
        <v>345.35</v>
      </c>
      <c r="G706">
        <v>69.976153257748607</v>
      </c>
      <c r="H706">
        <v>-10.5227240445698</v>
      </c>
      <c r="I706">
        <v>-9.3511914760303103</v>
      </c>
      <c r="J706">
        <v>0.206273623491115</v>
      </c>
      <c r="K706">
        <v>357.79079753386299</v>
      </c>
      <c r="L706">
        <v>321.08868975570601</v>
      </c>
      <c r="M706">
        <v>39.684316653564203</v>
      </c>
      <c r="N706">
        <v>0.53464749294090397</v>
      </c>
      <c r="O706">
        <v>26.9147241928478</v>
      </c>
      <c r="P706">
        <v>97.0613409415121</v>
      </c>
      <c r="Q706">
        <v>0.101392404168203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862</v>
      </c>
      <c r="E707">
        <v>6094.2193127480004</v>
      </c>
      <c r="F707">
        <v>205.88</v>
      </c>
      <c r="G707">
        <v>43.1612761172291</v>
      </c>
      <c r="H707">
        <v>-6.1460781629350798</v>
      </c>
      <c r="I707">
        <v>-5.9273874264045698</v>
      </c>
      <c r="J707">
        <v>-0.92586935075570498</v>
      </c>
      <c r="K707">
        <v>213.723351796114</v>
      </c>
      <c r="L707">
        <v>194.70555813557999</v>
      </c>
      <c r="M707">
        <v>35.8244311309669</v>
      </c>
      <c r="N707">
        <v>0.75154968433214597</v>
      </c>
      <c r="O707">
        <v>23.664270448805102</v>
      </c>
      <c r="P707">
        <v>72.428810720267904</v>
      </c>
      <c r="Q707">
        <v>7.6706946235276005E-2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1556</v>
      </c>
      <c r="E708">
        <v>6080.2940853749997</v>
      </c>
      <c r="F708">
        <v>4725.75</v>
      </c>
      <c r="G708">
        <v>74.825044622141505</v>
      </c>
      <c r="H708">
        <v>0.84388863533607295</v>
      </c>
      <c r="I708">
        <v>25.336433848612501</v>
      </c>
      <c r="J708">
        <v>8.9427102787912798</v>
      </c>
      <c r="K708">
        <v>4284.0891290209902</v>
      </c>
      <c r="L708">
        <v>3584.1992907313102</v>
      </c>
      <c r="M708">
        <v>68.514534429491704</v>
      </c>
      <c r="N708">
        <v>1.13283536178745</v>
      </c>
      <c r="O708">
        <v>6.8602867269745396</v>
      </c>
      <c r="P708">
        <v>119.29234338747</v>
      </c>
      <c r="Q708">
        <v>0.176084293420329</v>
      </c>
    </row>
    <row r="709" spans="1:17" x14ac:dyDescent="0.3">
      <c r="A709" t="s">
        <v>1557</v>
      </c>
      <c r="B709" t="s">
        <v>1558</v>
      </c>
      <c r="C709" t="str">
        <f>IFERROR(VLOOKUP(Table1[[#This Row],[Ticker]],[1]!Table2[[Symbol]:[Industry]],2,FALSE),"-")</f>
        <v>-</v>
      </c>
      <c r="D709" t="s">
        <v>465</v>
      </c>
      <c r="E709">
        <v>6073.5802957199903</v>
      </c>
      <c r="F709">
        <v>1124.55</v>
      </c>
      <c r="G709">
        <v>-36.4513432780697</v>
      </c>
      <c r="H709">
        <v>3.2506088934789998</v>
      </c>
      <c r="I709">
        <v>-16.876448166291901</v>
      </c>
      <c r="J709">
        <v>-2.1730035252530202</v>
      </c>
      <c r="K709">
        <v>1086.7785995813099</v>
      </c>
      <c r="L709">
        <v>1114.3074108630201</v>
      </c>
      <c r="M709">
        <v>57.314649454261897</v>
      </c>
      <c r="N709">
        <v>0.53484922688738201</v>
      </c>
      <c r="O709">
        <v>24.912187097061</v>
      </c>
      <c r="P709">
        <v>20.491803278688501</v>
      </c>
      <c r="Q709">
        <v>-5.6110110459694003E-2</v>
      </c>
    </row>
    <row r="710" spans="1:17" hidden="1" x14ac:dyDescent="0.3">
      <c r="A710" t="s">
        <v>1559</v>
      </c>
      <c r="B710" t="s">
        <v>1560</v>
      </c>
      <c r="C710" t="str">
        <f>IFERROR(VLOOKUP(Table1[[#This Row],[Ticker]],[1]!Table2[[Symbol]:[Industry]],2,FALSE),"-")</f>
        <v>-</v>
      </c>
      <c r="D710" t="s">
        <v>256</v>
      </c>
      <c r="E710">
        <v>6061.8629180799999</v>
      </c>
      <c r="F710">
        <v>2225.9</v>
      </c>
      <c r="G710">
        <v>-19.8554872424567</v>
      </c>
      <c r="H710">
        <v>-6.4132015584675397</v>
      </c>
      <c r="I710">
        <v>-9.2532388297179402</v>
      </c>
      <c r="J710">
        <v>-6.2553011411341402</v>
      </c>
      <c r="K710">
        <v>2358.06961223691</v>
      </c>
      <c r="L710">
        <v>2240.24970670427</v>
      </c>
      <c r="M710">
        <v>26.3932830991392</v>
      </c>
      <c r="N710">
        <v>0.46229829407970002</v>
      </c>
      <c r="O710">
        <v>24.313760725998399</v>
      </c>
      <c r="P710">
        <v>29.412790697674399</v>
      </c>
      <c r="Q710">
        <v>7.3916383392129997E-2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291</v>
      </c>
      <c r="E711">
        <v>6050.7449273399998</v>
      </c>
      <c r="F711">
        <v>631.9</v>
      </c>
      <c r="G711">
        <v>-6.4456308680528798</v>
      </c>
      <c r="H711">
        <v>12.685929368291699</v>
      </c>
      <c r="I711">
        <v>11.0809573238756</v>
      </c>
      <c r="J711">
        <v>0.41552565517527801</v>
      </c>
      <c r="K711">
        <v>564.58005603550203</v>
      </c>
      <c r="L711">
        <v>539.80627962592803</v>
      </c>
      <c r="M711">
        <v>67.221649828579899</v>
      </c>
      <c r="N711">
        <v>2.8706614176913701</v>
      </c>
      <c r="O711">
        <v>4.7634119322677604</v>
      </c>
      <c r="P711">
        <v>45.281066789286101</v>
      </c>
      <c r="Q711">
        <v>6.8860665265066998E-2</v>
      </c>
    </row>
    <row r="712" spans="1:17" hidden="1" x14ac:dyDescent="0.3">
      <c r="A712" t="s">
        <v>1563</v>
      </c>
      <c r="B712" t="s">
        <v>1564</v>
      </c>
      <c r="C712" t="str">
        <f>IFERROR(VLOOKUP(Table1[[#This Row],[Ticker]],[1]!Table2[[Symbol]:[Industry]],2,FALSE),"-")</f>
        <v>-</v>
      </c>
      <c r="D712" t="s">
        <v>871</v>
      </c>
      <c r="E712">
        <v>6041.596536</v>
      </c>
      <c r="F712">
        <v>704.4</v>
      </c>
      <c r="G712">
        <v>69.371154806159097</v>
      </c>
      <c r="H712">
        <v>-12.770508202347701</v>
      </c>
      <c r="I712">
        <v>-8.7073635205994897</v>
      </c>
      <c r="J712">
        <v>-6.2989237740841499</v>
      </c>
      <c r="K712">
        <v>765.92075477662502</v>
      </c>
      <c r="L712">
        <v>652.81830791117</v>
      </c>
      <c r="M712">
        <v>27.2106483899592</v>
      </c>
      <c r="N712">
        <v>0.29827135398995902</v>
      </c>
      <c r="O712">
        <v>32.140829074389501</v>
      </c>
      <c r="P712">
        <v>96.403178586365499</v>
      </c>
      <c r="Q712">
        <v>5.4434553055972001E-2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527</v>
      </c>
      <c r="E713">
        <v>6025.4590349999999</v>
      </c>
      <c r="F713">
        <v>289.5</v>
      </c>
      <c r="G713">
        <v>-11.1198419962484</v>
      </c>
      <c r="H713">
        <v>-6.7791158018108701</v>
      </c>
      <c r="I713">
        <v>-35.983507097719901</v>
      </c>
      <c r="J713">
        <v>-2.94774298890054</v>
      </c>
      <c r="K713">
        <v>303.20464908498599</v>
      </c>
      <c r="L713">
        <v>315.23694879890797</v>
      </c>
      <c r="M713">
        <v>42.523806206417298</v>
      </c>
      <c r="N713">
        <v>0.58210301759352601</v>
      </c>
      <c r="O713">
        <v>39.993091537132997</v>
      </c>
      <c r="P713">
        <v>17.8745928338762</v>
      </c>
      <c r="Q713">
        <v>0.10333145688593801</v>
      </c>
    </row>
    <row r="714" spans="1:17" hidden="1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127</v>
      </c>
      <c r="E714">
        <v>6015.5195605899999</v>
      </c>
      <c r="F714">
        <v>155.27000000000001</v>
      </c>
      <c r="G714">
        <v>-32.384162789571498</v>
      </c>
      <c r="H714">
        <v>-10.642682208528599</v>
      </c>
      <c r="I714">
        <v>-17.6505111748255</v>
      </c>
      <c r="J714">
        <v>-9.0593868804138395</v>
      </c>
      <c r="M714">
        <v>29.063538834328199</v>
      </c>
      <c r="O714">
        <v>27.197784504411601</v>
      </c>
      <c r="P714">
        <v>15.0148148148148</v>
      </c>
    </row>
    <row r="715" spans="1:17" hidden="1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46</v>
      </c>
      <c r="E715">
        <v>6010.0226130000001</v>
      </c>
      <c r="F715">
        <v>572.70000000000005</v>
      </c>
      <c r="G715">
        <v>182.15631517694601</v>
      </c>
      <c r="H715">
        <v>34.644436890255299</v>
      </c>
      <c r="I715">
        <v>123.46465395944701</v>
      </c>
      <c r="J715">
        <v>-4.8286658097654298</v>
      </c>
      <c r="K715">
        <v>426.44643790770499</v>
      </c>
      <c r="L715">
        <v>302.97238790705097</v>
      </c>
      <c r="M715">
        <v>73.553951842784898</v>
      </c>
      <c r="N715">
        <v>1.3546084893202399</v>
      </c>
      <c r="O715">
        <v>4.59228217216691</v>
      </c>
      <c r="P715">
        <v>270.55968942089902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556</v>
      </c>
      <c r="E716">
        <v>5998.969250995</v>
      </c>
      <c r="F716">
        <v>416.15</v>
      </c>
      <c r="G716">
        <v>-35.482939196042302</v>
      </c>
      <c r="H716">
        <v>-5.9103282863673599</v>
      </c>
      <c r="I716">
        <v>-19.0617359346769</v>
      </c>
      <c r="J716">
        <v>-3.6767118239071399</v>
      </c>
      <c r="K716">
        <v>433.835898011327</v>
      </c>
      <c r="L716">
        <v>439.57055214854699</v>
      </c>
      <c r="M716">
        <v>33.690609218923399</v>
      </c>
      <c r="N716">
        <v>1.2934301936450601</v>
      </c>
      <c r="O716">
        <v>35.660218671152201</v>
      </c>
      <c r="P716">
        <v>5.8905852417302702</v>
      </c>
      <c r="Q716">
        <v>-4.5814437961693003E-2</v>
      </c>
    </row>
    <row r="717" spans="1:17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1575</v>
      </c>
      <c r="E717">
        <v>5998.5627556400004</v>
      </c>
      <c r="F717">
        <v>336.7</v>
      </c>
      <c r="G717">
        <v>8.9256638743155499</v>
      </c>
      <c r="H717">
        <v>-11.8943682881116</v>
      </c>
      <c r="I717">
        <v>-1.38388420588232</v>
      </c>
      <c r="J717">
        <v>-1.0941968883488999</v>
      </c>
      <c r="K717">
        <v>333.71991127817199</v>
      </c>
      <c r="L717">
        <v>291.68377320511098</v>
      </c>
      <c r="M717">
        <v>46.4902808546274</v>
      </c>
      <c r="N717">
        <v>0.55047995577265996</v>
      </c>
      <c r="O717">
        <v>19.958419958419899</v>
      </c>
      <c r="P717">
        <v>65.454545454545396</v>
      </c>
      <c r="Q717">
        <v>0.13341316500266501</v>
      </c>
    </row>
    <row r="718" spans="1:17" x14ac:dyDescent="0.3">
      <c r="A718" t="s">
        <v>1576</v>
      </c>
      <c r="B718" t="s">
        <v>1577</v>
      </c>
      <c r="C718" t="str">
        <f>IFERROR(VLOOKUP(Table1[[#This Row],[Ticker]],[1]!Table2[[Symbol]:[Industry]],2,FALSE),"-")</f>
        <v>-</v>
      </c>
      <c r="D718" t="s">
        <v>393</v>
      </c>
      <c r="E718">
        <v>5949.7628091839997</v>
      </c>
      <c r="F718">
        <v>60.54</v>
      </c>
      <c r="G718">
        <v>-38.703278095884301</v>
      </c>
      <c r="H718">
        <v>-5.6115638378205901</v>
      </c>
      <c r="I718">
        <v>-31.686799397191699</v>
      </c>
      <c r="J718">
        <v>-1.9259431850106801</v>
      </c>
      <c r="K718">
        <v>63.753759406500997</v>
      </c>
      <c r="L718">
        <v>68.886946155972893</v>
      </c>
      <c r="M718">
        <v>35.274126496100799</v>
      </c>
      <c r="N718">
        <v>0.58441424375264395</v>
      </c>
      <c r="O718">
        <v>61.876445325404603</v>
      </c>
      <c r="P718">
        <v>3.2577178918642198</v>
      </c>
      <c r="Q718">
        <v>3.6436659306372E-2</v>
      </c>
    </row>
    <row r="719" spans="1:17" x14ac:dyDescent="0.3">
      <c r="A719" t="s">
        <v>1578</v>
      </c>
      <c r="B719" t="s">
        <v>1579</v>
      </c>
      <c r="C719" t="str">
        <f>IFERROR(VLOOKUP(Table1[[#This Row],[Ticker]],[1]!Table2[[Symbol]:[Industry]],2,FALSE),"-")</f>
        <v>-</v>
      </c>
      <c r="D719" t="s">
        <v>57</v>
      </c>
      <c r="E719">
        <v>5942.3570156599999</v>
      </c>
      <c r="F719">
        <v>66.17</v>
      </c>
      <c r="G719">
        <v>87.029544750414999</v>
      </c>
      <c r="H719">
        <v>-18.459720224650599</v>
      </c>
      <c r="I719">
        <v>-18.604680118616798</v>
      </c>
      <c r="J719">
        <v>-8.3728381708491497</v>
      </c>
      <c r="K719">
        <v>68.770491882970802</v>
      </c>
      <c r="L719">
        <v>62.168613506729798</v>
      </c>
      <c r="M719">
        <v>52.1686171727236</v>
      </c>
      <c r="N719">
        <v>1.0029616816461699</v>
      </c>
      <c r="O719">
        <v>50.566722079492202</v>
      </c>
      <c r="P719">
        <v>135.062166962699</v>
      </c>
      <c r="Q719">
        <v>7.7117422564885005E-2</v>
      </c>
    </row>
    <row r="720" spans="1:17" x14ac:dyDescent="0.3">
      <c r="A720" t="s">
        <v>1580</v>
      </c>
      <c r="B720" t="s">
        <v>1581</v>
      </c>
      <c r="C720" t="str">
        <f>IFERROR(VLOOKUP(Table1[[#This Row],[Ticker]],[1]!Table2[[Symbol]:[Industry]],2,FALSE),"-")</f>
        <v>-</v>
      </c>
      <c r="D720" t="s">
        <v>950</v>
      </c>
      <c r="E720">
        <v>5933.36365776</v>
      </c>
      <c r="F720">
        <v>129.36000000000001</v>
      </c>
      <c r="G720">
        <v>-17.849941649219002</v>
      </c>
      <c r="H720">
        <v>-4.8307576752817596</v>
      </c>
      <c r="I720">
        <v>-40.435304231057302</v>
      </c>
      <c r="J720">
        <v>-3.0618796035567701</v>
      </c>
      <c r="K720">
        <v>138.67579411747701</v>
      </c>
      <c r="L720">
        <v>153.444616833011</v>
      </c>
      <c r="M720">
        <v>38.130879545603698</v>
      </c>
      <c r="N720">
        <v>0.61759147362298805</v>
      </c>
      <c r="O720">
        <v>62.8014842300556</v>
      </c>
      <c r="P720">
        <v>9.1645569620253298</v>
      </c>
      <c r="Q720">
        <v>3.4559394653575E-2</v>
      </c>
    </row>
    <row r="721" spans="1:17" hidden="1" x14ac:dyDescent="0.3">
      <c r="A721" t="s">
        <v>1582</v>
      </c>
      <c r="B721" t="s">
        <v>1583</v>
      </c>
      <c r="C721" t="str">
        <f>IFERROR(VLOOKUP(Table1[[#This Row],[Ticker]],[1]!Table2[[Symbol]:[Industry]],2,FALSE),"-")</f>
        <v>-</v>
      </c>
      <c r="D721" t="s">
        <v>298</v>
      </c>
      <c r="E721">
        <v>5894.9918100000004</v>
      </c>
      <c r="F721">
        <v>3040.85</v>
      </c>
      <c r="G721">
        <v>532.11429494386005</v>
      </c>
      <c r="H721">
        <v>40.937471628827801</v>
      </c>
      <c r="I721">
        <v>104.318426433342</v>
      </c>
      <c r="J721">
        <v>2.7748704729660298</v>
      </c>
      <c r="K721">
        <v>2234.2996011976902</v>
      </c>
      <c r="L721">
        <v>1439.3501868072599</v>
      </c>
      <c r="M721">
        <v>70.823687426406707</v>
      </c>
      <c r="N721">
        <v>1.0091009216856901</v>
      </c>
      <c r="O721">
        <v>1.1888123386553</v>
      </c>
      <c r="P721">
        <v>660.21249999999998</v>
      </c>
      <c r="Q721">
        <v>0.31732013427252997</v>
      </c>
    </row>
    <row r="722" spans="1:17" hidden="1" x14ac:dyDescent="0.3">
      <c r="A722" t="s">
        <v>1584</v>
      </c>
      <c r="B722" t="s">
        <v>1585</v>
      </c>
      <c r="C722" t="str">
        <f>IFERROR(VLOOKUP(Table1[[#This Row],[Ticker]],[1]!Table2[[Symbol]:[Industry]],2,FALSE),"-")</f>
        <v>-</v>
      </c>
      <c r="D722" t="s">
        <v>527</v>
      </c>
      <c r="E722">
        <v>5794.7505868799999</v>
      </c>
      <c r="F722">
        <v>5831.55</v>
      </c>
      <c r="G722">
        <v>42.2446445817151</v>
      </c>
      <c r="H722">
        <v>-5.8771852850377204</v>
      </c>
      <c r="I722">
        <v>30.185758376068399</v>
      </c>
      <c r="J722">
        <v>2.9006108276443898</v>
      </c>
      <c r="K722">
        <v>5747.6416568457998</v>
      </c>
      <c r="L722">
        <v>4837.2159052503503</v>
      </c>
      <c r="M722">
        <v>59.210590650597197</v>
      </c>
      <c r="N722">
        <v>0.95482465860618804</v>
      </c>
      <c r="O722">
        <v>14.873404154984501</v>
      </c>
      <c r="P722">
        <v>104.071598544232</v>
      </c>
      <c r="Q722">
        <v>0.16619671163827299</v>
      </c>
    </row>
    <row r="723" spans="1:17" hidden="1" x14ac:dyDescent="0.3">
      <c r="A723" t="s">
        <v>1586</v>
      </c>
      <c r="B723" t="s">
        <v>1587</v>
      </c>
      <c r="C723" t="str">
        <f>IFERROR(VLOOKUP(Table1[[#This Row],[Ticker]],[1]!Table2[[Symbol]:[Industry]],2,FALSE),"-")</f>
        <v>-</v>
      </c>
      <c r="D723" t="s">
        <v>24</v>
      </c>
      <c r="E723">
        <v>5788.0258185000002</v>
      </c>
      <c r="F723">
        <v>553.4</v>
      </c>
      <c r="G723">
        <v>24.240817635710101</v>
      </c>
      <c r="H723">
        <v>-20.187572718695201</v>
      </c>
      <c r="I723">
        <v>20.5428177820767</v>
      </c>
      <c r="J723">
        <v>-9.8545437184530993</v>
      </c>
      <c r="K723">
        <v>627.82964801846197</v>
      </c>
      <c r="M723">
        <v>15.598214253521901</v>
      </c>
      <c r="N723">
        <v>0.72401887274389498</v>
      </c>
      <c r="O723">
        <v>37.495482471991302</v>
      </c>
      <c r="P723">
        <v>51.616438356164302</v>
      </c>
    </row>
    <row r="724" spans="1:17" x14ac:dyDescent="0.3">
      <c r="A724" t="s">
        <v>1588</v>
      </c>
      <c r="B724" t="s">
        <v>1589</v>
      </c>
      <c r="C724" t="str">
        <f>IFERROR(VLOOKUP(Table1[[#This Row],[Ticker]],[1]!Table2[[Symbol]:[Industry]],2,FALSE),"-")</f>
        <v>-</v>
      </c>
      <c r="D724" t="s">
        <v>256</v>
      </c>
      <c r="E724">
        <v>5781.4990064000003</v>
      </c>
      <c r="F724">
        <v>1286</v>
      </c>
      <c r="G724">
        <v>-40.867638089092601</v>
      </c>
      <c r="H724">
        <v>-12.308589651468999</v>
      </c>
      <c r="I724">
        <v>-18.321438320080301</v>
      </c>
      <c r="J724">
        <v>-7.3011931907748302</v>
      </c>
      <c r="K724">
        <v>1375.8453528487901</v>
      </c>
      <c r="L724">
        <v>1422.6753143972801</v>
      </c>
      <c r="M724">
        <v>23.131159998406801</v>
      </c>
      <c r="N724">
        <v>0.78256495916327196</v>
      </c>
      <c r="O724">
        <v>47.585536547433897</v>
      </c>
      <c r="P724">
        <v>12.501093517627501</v>
      </c>
      <c r="Q724">
        <v>-6.0628315233635002E-2</v>
      </c>
    </row>
    <row r="725" spans="1:17" x14ac:dyDescent="0.3">
      <c r="A725" t="s">
        <v>1590</v>
      </c>
      <c r="B725" t="s">
        <v>1591</v>
      </c>
      <c r="C725" t="str">
        <f>IFERROR(VLOOKUP(Table1[[#This Row],[Ticker]],[1]!Table2[[Symbol]:[Industry]],2,FALSE),"-")</f>
        <v>-</v>
      </c>
      <c r="D725" t="s">
        <v>70</v>
      </c>
      <c r="E725">
        <v>5763.6480000000001</v>
      </c>
      <c r="F725">
        <v>818.7</v>
      </c>
      <c r="G725">
        <v>76.645437834233604</v>
      </c>
      <c r="H725">
        <v>-8.41814412513226</v>
      </c>
      <c r="I725">
        <v>-26.156618591658301</v>
      </c>
      <c r="J725">
        <v>-8.5614667363362909</v>
      </c>
      <c r="K725">
        <v>880.98421826348897</v>
      </c>
      <c r="L725">
        <v>785.921013372218</v>
      </c>
      <c r="M725">
        <v>31.096374561979999</v>
      </c>
      <c r="N725">
        <v>0.69793806847274398</v>
      </c>
      <c r="O725">
        <v>42.298766336875502</v>
      </c>
      <c r="P725">
        <v>117.739361702127</v>
      </c>
      <c r="Q725">
        <v>0.106275988414052</v>
      </c>
    </row>
    <row r="726" spans="1:17" x14ac:dyDescent="0.3">
      <c r="A726" t="s">
        <v>1592</v>
      </c>
      <c r="B726" t="s">
        <v>1593</v>
      </c>
      <c r="C726" t="str">
        <f>IFERROR(VLOOKUP(Table1[[#This Row],[Ticker]],[1]!Table2[[Symbol]:[Industry]],2,FALSE),"-")</f>
        <v>-</v>
      </c>
      <c r="D726" t="s">
        <v>341</v>
      </c>
      <c r="E726">
        <v>5758.7456140100003</v>
      </c>
      <c r="F726">
        <v>269.89999999999998</v>
      </c>
      <c r="G726">
        <v>-10.6131051070686</v>
      </c>
      <c r="H726">
        <v>0.74810594132891794</v>
      </c>
      <c r="I726">
        <v>21.024114105299098</v>
      </c>
      <c r="J726">
        <v>-4.6217204361248703</v>
      </c>
      <c r="K726">
        <v>260.875422474451</v>
      </c>
      <c r="L726">
        <v>238.508991388016</v>
      </c>
      <c r="M726">
        <v>50.875477747933203</v>
      </c>
      <c r="N726">
        <v>0.64271637947628801</v>
      </c>
      <c r="O726">
        <v>10.0778065950352</v>
      </c>
      <c r="P726">
        <v>42.804232804232797</v>
      </c>
      <c r="Q726">
        <v>-8.1524753260664995E-2</v>
      </c>
    </row>
    <row r="727" spans="1:17" x14ac:dyDescent="0.3">
      <c r="A727" t="s">
        <v>1594</v>
      </c>
      <c r="B727" t="s">
        <v>1595</v>
      </c>
      <c r="C727" t="str">
        <f>IFERROR(VLOOKUP(Table1[[#This Row],[Ticker]],[1]!Table2[[Symbol]:[Industry]],2,FALSE),"-")</f>
        <v>-</v>
      </c>
      <c r="D727" t="s">
        <v>139</v>
      </c>
      <c r="E727">
        <v>5684.04</v>
      </c>
      <c r="F727">
        <v>199.44</v>
      </c>
      <c r="G727">
        <v>57.737322453985101</v>
      </c>
      <c r="H727">
        <v>-17.051502701072799</v>
      </c>
      <c r="I727">
        <v>-22.940438814884899</v>
      </c>
      <c r="J727">
        <v>-4.5373385165673801</v>
      </c>
      <c r="K727">
        <v>205.23525460264801</v>
      </c>
      <c r="L727">
        <v>186.093291490642</v>
      </c>
      <c r="M727">
        <v>40.0245912227318</v>
      </c>
      <c r="N727">
        <v>0.52909195344454396</v>
      </c>
      <c r="O727">
        <v>32.846971520256702</v>
      </c>
      <c r="P727">
        <v>85.611912517449895</v>
      </c>
      <c r="Q727">
        <v>3.4267630059242001E-2</v>
      </c>
    </row>
    <row r="728" spans="1:17" hidden="1" x14ac:dyDescent="0.3">
      <c r="A728" t="s">
        <v>1596</v>
      </c>
      <c r="B728" t="s">
        <v>1597</v>
      </c>
      <c r="C728" t="str">
        <f>IFERROR(VLOOKUP(Table1[[#This Row],[Ticker]],[1]!Table2[[Symbol]:[Industry]],2,FALSE),"-")</f>
        <v>-</v>
      </c>
      <c r="D728" t="s">
        <v>537</v>
      </c>
      <c r="E728">
        <v>5607.0608192399995</v>
      </c>
      <c r="F728">
        <v>1435.4</v>
      </c>
      <c r="G728">
        <v>11.0705172361236</v>
      </c>
      <c r="H728">
        <v>-6.5194606990232904</v>
      </c>
      <c r="I728">
        <v>4.6050615103782704</v>
      </c>
      <c r="J728">
        <v>-0.97899947780610297</v>
      </c>
      <c r="K728">
        <v>1447.5810198613499</v>
      </c>
      <c r="L728">
        <v>1283.9182612587099</v>
      </c>
      <c r="M728">
        <v>37.000965264700802</v>
      </c>
      <c r="N728">
        <v>0.39055404489877499</v>
      </c>
      <c r="O728">
        <v>19.827225860387301</v>
      </c>
      <c r="P728">
        <v>47.220512820512802</v>
      </c>
      <c r="Q728">
        <v>-2.5161252798232999E-2</v>
      </c>
    </row>
    <row r="729" spans="1:17" hidden="1" x14ac:dyDescent="0.3">
      <c r="A729" t="s">
        <v>1598</v>
      </c>
      <c r="B729" t="s">
        <v>1599</v>
      </c>
      <c r="C729" t="str">
        <f>IFERROR(VLOOKUP(Table1[[#This Row],[Ticker]],[1]!Table2[[Symbol]:[Industry]],2,FALSE),"-")</f>
        <v>-</v>
      </c>
      <c r="D729" t="s">
        <v>559</v>
      </c>
      <c r="E729">
        <v>5566.4374326750003</v>
      </c>
      <c r="F729">
        <v>5786.75</v>
      </c>
      <c r="G729">
        <v>-29.133245147349101</v>
      </c>
      <c r="H729">
        <v>-4.0398134570652902</v>
      </c>
      <c r="I729">
        <v>-10.139695751774701</v>
      </c>
      <c r="J729">
        <v>-1.60395476208989</v>
      </c>
      <c r="K729">
        <v>5728.7532433164597</v>
      </c>
      <c r="L729">
        <v>5551.0823672643501</v>
      </c>
      <c r="M729">
        <v>51.752430929798599</v>
      </c>
      <c r="N729">
        <v>0.94366746959790604</v>
      </c>
      <c r="O729">
        <v>11.4615284918131</v>
      </c>
      <c r="P729">
        <v>16.120520126820999</v>
      </c>
      <c r="Q729">
        <v>3.6809884691606003E-2</v>
      </c>
    </row>
    <row r="730" spans="1:17" x14ac:dyDescent="0.3">
      <c r="A730" t="s">
        <v>1600</v>
      </c>
      <c r="B730" t="s">
        <v>1601</v>
      </c>
      <c r="C730" t="str">
        <f>IFERROR(VLOOKUP(Table1[[#This Row],[Ticker]],[1]!Table2[[Symbol]:[Industry]],2,FALSE),"-")</f>
        <v>-</v>
      </c>
      <c r="D730" t="s">
        <v>1376</v>
      </c>
      <c r="E730">
        <v>5563.6512790950001</v>
      </c>
      <c r="F730">
        <v>859.95</v>
      </c>
      <c r="G730">
        <v>-1.0946963046987499</v>
      </c>
      <c r="H730">
        <v>0.62802362779971699</v>
      </c>
      <c r="I730">
        <v>0.67901458738867504</v>
      </c>
      <c r="J730">
        <v>7.7662688536876896</v>
      </c>
      <c r="K730">
        <v>782.628346493604</v>
      </c>
      <c r="L730">
        <v>763.441983117674</v>
      </c>
      <c r="M730">
        <v>71.804217722247699</v>
      </c>
      <c r="N730">
        <v>0.83104455681381195</v>
      </c>
      <c r="O730">
        <v>26.635269492412299</v>
      </c>
      <c r="P730">
        <v>40.883027522935798</v>
      </c>
      <c r="Q730">
        <v>0.11744141970248501</v>
      </c>
    </row>
    <row r="731" spans="1:17" hidden="1" x14ac:dyDescent="0.3">
      <c r="A731" t="s">
        <v>1602</v>
      </c>
      <c r="B731" t="s">
        <v>1603</v>
      </c>
      <c r="C731" t="str">
        <f>IFERROR(VLOOKUP(Table1[[#This Row],[Ticker]],[1]!Table2[[Symbol]:[Industry]],2,FALSE),"-")</f>
        <v>-</v>
      </c>
      <c r="D731" t="s">
        <v>390</v>
      </c>
      <c r="E731">
        <v>5553.6555162000004</v>
      </c>
      <c r="F731">
        <v>13071.3</v>
      </c>
      <c r="G731">
        <v>21.726846706781199</v>
      </c>
      <c r="H731">
        <v>10.953737086462001</v>
      </c>
      <c r="I731">
        <v>35.878670041422701</v>
      </c>
      <c r="J731">
        <v>-2.8892416946857402</v>
      </c>
      <c r="K731">
        <v>11101.416318186601</v>
      </c>
      <c r="L731">
        <v>10081.0099474954</v>
      </c>
      <c r="M731">
        <v>74.058211648769102</v>
      </c>
      <c r="N731">
        <v>1.57824012291919</v>
      </c>
      <c r="O731">
        <v>1.67274869370301</v>
      </c>
      <c r="P731">
        <v>56.8665806606462</v>
      </c>
      <c r="Q731">
        <v>-3.0229148372599001E-2</v>
      </c>
    </row>
    <row r="732" spans="1:17" hidden="1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21</v>
      </c>
      <c r="E732">
        <v>5515.898123125</v>
      </c>
      <c r="F732">
        <v>466.25</v>
      </c>
      <c r="G732">
        <v>-32.744345148239297</v>
      </c>
      <c r="H732">
        <v>-5.3624267497017701</v>
      </c>
      <c r="I732">
        <v>-12.068637496111901</v>
      </c>
      <c r="J732">
        <v>-2.3376295270339602</v>
      </c>
      <c r="K732">
        <v>477.70561898429702</v>
      </c>
      <c r="L732">
        <v>466.56300372375199</v>
      </c>
      <c r="M732">
        <v>44.244425296075597</v>
      </c>
      <c r="N732">
        <v>0.59396415332967401</v>
      </c>
      <c r="O732">
        <v>28.4718498659517</v>
      </c>
      <c r="P732">
        <v>19.520635734427</v>
      </c>
      <c r="Q732">
        <v>8.3546641534154004E-2</v>
      </c>
    </row>
    <row r="733" spans="1:17" hidden="1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153</v>
      </c>
      <c r="E733">
        <v>5455.1682899999996</v>
      </c>
      <c r="F733">
        <v>4826.25</v>
      </c>
      <c r="G733">
        <v>134.419846079362</v>
      </c>
      <c r="H733">
        <v>-7.6666951473291602</v>
      </c>
      <c r="I733">
        <v>54.898291884504701</v>
      </c>
      <c r="J733">
        <v>3.6128564765006002</v>
      </c>
      <c r="K733">
        <v>4655.6211802918697</v>
      </c>
      <c r="L733">
        <v>3531.5589617711298</v>
      </c>
      <c r="M733">
        <v>53.675564312809897</v>
      </c>
      <c r="N733">
        <v>0.39644778261033697</v>
      </c>
      <c r="O733">
        <v>17.8896658896658</v>
      </c>
      <c r="P733">
        <v>181.82481751824801</v>
      </c>
      <c r="Q733">
        <v>0.21117056020675401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282</v>
      </c>
      <c r="E734">
        <v>5440.0549759199903</v>
      </c>
      <c r="F734">
        <v>4971.6000000000004</v>
      </c>
      <c r="G734">
        <v>79.347532148383607</v>
      </c>
      <c r="H734">
        <v>17.024797441573899</v>
      </c>
      <c r="I734">
        <v>16.189455805041302</v>
      </c>
      <c r="J734">
        <v>3.8371630040863698</v>
      </c>
      <c r="K734">
        <v>4414.0896301919702</v>
      </c>
      <c r="L734">
        <v>3809.11411413407</v>
      </c>
      <c r="M734">
        <v>70.630274182563298</v>
      </c>
      <c r="N734">
        <v>1.2089705135895801</v>
      </c>
      <c r="O734">
        <v>3.00104594094456</v>
      </c>
      <c r="P734">
        <v>109.136799596163</v>
      </c>
      <c r="Q734">
        <v>0.13036697297930899</v>
      </c>
    </row>
    <row r="735" spans="1:17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24</v>
      </c>
      <c r="E735">
        <v>5391.2639058249997</v>
      </c>
      <c r="F735">
        <v>318.85000000000002</v>
      </c>
      <c r="G735">
        <v>-21.0725825345529</v>
      </c>
      <c r="H735">
        <v>-12.1753269924737</v>
      </c>
      <c r="I735">
        <v>-23.916671101404201</v>
      </c>
      <c r="J735">
        <v>-2.70459987910314</v>
      </c>
      <c r="K735">
        <v>345.80081871023998</v>
      </c>
      <c r="L735">
        <v>350.27628320919098</v>
      </c>
      <c r="M735">
        <v>27.621083695167702</v>
      </c>
      <c r="N735">
        <v>0.51080371974259298</v>
      </c>
      <c r="O735">
        <v>32.4290418692174</v>
      </c>
      <c r="P735">
        <v>6.2656223962672897</v>
      </c>
      <c r="Q735">
        <v>-3.6944942978229998E-2</v>
      </c>
    </row>
    <row r="736" spans="1:17" hidden="1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51</v>
      </c>
      <c r="E736">
        <v>5388.2253247949902</v>
      </c>
      <c r="F736">
        <v>1238.8499999999999</v>
      </c>
      <c r="G736">
        <v>-18.310088604680001</v>
      </c>
      <c r="H736">
        <v>8.0576704005960096</v>
      </c>
      <c r="I736">
        <v>-3.5764369899339901</v>
      </c>
      <c r="J736">
        <v>-1.35760762211751</v>
      </c>
      <c r="K736">
        <v>1150.2966899522701</v>
      </c>
      <c r="M736">
        <v>59.637074792486601</v>
      </c>
      <c r="N736">
        <v>0.86745183298586104</v>
      </c>
      <c r="O736">
        <v>2.1108285910320199</v>
      </c>
      <c r="P736">
        <v>27.716494845360799</v>
      </c>
    </row>
    <row r="737" spans="1:17" hidden="1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-</v>
      </c>
      <c r="D737" t="s">
        <v>251</v>
      </c>
      <c r="E737">
        <v>5342.3052637500004</v>
      </c>
      <c r="F737">
        <v>4824.95</v>
      </c>
      <c r="G737">
        <v>117.42767257113699</v>
      </c>
      <c r="H737">
        <v>-8.1649393952650406</v>
      </c>
      <c r="I737">
        <v>51.390979919053898</v>
      </c>
      <c r="J737">
        <v>-6.0342728136071102</v>
      </c>
      <c r="K737">
        <v>4705.7641450027404</v>
      </c>
      <c r="L737">
        <v>3746.0702464671099</v>
      </c>
      <c r="M737">
        <v>43.651470364051796</v>
      </c>
      <c r="N737">
        <v>0.29869526002589902</v>
      </c>
      <c r="O737">
        <v>11.4415693426874</v>
      </c>
      <c r="P737">
        <v>145.87611791984099</v>
      </c>
      <c r="Q737">
        <v>0.11573106643990801</v>
      </c>
    </row>
    <row r="738" spans="1:17" x14ac:dyDescent="0.3">
      <c r="A738" t="s">
        <v>1616</v>
      </c>
      <c r="B738" t="s">
        <v>1617</v>
      </c>
      <c r="C738" t="str">
        <f>IFERROR(VLOOKUP(Table1[[#This Row],[Ticker]],[1]!Table2[[Symbol]:[Industry]],2,FALSE),"-")</f>
        <v>-</v>
      </c>
      <c r="D738" t="s">
        <v>486</v>
      </c>
      <c r="E738">
        <v>5340.5934312379904</v>
      </c>
      <c r="F738">
        <v>107.23</v>
      </c>
      <c r="G738">
        <v>-32.996748526557603</v>
      </c>
      <c r="H738">
        <v>-5.35645022821212</v>
      </c>
      <c r="I738">
        <v>-19.183112698709401</v>
      </c>
      <c r="J738">
        <v>-1.97985735054705</v>
      </c>
      <c r="K738">
        <v>107.78137854619</v>
      </c>
      <c r="L738">
        <v>108.710433716645</v>
      </c>
      <c r="M738">
        <v>45.751257900733798</v>
      </c>
      <c r="N738">
        <v>0.74180700164230495</v>
      </c>
      <c r="O738">
        <v>28.415555348316602</v>
      </c>
      <c r="P738">
        <v>17.191256830600999</v>
      </c>
      <c r="Q738">
        <v>-9.5077853220709996E-2</v>
      </c>
    </row>
    <row r="739" spans="1:17" x14ac:dyDescent="0.3">
      <c r="A739" t="s">
        <v>1618</v>
      </c>
      <c r="B739" t="s">
        <v>1619</v>
      </c>
      <c r="C739" t="str">
        <f>IFERROR(VLOOKUP(Table1[[#This Row],[Ticker]],[1]!Table2[[Symbol]:[Industry]],2,FALSE),"-")</f>
        <v>-</v>
      </c>
      <c r="D739" t="s">
        <v>212</v>
      </c>
      <c r="E739">
        <v>5308.4184186000002</v>
      </c>
      <c r="F739">
        <v>585.75</v>
      </c>
      <c r="G739">
        <v>41.9027268064251</v>
      </c>
      <c r="H739">
        <v>-4.4785877050942</v>
      </c>
      <c r="I739">
        <v>-2.1444704203873202</v>
      </c>
      <c r="J739">
        <v>-5.3343400533497496</v>
      </c>
      <c r="K739">
        <v>595.40872993718699</v>
      </c>
      <c r="L739">
        <v>524.62981456565205</v>
      </c>
      <c r="M739">
        <v>44.137072668454501</v>
      </c>
      <c r="N739">
        <v>0.94691255140839203</v>
      </c>
      <c r="O739">
        <v>14.3747332479726</v>
      </c>
      <c r="P739">
        <v>71.271929824561397</v>
      </c>
    </row>
    <row r="740" spans="1:17" x14ac:dyDescent="0.3">
      <c r="A740" t="s">
        <v>1620</v>
      </c>
      <c r="B740" t="s">
        <v>1621</v>
      </c>
      <c r="C740" t="str">
        <f>IFERROR(VLOOKUP(Table1[[#This Row],[Ticker]],[1]!Table2[[Symbol]:[Industry]],2,FALSE),"-")</f>
        <v>-</v>
      </c>
      <c r="D740" t="s">
        <v>1622</v>
      </c>
      <c r="E740">
        <v>5300.3703654000001</v>
      </c>
      <c r="F740">
        <v>1036.5</v>
      </c>
      <c r="G740">
        <v>53.308985507710197</v>
      </c>
      <c r="H740">
        <v>8.4028177636453698</v>
      </c>
      <c r="I740">
        <v>42.210861421521699</v>
      </c>
      <c r="J740">
        <v>-6.8954252259586903</v>
      </c>
      <c r="K740">
        <v>1000.20756660636</v>
      </c>
      <c r="L740">
        <v>810.71961257518399</v>
      </c>
      <c r="M740">
        <v>41.844007310281903</v>
      </c>
      <c r="N740">
        <v>0.93786578111864005</v>
      </c>
      <c r="O740">
        <v>13.8446695610226</v>
      </c>
      <c r="P740">
        <v>93.738317757009298</v>
      </c>
      <c r="Q740">
        <v>5.4156985396166001E-2</v>
      </c>
    </row>
    <row r="741" spans="1:17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413</v>
      </c>
      <c r="E741">
        <v>5295.37111155</v>
      </c>
      <c r="F741">
        <v>48.1</v>
      </c>
      <c r="G741">
        <v>-33.028974984016997</v>
      </c>
      <c r="H741">
        <v>-6.0056049791541204</v>
      </c>
      <c r="I741">
        <v>-26.287222869666</v>
      </c>
      <c r="J741">
        <v>-3.6805277705227502</v>
      </c>
      <c r="K741">
        <v>50.4123760449081</v>
      </c>
      <c r="L741">
        <v>51.8492402255253</v>
      </c>
      <c r="M741">
        <v>35.061219767339502</v>
      </c>
      <c r="N741">
        <v>0.527043144373748</v>
      </c>
      <c r="O741">
        <v>41.9958419958419</v>
      </c>
      <c r="P741">
        <v>7.2463768115942102</v>
      </c>
    </row>
    <row r="742" spans="1:17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291</v>
      </c>
      <c r="E742">
        <v>5293.3337702400004</v>
      </c>
      <c r="F742">
        <v>720.8</v>
      </c>
      <c r="G742">
        <v>-11.264710833201599</v>
      </c>
      <c r="H742">
        <v>-6.3781749136314003</v>
      </c>
      <c r="I742">
        <v>-22.603543010611201</v>
      </c>
      <c r="J742">
        <v>-2.1379044014740298</v>
      </c>
      <c r="K742">
        <v>766.38009524478105</v>
      </c>
      <c r="L742">
        <v>760.55131638978401</v>
      </c>
      <c r="M742">
        <v>24.9564470244479</v>
      </c>
      <c r="N742">
        <v>0.943132313060428</v>
      </c>
      <c r="O742">
        <v>20.532741398446099</v>
      </c>
      <c r="P742">
        <v>15.6982343499197</v>
      </c>
      <c r="Q742">
        <v>3.9559391083349001E-2</v>
      </c>
    </row>
    <row r="743" spans="1:17" hidden="1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630</v>
      </c>
      <c r="E743">
        <v>5273.7105830999999</v>
      </c>
      <c r="F743">
        <v>62.13</v>
      </c>
      <c r="G743">
        <v>136.96145103360701</v>
      </c>
      <c r="H743">
        <v>163.31414112686599</v>
      </c>
      <c r="I743">
        <v>151.69510264835299</v>
      </c>
      <c r="J743">
        <v>20.781930111643899</v>
      </c>
      <c r="M743">
        <v>100</v>
      </c>
      <c r="O743">
        <v>0</v>
      </c>
      <c r="P743">
        <v>176.13333333333301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256</v>
      </c>
      <c r="E744">
        <v>5271.4249076249998</v>
      </c>
      <c r="F744">
        <v>1713.75</v>
      </c>
      <c r="G744">
        <v>-49.1440457330675</v>
      </c>
      <c r="H744">
        <v>-11.309026866082901</v>
      </c>
      <c r="I744">
        <v>-22.758201151169601</v>
      </c>
      <c r="J744">
        <v>-6.0437120798546999</v>
      </c>
      <c r="K744">
        <v>1862.13497285055</v>
      </c>
      <c r="L744">
        <v>1947.3004616768101</v>
      </c>
      <c r="M744">
        <v>21.373820004125701</v>
      </c>
      <c r="N744">
        <v>0.49791528235625099</v>
      </c>
      <c r="O744">
        <v>70.407002188183796</v>
      </c>
      <c r="P744">
        <v>7.1093749999999902</v>
      </c>
      <c r="Q744">
        <v>2.0110586577432001E-2</v>
      </c>
    </row>
    <row r="745" spans="1:17" hidden="1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133</v>
      </c>
      <c r="E745">
        <v>5217.2271004000004</v>
      </c>
      <c r="F745">
        <v>333.25</v>
      </c>
      <c r="G745">
        <v>-30.959179201041898</v>
      </c>
      <c r="H745">
        <v>-5.6544087789719404</v>
      </c>
      <c r="I745">
        <v>-16.225527586295801</v>
      </c>
      <c r="J745">
        <v>-7.7228236340022702</v>
      </c>
      <c r="M745">
        <v>26.679759363322599</v>
      </c>
      <c r="O745">
        <v>15.828957239309799</v>
      </c>
      <c r="P745">
        <v>2.5069209474007899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291</v>
      </c>
      <c r="E746">
        <v>5207.9764936359998</v>
      </c>
      <c r="F746">
        <v>154.84</v>
      </c>
      <c r="G746">
        <v>-26.310304511666398</v>
      </c>
      <c r="H746">
        <v>-10.197591584866601</v>
      </c>
      <c r="I746">
        <v>-34.348174989329699</v>
      </c>
      <c r="J746">
        <v>-4.7905662034843397</v>
      </c>
      <c r="K746">
        <v>163.86420808783501</v>
      </c>
      <c r="L746">
        <v>165.39976722497201</v>
      </c>
      <c r="M746">
        <v>32.632249422544</v>
      </c>
      <c r="N746">
        <v>0.79712202583607195</v>
      </c>
      <c r="O746">
        <v>41.8238181348488</v>
      </c>
      <c r="P746">
        <v>19.061899269511699</v>
      </c>
      <c r="Q746">
        <v>-6.0318983659339999E-2</v>
      </c>
    </row>
    <row r="747" spans="1:17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1156</v>
      </c>
      <c r="E747">
        <v>5188.3535177499998</v>
      </c>
      <c r="F747">
        <v>3095.15</v>
      </c>
      <c r="G747">
        <v>11.294607071778399</v>
      </c>
      <c r="H747">
        <v>7.4293102089916996</v>
      </c>
      <c r="I747">
        <v>-13.959340558953199</v>
      </c>
      <c r="J747">
        <v>-1.14900021585317</v>
      </c>
      <c r="K747">
        <v>3081.29635932874</v>
      </c>
      <c r="L747">
        <v>2957.9949439110701</v>
      </c>
      <c r="M747">
        <v>46.526133799248697</v>
      </c>
      <c r="N747">
        <v>0.78513721375249901</v>
      </c>
      <c r="O747">
        <v>19.541863883818198</v>
      </c>
      <c r="P747">
        <v>41.972845282326404</v>
      </c>
      <c r="Q747">
        <v>-5.6138596190407002E-2</v>
      </c>
    </row>
    <row r="748" spans="1:17" hidden="1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1639</v>
      </c>
      <c r="E748">
        <v>5168.879891351</v>
      </c>
      <c r="F748">
        <v>59.47</v>
      </c>
      <c r="G748">
        <v>-7.39943934287286</v>
      </c>
      <c r="H748">
        <v>-3.8412428837124999</v>
      </c>
      <c r="I748">
        <v>2.2560699538362399</v>
      </c>
      <c r="J748">
        <v>1.14998154610341</v>
      </c>
      <c r="K748">
        <v>59.989129562026399</v>
      </c>
      <c r="L748">
        <v>57.237484993881402</v>
      </c>
      <c r="M748">
        <v>56.425916595309197</v>
      </c>
      <c r="N748">
        <v>1.64170201830636</v>
      </c>
      <c r="O748">
        <v>8.9625021019000997</v>
      </c>
      <c r="P748">
        <v>24.414225941422501</v>
      </c>
      <c r="Q748">
        <v>-3.0196124243903E-2</v>
      </c>
    </row>
    <row r="749" spans="1:17" x14ac:dyDescent="0.3">
      <c r="A749" t="s">
        <v>1640</v>
      </c>
      <c r="B749" t="s">
        <v>1641</v>
      </c>
      <c r="C749" t="str">
        <f>IFERROR(VLOOKUP(Table1[[#This Row],[Ticker]],[1]!Table2[[Symbol]:[Industry]],2,FALSE),"-")</f>
        <v>-</v>
      </c>
      <c r="D749" t="s">
        <v>51</v>
      </c>
      <c r="E749">
        <v>5148.8855213549996</v>
      </c>
      <c r="F749">
        <v>1258.05</v>
      </c>
      <c r="G749">
        <v>-28.830249277555001</v>
      </c>
      <c r="H749">
        <v>-10.6964107817164</v>
      </c>
      <c r="I749">
        <v>3.4985209830413</v>
      </c>
      <c r="J749">
        <v>-6.25463966674526</v>
      </c>
      <c r="K749">
        <v>1293.71322398457</v>
      </c>
      <c r="L749">
        <v>1218.50607806943</v>
      </c>
      <c r="M749">
        <v>42.607765049550203</v>
      </c>
      <c r="N749">
        <v>0.66692081346066601</v>
      </c>
      <c r="O749">
        <v>16.768013989905</v>
      </c>
      <c r="P749">
        <v>25.247647966548801</v>
      </c>
      <c r="Q749">
        <v>-1.4377821205977999E-2</v>
      </c>
    </row>
    <row r="750" spans="1:17" hidden="1" x14ac:dyDescent="0.3">
      <c r="A750" t="s">
        <v>1642</v>
      </c>
      <c r="B750" t="s">
        <v>1643</v>
      </c>
      <c r="C750" t="str">
        <f>IFERROR(VLOOKUP(Table1[[#This Row],[Ticker]],[1]!Table2[[Symbol]:[Industry]],2,FALSE),"-")</f>
        <v>-</v>
      </c>
      <c r="D750" t="s">
        <v>390</v>
      </c>
      <c r="E750">
        <v>5126.7796283750004</v>
      </c>
      <c r="F750">
        <v>568.25</v>
      </c>
      <c r="G750">
        <v>10.487383643193199</v>
      </c>
      <c r="H750">
        <v>12.5368168638275</v>
      </c>
      <c r="I750">
        <v>42.257143952193999</v>
      </c>
      <c r="J750">
        <v>0.871797815655034</v>
      </c>
      <c r="K750">
        <v>503.46629755020399</v>
      </c>
      <c r="L750">
        <v>442.77674238428398</v>
      </c>
      <c r="M750">
        <v>58.820871129843098</v>
      </c>
      <c r="N750">
        <v>0.838149518241735</v>
      </c>
      <c r="O750">
        <v>6.8103827540695097</v>
      </c>
      <c r="P750">
        <v>78.666876277314799</v>
      </c>
      <c r="Q750">
        <v>5.3662392552746997E-2</v>
      </c>
    </row>
    <row r="751" spans="1:17" x14ac:dyDescent="0.3">
      <c r="A751" t="s">
        <v>1644</v>
      </c>
      <c r="B751" t="s">
        <v>1645</v>
      </c>
      <c r="C751" t="str">
        <f>IFERROR(VLOOKUP(Table1[[#This Row],[Ticker]],[1]!Table2[[Symbol]:[Industry]],2,FALSE),"-")</f>
        <v>-</v>
      </c>
      <c r="D751" t="s">
        <v>205</v>
      </c>
      <c r="E751">
        <v>5084.9833692100001</v>
      </c>
      <c r="F751">
        <v>127.46</v>
      </c>
      <c r="G751">
        <v>-10.729929459187099</v>
      </c>
      <c r="H751">
        <v>-3.3574908631209599</v>
      </c>
      <c r="I751">
        <v>-2.8680983893530101</v>
      </c>
      <c r="J751">
        <v>-4.87226114637396</v>
      </c>
      <c r="K751">
        <v>129.43880259124299</v>
      </c>
      <c r="L751">
        <v>123.758068611456</v>
      </c>
      <c r="M751">
        <v>43.107278740433202</v>
      </c>
      <c r="N751">
        <v>0.78612925831253599</v>
      </c>
      <c r="O751">
        <v>17.417228934567699</v>
      </c>
      <c r="P751">
        <v>24.533463605276001</v>
      </c>
      <c r="Q751">
        <v>2.9602782906596001E-2</v>
      </c>
    </row>
    <row r="752" spans="1:17" x14ac:dyDescent="0.3">
      <c r="A752" t="s">
        <v>1646</v>
      </c>
      <c r="B752" t="s">
        <v>1647</v>
      </c>
      <c r="C752" t="str">
        <f>IFERROR(VLOOKUP(Table1[[#This Row],[Ticker]],[1]!Table2[[Symbol]:[Industry]],2,FALSE),"-")</f>
        <v>-</v>
      </c>
      <c r="D752" t="s">
        <v>413</v>
      </c>
      <c r="E752">
        <v>5075.2509546900001</v>
      </c>
      <c r="F752">
        <v>279.7</v>
      </c>
      <c r="G752">
        <v>-26.102175130407399</v>
      </c>
      <c r="H752">
        <v>-5.5415557434822897</v>
      </c>
      <c r="I752">
        <v>-27.572081219214098</v>
      </c>
      <c r="J752">
        <v>-0.87444182476860899</v>
      </c>
      <c r="K752">
        <v>289.61696332716798</v>
      </c>
      <c r="L752">
        <v>293.01675412219799</v>
      </c>
      <c r="M752">
        <v>43.342815661664098</v>
      </c>
      <c r="N752">
        <v>0.86673386691750498</v>
      </c>
      <c r="O752">
        <v>38.7021809081158</v>
      </c>
      <c r="P752">
        <v>5.5007229521594203</v>
      </c>
      <c r="Q752">
        <v>-6.9447268383779999E-3</v>
      </c>
    </row>
    <row r="753" spans="1:17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341</v>
      </c>
      <c r="E753">
        <v>5072.4594102000001</v>
      </c>
      <c r="F753">
        <v>1865.5</v>
      </c>
      <c r="G753">
        <v>10.8843208199951</v>
      </c>
      <c r="H753">
        <v>-9.1712250210407493</v>
      </c>
      <c r="I753">
        <v>59.747157106393502</v>
      </c>
      <c r="J753">
        <v>-7.46461759860453</v>
      </c>
      <c r="K753">
        <v>1882.1634368298301</v>
      </c>
      <c r="L753">
        <v>1499.80093509117</v>
      </c>
      <c r="M753">
        <v>36.150096257584501</v>
      </c>
      <c r="N753">
        <v>0.41997950354934799</v>
      </c>
      <c r="O753">
        <v>21.632270168855499</v>
      </c>
      <c r="P753">
        <v>96.089767172964699</v>
      </c>
      <c r="Q753">
        <v>-3.5647616285984E-2</v>
      </c>
    </row>
    <row r="754" spans="1:17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116</v>
      </c>
      <c r="E754">
        <v>5072.2293600000003</v>
      </c>
      <c r="F754">
        <v>546.6</v>
      </c>
      <c r="G754">
        <v>90.311202944806794</v>
      </c>
      <c r="H754">
        <v>1.0809097303319399</v>
      </c>
      <c r="I754">
        <v>60.948450074003901</v>
      </c>
      <c r="J754">
        <v>-1.52519724101013</v>
      </c>
      <c r="K754">
        <v>532.07335104243805</v>
      </c>
      <c r="L754">
        <v>403.34005245827302</v>
      </c>
      <c r="M754">
        <v>44.872629695413501</v>
      </c>
      <c r="N754">
        <v>0.205613432410057</v>
      </c>
      <c r="O754">
        <v>33.068057080131702</v>
      </c>
      <c r="P754">
        <v>161.15623506927801</v>
      </c>
      <c r="Q754">
        <v>7.4555599287089006E-2</v>
      </c>
    </row>
    <row r="755" spans="1:17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465</v>
      </c>
      <c r="E755">
        <v>5058.3812324500004</v>
      </c>
      <c r="F755">
        <v>304.85000000000002</v>
      </c>
      <c r="G755">
        <v>-50.176432794613703</v>
      </c>
      <c r="H755">
        <v>-9.5998658842602396</v>
      </c>
      <c r="I755">
        <v>-47.030348142472597</v>
      </c>
      <c r="J755">
        <v>-3.2674342080954402</v>
      </c>
      <c r="K755">
        <v>325.73239313907402</v>
      </c>
      <c r="L755">
        <v>366.101374439587</v>
      </c>
      <c r="M755">
        <v>43.751039907193103</v>
      </c>
      <c r="N755">
        <v>1.2253931953314099</v>
      </c>
      <c r="O755">
        <v>77.923568968344995</v>
      </c>
      <c r="P755">
        <v>16.067009328003</v>
      </c>
      <c r="Q755">
        <v>-0.118487220569355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1002</v>
      </c>
      <c r="E756">
        <v>5052.5721502619999</v>
      </c>
      <c r="F756">
        <v>39.61</v>
      </c>
      <c r="G756">
        <v>63.897673435872299</v>
      </c>
      <c r="H756">
        <v>-6.5538143969962404</v>
      </c>
      <c r="I756">
        <v>-2.5260128153525301</v>
      </c>
      <c r="J756">
        <v>-2.9819562103257402</v>
      </c>
      <c r="K756">
        <v>39.657322877855499</v>
      </c>
      <c r="L756">
        <v>33.598414081193802</v>
      </c>
      <c r="M756">
        <v>43.317822797456699</v>
      </c>
      <c r="N756">
        <v>0.73099980442368295</v>
      </c>
      <c r="O756">
        <v>16.384751325422801</v>
      </c>
      <c r="P756">
        <v>100.556962025316</v>
      </c>
      <c r="Q756">
        <v>8.8236983734560001E-2</v>
      </c>
    </row>
    <row r="757" spans="1:17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537</v>
      </c>
      <c r="E757">
        <v>5034.91700829</v>
      </c>
      <c r="F757">
        <v>910.65</v>
      </c>
      <c r="G757">
        <v>-15.4047012529483</v>
      </c>
      <c r="H757">
        <v>10.5161613288863</v>
      </c>
      <c r="I757">
        <v>10.996946223324899</v>
      </c>
      <c r="J757">
        <v>-2.7487189426008798</v>
      </c>
      <c r="K757">
        <v>829.13085793943605</v>
      </c>
      <c r="L757">
        <v>780.84197792718101</v>
      </c>
      <c r="M757">
        <v>60.973281018959703</v>
      </c>
      <c r="N757">
        <v>2.4925699496539102</v>
      </c>
      <c r="O757">
        <v>4.6724866853346603</v>
      </c>
      <c r="P757">
        <v>38.617855240124797</v>
      </c>
      <c r="Q757">
        <v>-0.12260688830691401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556</v>
      </c>
      <c r="E758">
        <v>4998.9138931799998</v>
      </c>
      <c r="F758">
        <v>720.1</v>
      </c>
      <c r="G758">
        <v>44.662614535748801</v>
      </c>
      <c r="H758">
        <v>14.9081123851906</v>
      </c>
      <c r="I758">
        <v>59.396266150494803</v>
      </c>
      <c r="J758">
        <v>2.7180274072725998</v>
      </c>
      <c r="K758">
        <v>578.77761556574603</v>
      </c>
      <c r="M758">
        <v>68.042580004592097</v>
      </c>
      <c r="O758">
        <v>5.2423274545201997</v>
      </c>
      <c r="P758">
        <v>93.887991383952595</v>
      </c>
    </row>
    <row r="759" spans="1:17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393</v>
      </c>
      <c r="E759">
        <v>4989.942990132</v>
      </c>
      <c r="F759">
        <v>99.87</v>
      </c>
      <c r="G759">
        <v>-3.8384436679965099</v>
      </c>
      <c r="H759">
        <v>-12.241993195193301</v>
      </c>
      <c r="I759">
        <v>-19.5945792971022</v>
      </c>
      <c r="J759">
        <v>-6.8005992328306402</v>
      </c>
      <c r="K759">
        <v>105.006609786602</v>
      </c>
      <c r="L759">
        <v>101.184818545338</v>
      </c>
      <c r="M759">
        <v>38.201040683566397</v>
      </c>
      <c r="N759">
        <v>0.94405311922165702</v>
      </c>
      <c r="O759">
        <v>21.708220686892901</v>
      </c>
      <c r="P759">
        <v>25.939470365699801</v>
      </c>
      <c r="Q759">
        <v>2.0259892759730998E-2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80</v>
      </c>
      <c r="E760">
        <v>4983.9022601879997</v>
      </c>
      <c r="F760">
        <v>219.93</v>
      </c>
      <c r="G760">
        <v>-7.3576979755005096</v>
      </c>
      <c r="H760">
        <v>-3.4525744874265998</v>
      </c>
      <c r="I760">
        <v>-7.604128096298</v>
      </c>
      <c r="J760">
        <v>-3.0633624551712502</v>
      </c>
      <c r="K760">
        <v>221.824079510383</v>
      </c>
      <c r="L760">
        <v>210.007919309329</v>
      </c>
      <c r="M760">
        <v>37.323757006393798</v>
      </c>
      <c r="N760">
        <v>0.49784622869864198</v>
      </c>
      <c r="O760">
        <v>12.3084617832946</v>
      </c>
      <c r="P760">
        <v>24.8538177689469</v>
      </c>
      <c r="Q760">
        <v>-9.3702330941524997E-2</v>
      </c>
    </row>
    <row r="761" spans="1:17" hidden="1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282</v>
      </c>
      <c r="E761">
        <v>4962.1676948000004</v>
      </c>
      <c r="F761">
        <v>356</v>
      </c>
      <c r="G761">
        <v>-17.425820187968</v>
      </c>
      <c r="H761">
        <v>-1.65586393829022</v>
      </c>
      <c r="I761">
        <v>-18.720783635789999</v>
      </c>
      <c r="J761">
        <v>-4.5337677384160804</v>
      </c>
      <c r="K761">
        <v>361.78021840029299</v>
      </c>
      <c r="L761">
        <v>356.76436134963001</v>
      </c>
      <c r="M761">
        <v>46.556740164061701</v>
      </c>
      <c r="N761">
        <v>0.864159333100049</v>
      </c>
      <c r="O761">
        <v>12.6404494382022</v>
      </c>
      <c r="P761">
        <v>13.375796178343901</v>
      </c>
      <c r="Q761">
        <v>3.0408587386240998E-2</v>
      </c>
    </row>
    <row r="762" spans="1:17" hidden="1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1440</v>
      </c>
      <c r="E762">
        <v>4959.5108306949996</v>
      </c>
      <c r="F762">
        <v>91.45</v>
      </c>
      <c r="G762">
        <v>20.476141430707301</v>
      </c>
      <c r="H762">
        <v>20.096224188401202</v>
      </c>
      <c r="I762">
        <v>-2.92738530178725</v>
      </c>
      <c r="J762">
        <v>2.31665354263954</v>
      </c>
      <c r="K762">
        <v>81.438999199646602</v>
      </c>
      <c r="L762">
        <v>72.952734943981795</v>
      </c>
      <c r="M762">
        <v>67.529048826560697</v>
      </c>
      <c r="N762">
        <v>2.9191077029277999</v>
      </c>
      <c r="O762">
        <v>7.7091306724986302</v>
      </c>
      <c r="P762">
        <v>113.17016317016299</v>
      </c>
      <c r="Q762">
        <v>0.18226293078835001</v>
      </c>
    </row>
    <row r="763" spans="1:17" hidden="1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298</v>
      </c>
      <c r="E763">
        <v>4946.3426399999998</v>
      </c>
      <c r="F763">
        <v>226.75</v>
      </c>
      <c r="G763">
        <v>221.16514582855501</v>
      </c>
      <c r="H763">
        <v>-5.8194247537906003</v>
      </c>
      <c r="I763">
        <v>263.88284185802303</v>
      </c>
      <c r="J763">
        <v>-12.4923738731499</v>
      </c>
      <c r="K763">
        <v>201.57299052359099</v>
      </c>
      <c r="L763">
        <v>122.295155132964</v>
      </c>
      <c r="M763">
        <v>44.5005245990886</v>
      </c>
      <c r="N763">
        <v>0.14650173923874099</v>
      </c>
      <c r="O763">
        <v>15.1047409040793</v>
      </c>
      <c r="P763">
        <v>392.07899305555497</v>
      </c>
      <c r="Q763">
        <v>0.221173957262499</v>
      </c>
    </row>
    <row r="764" spans="1:17" hidden="1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95</v>
      </c>
      <c r="E764">
        <v>4932.3269248199904</v>
      </c>
      <c r="F764">
        <v>1797.55</v>
      </c>
      <c r="G764">
        <v>25.536870175646499</v>
      </c>
      <c r="H764">
        <v>-0.46100362359071001</v>
      </c>
      <c r="I764">
        <v>23.187356908139499</v>
      </c>
      <c r="J764">
        <v>0.786863887353071</v>
      </c>
      <c r="K764">
        <v>1664.2937222451601</v>
      </c>
      <c r="L764">
        <v>1408.29434027057</v>
      </c>
      <c r="M764">
        <v>61.231632097013801</v>
      </c>
      <c r="N764">
        <v>0.59931680192211401</v>
      </c>
      <c r="O764">
        <v>9.4406275207921997</v>
      </c>
      <c r="P764">
        <v>66.439814814814795</v>
      </c>
      <c r="Q764">
        <v>0.13349480136886399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1492</v>
      </c>
      <c r="E765">
        <v>4904.2367040150002</v>
      </c>
      <c r="F765">
        <v>410.85</v>
      </c>
      <c r="G765">
        <v>-8.6478257433912002</v>
      </c>
      <c r="H765">
        <v>10.0861575877714</v>
      </c>
      <c r="I765">
        <v>-8.9394099864765195</v>
      </c>
      <c r="J765">
        <v>-0.87478494676703999</v>
      </c>
      <c r="K765">
        <v>367.42936221752001</v>
      </c>
      <c r="L765">
        <v>354.256272368277</v>
      </c>
      <c r="M765">
        <v>72.170682233118796</v>
      </c>
      <c r="N765">
        <v>1.3320802231158599</v>
      </c>
      <c r="O765">
        <v>5.8780576852865902</v>
      </c>
      <c r="P765">
        <v>44.031551270815001</v>
      </c>
      <c r="Q765">
        <v>8.0340299578152002E-2</v>
      </c>
    </row>
    <row r="766" spans="1:17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1376</v>
      </c>
      <c r="E766">
        <v>4886.5512576199999</v>
      </c>
      <c r="F766">
        <v>676.7</v>
      </c>
      <c r="G766">
        <v>24.253571404698601</v>
      </c>
      <c r="H766">
        <v>3.0787743875778002</v>
      </c>
      <c r="I766">
        <v>46.523030116520196</v>
      </c>
      <c r="J766">
        <v>-4.2645886411736598</v>
      </c>
      <c r="K766">
        <v>541.85243893450797</v>
      </c>
      <c r="L766">
        <v>483.59932051797801</v>
      </c>
      <c r="M766">
        <v>73.903321833330693</v>
      </c>
      <c r="N766">
        <v>2.4875435931205501</v>
      </c>
      <c r="O766">
        <v>0.39160632481158802</v>
      </c>
      <c r="P766">
        <v>82.4235072112144</v>
      </c>
      <c r="Q766">
        <v>2.6362857204844999E-2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256</v>
      </c>
      <c r="E767">
        <v>4882.6953511499996</v>
      </c>
      <c r="F767">
        <v>536.29999999999995</v>
      </c>
      <c r="G767">
        <v>4.6627561527315802</v>
      </c>
      <c r="H767">
        <v>-4.0408852787532696</v>
      </c>
      <c r="I767">
        <v>20.553977779394501</v>
      </c>
      <c r="J767">
        <v>-6.9969324908100301</v>
      </c>
      <c r="K767">
        <v>529.94550626866805</v>
      </c>
      <c r="L767">
        <v>467.61346455101699</v>
      </c>
      <c r="M767">
        <v>49.4265736183294</v>
      </c>
      <c r="N767">
        <v>0.63320141063556401</v>
      </c>
      <c r="O767">
        <v>14.460190192056601</v>
      </c>
      <c r="P767">
        <v>48.9308525409608</v>
      </c>
    </row>
    <row r="768" spans="1:17" hidden="1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368</v>
      </c>
      <c r="E768">
        <v>4854.3426225000003</v>
      </c>
      <c r="F768">
        <v>814.5</v>
      </c>
      <c r="G768">
        <v>96.572138095733806</v>
      </c>
      <c r="H768">
        <v>17.999611212336099</v>
      </c>
      <c r="I768">
        <v>90.499034956740005</v>
      </c>
      <c r="J768">
        <v>8.2759744615700193</v>
      </c>
      <c r="K768">
        <v>672.16526458534395</v>
      </c>
      <c r="L768">
        <v>532.14888337838795</v>
      </c>
      <c r="M768">
        <v>82.375390839633596</v>
      </c>
      <c r="N768">
        <v>1.42348775601182</v>
      </c>
      <c r="O768">
        <v>0.67526089625537999</v>
      </c>
      <c r="P768">
        <v>170.10446028850899</v>
      </c>
      <c r="Q768">
        <v>0.16439578023580301</v>
      </c>
    </row>
    <row r="769" spans="1:17" hidden="1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205</v>
      </c>
      <c r="E769">
        <v>4840.4926500000001</v>
      </c>
      <c r="F769">
        <v>742</v>
      </c>
      <c r="G769">
        <v>63.2798270214128</v>
      </c>
      <c r="H769">
        <v>0.86246970560944203</v>
      </c>
      <c r="I769">
        <v>9.2762926171650406</v>
      </c>
      <c r="J769">
        <v>5.3917075620229902</v>
      </c>
      <c r="K769">
        <v>669.39992299719199</v>
      </c>
      <c r="L769">
        <v>587.07582943510397</v>
      </c>
      <c r="M769">
        <v>68.571615081779299</v>
      </c>
      <c r="N769">
        <v>1.9682993951602199</v>
      </c>
      <c r="O769">
        <v>4.6900269541778803</v>
      </c>
      <c r="P769">
        <v>111.607015542563</v>
      </c>
      <c r="Q769">
        <v>8.2488600324229999E-2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256</v>
      </c>
      <c r="E770">
        <v>4809.2063736800001</v>
      </c>
      <c r="F770">
        <v>1356.05</v>
      </c>
      <c r="G770">
        <v>143.299882300485</v>
      </c>
      <c r="H770">
        <v>13.775750509280799</v>
      </c>
      <c r="I770">
        <v>98.261921524054003</v>
      </c>
      <c r="J770">
        <v>5.9955620887509697</v>
      </c>
      <c r="K770">
        <v>1123.29754039524</v>
      </c>
      <c r="L770">
        <v>870.18680123009005</v>
      </c>
      <c r="M770">
        <v>76.746215714393998</v>
      </c>
      <c r="N770">
        <v>1.04473522967596</v>
      </c>
      <c r="O770">
        <v>1.6850411120533999</v>
      </c>
      <c r="P770">
        <v>178.993930665569</v>
      </c>
      <c r="Q770">
        <v>0.220175517480694</v>
      </c>
    </row>
    <row r="771" spans="1:17" x14ac:dyDescent="0.3">
      <c r="A771" t="s">
        <v>1684</v>
      </c>
      <c r="B771" t="s">
        <v>1685</v>
      </c>
      <c r="C771" t="str">
        <f>IFERROR(VLOOKUP(Table1[[#This Row],[Ticker]],[1]!Table2[[Symbol]:[Industry]],2,FALSE),"-")</f>
        <v>-</v>
      </c>
      <c r="D771" t="s">
        <v>205</v>
      </c>
      <c r="E771">
        <v>4806.7684664999997</v>
      </c>
      <c r="F771">
        <v>672.1</v>
      </c>
      <c r="G771">
        <v>9.8367199741726097</v>
      </c>
      <c r="H771">
        <v>-8.9676015466960308</v>
      </c>
      <c r="I771">
        <v>-13.549132111480199</v>
      </c>
      <c r="J771">
        <v>-7.6488366729908401</v>
      </c>
      <c r="K771">
        <v>675.61982758227998</v>
      </c>
      <c r="L771">
        <v>605.13876146646999</v>
      </c>
      <c r="M771">
        <v>44.412512163001502</v>
      </c>
      <c r="N771">
        <v>0.69775921508488803</v>
      </c>
      <c r="O771">
        <v>18.903436988543302</v>
      </c>
      <c r="P771">
        <v>63.627510651247697</v>
      </c>
      <c r="Q771">
        <v>0.133743441329012</v>
      </c>
    </row>
    <row r="772" spans="1:17" x14ac:dyDescent="0.3">
      <c r="A772" t="s">
        <v>1686</v>
      </c>
      <c r="B772" t="s">
        <v>1687</v>
      </c>
      <c r="C772" t="str">
        <f>IFERROR(VLOOKUP(Table1[[#This Row],[Ticker]],[1]!Table2[[Symbol]:[Industry]],2,FALSE),"-")</f>
        <v>-</v>
      </c>
      <c r="D772" t="s">
        <v>291</v>
      </c>
      <c r="E772">
        <v>4803.5938181000001</v>
      </c>
      <c r="F772">
        <v>288.2</v>
      </c>
      <c r="G772">
        <v>-1.4243665100255301</v>
      </c>
      <c r="H772">
        <v>-4.5374326311922797</v>
      </c>
      <c r="I772">
        <v>-6.7728508829453302</v>
      </c>
      <c r="J772">
        <v>-4.1746340276398097</v>
      </c>
      <c r="K772">
        <v>290.58632665574601</v>
      </c>
      <c r="L772">
        <v>268.10193800019402</v>
      </c>
      <c r="M772">
        <v>44.357045300030698</v>
      </c>
      <c r="N772">
        <v>0.91948641429281797</v>
      </c>
      <c r="O772">
        <v>16.585704371963899</v>
      </c>
      <c r="P772">
        <v>37.401668653158502</v>
      </c>
      <c r="Q772">
        <v>-1.0102452164188E-2</v>
      </c>
    </row>
    <row r="773" spans="1:17" hidden="1" x14ac:dyDescent="0.3">
      <c r="A773" t="s">
        <v>1688</v>
      </c>
      <c r="B773" t="s">
        <v>1689</v>
      </c>
      <c r="C773" t="str">
        <f>IFERROR(VLOOKUP(Table1[[#This Row],[Ticker]],[1]!Table2[[Symbol]:[Industry]],2,FALSE),"-")</f>
        <v>-</v>
      </c>
      <c r="D773" t="s">
        <v>46</v>
      </c>
      <c r="E773">
        <v>4803.4148054999996</v>
      </c>
      <c r="F773">
        <v>865</v>
      </c>
      <c r="G773">
        <v>182.960596730677</v>
      </c>
      <c r="H773">
        <v>29.497148815030201</v>
      </c>
      <c r="I773">
        <v>60.095202803831498</v>
      </c>
      <c r="J773">
        <v>-0.42756681323692902</v>
      </c>
      <c r="K773">
        <v>711.37013179204803</v>
      </c>
      <c r="L773">
        <v>521.00060102052498</v>
      </c>
      <c r="M773">
        <v>59.694253380420299</v>
      </c>
      <c r="N773">
        <v>1.18612210891751</v>
      </c>
      <c r="O773">
        <v>8.0924855491329506</v>
      </c>
      <c r="P773">
        <v>250.912778904665</v>
      </c>
    </row>
    <row r="774" spans="1:17" x14ac:dyDescent="0.3">
      <c r="A774" t="s">
        <v>1690</v>
      </c>
      <c r="B774" t="s">
        <v>1691</v>
      </c>
      <c r="C774" t="str">
        <f>IFERROR(VLOOKUP(Table1[[#This Row],[Ticker]],[1]!Table2[[Symbol]:[Industry]],2,FALSE),"-")</f>
        <v>-</v>
      </c>
      <c r="D774" t="s">
        <v>537</v>
      </c>
      <c r="E774">
        <v>4793.8980952499996</v>
      </c>
      <c r="F774">
        <v>428.7</v>
      </c>
      <c r="G774">
        <v>4.4040770179223001</v>
      </c>
      <c r="H774">
        <v>12.685025074884599</v>
      </c>
      <c r="I774">
        <v>-6.5152528820470597</v>
      </c>
      <c r="J774">
        <v>0.82052949364585104</v>
      </c>
      <c r="K774">
        <v>396.58715905905802</v>
      </c>
      <c r="L774">
        <v>369.731264070034</v>
      </c>
      <c r="M774">
        <v>62.848380185970001</v>
      </c>
      <c r="N774">
        <v>1.18087574628429</v>
      </c>
      <c r="O774">
        <v>3.0907394448332202</v>
      </c>
      <c r="P774">
        <v>47.268979732050802</v>
      </c>
      <c r="Q774">
        <v>-2.2442502964071E-2</v>
      </c>
    </row>
    <row r="775" spans="1:17" hidden="1" x14ac:dyDescent="0.3">
      <c r="A775" t="s">
        <v>1692</v>
      </c>
      <c r="B775" t="s">
        <v>1693</v>
      </c>
      <c r="C775" t="str">
        <f>IFERROR(VLOOKUP(Table1[[#This Row],[Ticker]],[1]!Table2[[Symbol]:[Industry]],2,FALSE),"-")</f>
        <v>-</v>
      </c>
      <c r="D775" t="s">
        <v>130</v>
      </c>
      <c r="E775">
        <v>4762.2977069150002</v>
      </c>
      <c r="F775">
        <v>394.15</v>
      </c>
      <c r="G775">
        <v>49.1383690767369</v>
      </c>
      <c r="H775">
        <v>-14.658070454794199</v>
      </c>
      <c r="I775">
        <v>63.872020691482902</v>
      </c>
      <c r="J775">
        <v>-5.1025816801440103</v>
      </c>
      <c r="K775">
        <v>403.18047997972002</v>
      </c>
      <c r="M775">
        <v>35.860432700551002</v>
      </c>
      <c r="N775">
        <v>0.155215501741616</v>
      </c>
      <c r="O775">
        <v>34.466573639477303</v>
      </c>
      <c r="P775">
        <v>132.67414403778</v>
      </c>
    </row>
    <row r="776" spans="1:17" hidden="1" x14ac:dyDescent="0.3">
      <c r="A776" t="s">
        <v>1694</v>
      </c>
      <c r="B776" t="s">
        <v>1695</v>
      </c>
      <c r="C776" t="str">
        <f>IFERROR(VLOOKUP(Table1[[#This Row],[Ticker]],[1]!Table2[[Symbol]:[Industry]],2,FALSE),"-")</f>
        <v>-</v>
      </c>
      <c r="D776" t="s">
        <v>101</v>
      </c>
      <c r="E776">
        <v>4715.9174665199998</v>
      </c>
      <c r="F776">
        <v>447.85</v>
      </c>
      <c r="G776">
        <v>21720.2631176658</v>
      </c>
      <c r="H776">
        <v>47.999702545804801</v>
      </c>
      <c r="I776">
        <v>1541.23833169622</v>
      </c>
      <c r="J776">
        <v>-0.71262952703396498</v>
      </c>
      <c r="K776">
        <v>183.31579489230899</v>
      </c>
      <c r="L776">
        <v>61.304489390481599</v>
      </c>
      <c r="M776">
        <v>99.982176188740397</v>
      </c>
      <c r="N776">
        <v>0.586376116047301</v>
      </c>
      <c r="O776">
        <v>0</v>
      </c>
      <c r="P776">
        <v>22292.5</v>
      </c>
      <c r="Q776">
        <v>0.126895993069577</v>
      </c>
    </row>
    <row r="777" spans="1:17" x14ac:dyDescent="0.3">
      <c r="A777" t="s">
        <v>1696</v>
      </c>
      <c r="B777" t="s">
        <v>1697</v>
      </c>
      <c r="C777" t="str">
        <f>IFERROR(VLOOKUP(Table1[[#This Row],[Ticker]],[1]!Table2[[Symbol]:[Industry]],2,FALSE),"-")</f>
        <v>-</v>
      </c>
      <c r="D777" t="s">
        <v>86</v>
      </c>
      <c r="E777">
        <v>4712.5723709349904</v>
      </c>
      <c r="F777">
        <v>1208.3499999999999</v>
      </c>
      <c r="G777">
        <v>52.7377844768953</v>
      </c>
      <c r="H777">
        <v>-18.946677586584102</v>
      </c>
      <c r="I777">
        <v>54.569077663302302</v>
      </c>
      <c r="J777">
        <v>-8.2711660144431001</v>
      </c>
      <c r="K777">
        <v>1220.5721330839201</v>
      </c>
      <c r="L777">
        <v>943.61982535037896</v>
      </c>
      <c r="M777">
        <v>43.047715210661998</v>
      </c>
      <c r="N777">
        <v>5.8806538930660401E-2</v>
      </c>
      <c r="O777">
        <v>31.807837133280898</v>
      </c>
      <c r="P777">
        <v>98.090163934426201</v>
      </c>
      <c r="Q777">
        <v>7.7181305330688996E-2</v>
      </c>
    </row>
    <row r="778" spans="1:17" hidden="1" x14ac:dyDescent="0.3">
      <c r="A778" t="s">
        <v>1698</v>
      </c>
      <c r="B778" t="s">
        <v>1699</v>
      </c>
      <c r="C778" t="str">
        <f>IFERROR(VLOOKUP(Table1[[#This Row],[Ticker]],[1]!Table2[[Symbol]:[Industry]],2,FALSE),"-")</f>
        <v>-</v>
      </c>
      <c r="D778" t="s">
        <v>130</v>
      </c>
      <c r="E778">
        <v>4710.235412</v>
      </c>
      <c r="F778">
        <v>6175.9</v>
      </c>
      <c r="G778">
        <v>360.64384155480201</v>
      </c>
      <c r="H778">
        <v>-1.0748292616152899</v>
      </c>
      <c r="I778">
        <v>33.524063342919497</v>
      </c>
      <c r="J778">
        <v>-6.4601587903689301</v>
      </c>
      <c r="K778">
        <v>5960.5310313949003</v>
      </c>
      <c r="L778">
        <v>4492.7043332301</v>
      </c>
      <c r="M778">
        <v>45.091392886848503</v>
      </c>
      <c r="N778">
        <v>0.83137847507722296</v>
      </c>
      <c r="O778">
        <v>14.185786686960601</v>
      </c>
      <c r="P778">
        <v>423.026761517615</v>
      </c>
      <c r="Q778">
        <v>0.31854151030819799</v>
      </c>
    </row>
    <row r="779" spans="1:17" x14ac:dyDescent="0.3">
      <c r="A779" t="s">
        <v>1700</v>
      </c>
      <c r="B779" t="s">
        <v>1701</v>
      </c>
      <c r="C779" t="str">
        <f>IFERROR(VLOOKUP(Table1[[#This Row],[Ticker]],[1]!Table2[[Symbol]:[Industry]],2,FALSE),"-")</f>
        <v>-</v>
      </c>
      <c r="D779" t="s">
        <v>46</v>
      </c>
      <c r="E779">
        <v>4684.6904506999999</v>
      </c>
      <c r="F779">
        <v>677</v>
      </c>
      <c r="G779">
        <v>9.1593689935293501</v>
      </c>
      <c r="H779">
        <v>-0.67788493048945297</v>
      </c>
      <c r="I779">
        <v>-0.83212475760552296</v>
      </c>
      <c r="J779">
        <v>-6.5000063355892097</v>
      </c>
      <c r="K779">
        <v>652.029748800476</v>
      </c>
      <c r="L779">
        <v>600.35559467707401</v>
      </c>
      <c r="M779">
        <v>38.375918005990101</v>
      </c>
      <c r="N779">
        <v>0.78632516056250801</v>
      </c>
      <c r="O779">
        <v>49.0472673559822</v>
      </c>
      <c r="P779">
        <v>58.640890451083699</v>
      </c>
      <c r="Q779">
        <v>0.123358440611088</v>
      </c>
    </row>
    <row r="780" spans="1:17" x14ac:dyDescent="0.3">
      <c r="A780" t="s">
        <v>1702</v>
      </c>
      <c r="B780" t="s">
        <v>1703</v>
      </c>
      <c r="C780" t="str">
        <f>IFERROR(VLOOKUP(Table1[[#This Row],[Ticker]],[1]!Table2[[Symbol]:[Industry]],2,FALSE),"-")</f>
        <v>-</v>
      </c>
      <c r="D780" t="s">
        <v>393</v>
      </c>
      <c r="E780">
        <v>4683.9379072499996</v>
      </c>
      <c r="F780">
        <v>535.5</v>
      </c>
      <c r="G780">
        <v>-48.396471519433298</v>
      </c>
      <c r="H780">
        <v>-9.6693380906208599</v>
      </c>
      <c r="I780">
        <v>-21.743757130771002</v>
      </c>
      <c r="J780">
        <v>-0.549809873744046</v>
      </c>
      <c r="K780">
        <v>561.16572696744402</v>
      </c>
      <c r="L780">
        <v>599.98583858752602</v>
      </c>
      <c r="M780">
        <v>43.567096121435398</v>
      </c>
      <c r="N780">
        <v>1.38878773385655</v>
      </c>
      <c r="O780">
        <v>49.206349206349202</v>
      </c>
      <c r="P780">
        <v>4.7432762836185898</v>
      </c>
      <c r="Q780">
        <v>4.1406989266734001E-2</v>
      </c>
    </row>
    <row r="781" spans="1:17" hidden="1" x14ac:dyDescent="0.3">
      <c r="A781" t="s">
        <v>1704</v>
      </c>
      <c r="B781" t="s">
        <v>1705</v>
      </c>
      <c r="C781" t="str">
        <f>IFERROR(VLOOKUP(Table1[[#This Row],[Ticker]],[1]!Table2[[Symbol]:[Industry]],2,FALSE),"-")</f>
        <v>-</v>
      </c>
      <c r="D781" t="s">
        <v>282</v>
      </c>
      <c r="E781">
        <v>4668.0110643600001</v>
      </c>
      <c r="F781">
        <v>881.55</v>
      </c>
      <c r="G781">
        <v>38.928673436994501</v>
      </c>
      <c r="H781">
        <v>36.933733132664997</v>
      </c>
      <c r="I781">
        <v>36.4547861241604</v>
      </c>
      <c r="J781">
        <v>7.7116016925383502</v>
      </c>
      <c r="K781">
        <v>723.52572433819603</v>
      </c>
      <c r="L781">
        <v>646.41287679135098</v>
      </c>
      <c r="M781">
        <v>78.443426396643702</v>
      </c>
      <c r="N781">
        <v>1.2510560710190199</v>
      </c>
      <c r="O781">
        <v>0.83375872043560595</v>
      </c>
      <c r="P781">
        <v>73.944356748224095</v>
      </c>
      <c r="Q781">
        <v>-8.5185920982001007E-2</v>
      </c>
    </row>
    <row r="782" spans="1:17" hidden="1" x14ac:dyDescent="0.3">
      <c r="A782" t="s">
        <v>1706</v>
      </c>
      <c r="B782" t="s">
        <v>1707</v>
      </c>
      <c r="C782" t="str">
        <f>IFERROR(VLOOKUP(Table1[[#This Row],[Ticker]],[1]!Table2[[Symbol]:[Industry]],2,FALSE),"-")</f>
        <v>-</v>
      </c>
      <c r="D782" t="s">
        <v>1708</v>
      </c>
      <c r="E782">
        <v>4647.0785465129902</v>
      </c>
      <c r="F782">
        <v>36.53</v>
      </c>
      <c r="G782">
        <v>-16.114468566359601</v>
      </c>
      <c r="H782">
        <v>-5.0145284288663303</v>
      </c>
      <c r="I782">
        <v>-13.9053769827935</v>
      </c>
      <c r="J782">
        <v>-5.9184728205266603</v>
      </c>
      <c r="K782">
        <v>35.804110496500201</v>
      </c>
      <c r="L782">
        <v>33.557899107496297</v>
      </c>
      <c r="M782">
        <v>46.270912293995899</v>
      </c>
      <c r="N782">
        <v>1.5375967375867099</v>
      </c>
      <c r="O782">
        <v>30.714481248289001</v>
      </c>
      <c r="P782">
        <v>33.809523809523803</v>
      </c>
      <c r="Q782">
        <v>0.112289543405669</v>
      </c>
    </row>
    <row r="783" spans="1:17" hidden="1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298</v>
      </c>
      <c r="E783">
        <v>4639.1087352499999</v>
      </c>
      <c r="F783">
        <v>244.75</v>
      </c>
      <c r="G783">
        <v>117.50246635313</v>
      </c>
      <c r="H783">
        <v>-18.8254746481918</v>
      </c>
      <c r="I783">
        <v>142.94102015167999</v>
      </c>
      <c r="J783">
        <v>-9.42858283442696</v>
      </c>
      <c r="K783">
        <v>242.437563953492</v>
      </c>
      <c r="L783">
        <v>165.76992633471201</v>
      </c>
      <c r="M783">
        <v>43.611296905584602</v>
      </c>
      <c r="N783">
        <v>0.29224489778030899</v>
      </c>
      <c r="O783">
        <v>33.524004085801799</v>
      </c>
      <c r="P783">
        <v>217.85714285714201</v>
      </c>
      <c r="Q783">
        <v>0.136334309677965</v>
      </c>
    </row>
    <row r="784" spans="1:17" x14ac:dyDescent="0.3">
      <c r="A784" t="s">
        <v>1711</v>
      </c>
      <c r="B784" t="s">
        <v>1712</v>
      </c>
      <c r="C784" t="str">
        <f>IFERROR(VLOOKUP(Table1[[#This Row],[Ticker]],[1]!Table2[[Symbol]:[Industry]],2,FALSE),"-")</f>
        <v>-</v>
      </c>
      <c r="D784" t="s">
        <v>918</v>
      </c>
      <c r="E784">
        <v>4615.7591835000003</v>
      </c>
      <c r="F784">
        <v>373</v>
      </c>
      <c r="G784">
        <v>105.38302564433199</v>
      </c>
      <c r="H784">
        <v>4.8505716340283298</v>
      </c>
      <c r="I784">
        <v>47.176342840041698</v>
      </c>
      <c r="J784">
        <v>-4.8138279291644501</v>
      </c>
      <c r="K784">
        <v>327.554374133897</v>
      </c>
      <c r="L784">
        <v>265.74700038738399</v>
      </c>
      <c r="M784">
        <v>59.2596951957496</v>
      </c>
      <c r="N784">
        <v>0.92847869232674196</v>
      </c>
      <c r="O784">
        <v>5</v>
      </c>
      <c r="P784">
        <v>150.58784010749</v>
      </c>
      <c r="Q784">
        <v>7.4730415877855005E-2</v>
      </c>
    </row>
    <row r="785" spans="1:17" hidden="1" x14ac:dyDescent="0.3">
      <c r="A785" t="s">
        <v>1713</v>
      </c>
      <c r="B785" t="s">
        <v>1714</v>
      </c>
      <c r="C785" t="str">
        <f>IFERROR(VLOOKUP(Table1[[#This Row],[Ticker]],[1]!Table2[[Symbol]:[Industry]],2,FALSE),"-")</f>
        <v>-</v>
      </c>
      <c r="D785" t="s">
        <v>256</v>
      </c>
      <c r="E785">
        <v>4612.20746805</v>
      </c>
      <c r="F785">
        <v>1005.55</v>
      </c>
      <c r="G785">
        <v>161.66813759672499</v>
      </c>
      <c r="H785">
        <v>4.6267297963599701</v>
      </c>
      <c r="I785">
        <v>94.858525388164395</v>
      </c>
      <c r="J785">
        <v>1.1075951920671601</v>
      </c>
      <c r="K785">
        <v>819.54688495999699</v>
      </c>
      <c r="L785">
        <v>607.99018747531795</v>
      </c>
      <c r="M785">
        <v>79.870152786442503</v>
      </c>
      <c r="N785">
        <v>1.8315895110208</v>
      </c>
      <c r="O785">
        <v>1.8348167669434501</v>
      </c>
      <c r="P785">
        <v>227.540716612377</v>
      </c>
      <c r="Q785">
        <v>0.10287327872020501</v>
      </c>
    </row>
    <row r="786" spans="1:17" hidden="1" x14ac:dyDescent="0.3">
      <c r="A786" t="s">
        <v>1715</v>
      </c>
      <c r="B786" t="s">
        <v>1716</v>
      </c>
      <c r="C786" t="str">
        <f>IFERROR(VLOOKUP(Table1[[#This Row],[Ticker]],[1]!Table2[[Symbol]:[Industry]],2,FALSE),"-")</f>
        <v>-</v>
      </c>
      <c r="D786" t="s">
        <v>298</v>
      </c>
      <c r="E786">
        <v>4597.7549625000001</v>
      </c>
      <c r="F786">
        <v>375</v>
      </c>
      <c r="G786">
        <v>96.592952009350796</v>
      </c>
      <c r="H786">
        <v>13.3953671805059</v>
      </c>
      <c r="I786">
        <v>36.264044303281601</v>
      </c>
      <c r="J786">
        <v>-3.3899687486734802</v>
      </c>
      <c r="K786">
        <v>319.45194650057601</v>
      </c>
      <c r="L786">
        <v>275.47477951590002</v>
      </c>
      <c r="M786">
        <v>71.266937556598094</v>
      </c>
      <c r="N786">
        <v>1.2470010397888001</v>
      </c>
      <c r="O786">
        <v>3.9733333333333101</v>
      </c>
      <c r="P786">
        <v>141.46812620733999</v>
      </c>
    </row>
    <row r="787" spans="1:17" x14ac:dyDescent="0.3">
      <c r="A787" t="s">
        <v>1717</v>
      </c>
      <c r="B787" t="s">
        <v>1718</v>
      </c>
      <c r="C787" t="str">
        <f>IFERROR(VLOOKUP(Table1[[#This Row],[Ticker]],[1]!Table2[[Symbol]:[Industry]],2,FALSE),"-")</f>
        <v>-</v>
      </c>
      <c r="D787" t="s">
        <v>51</v>
      </c>
      <c r="E787">
        <v>4567.3307999999997</v>
      </c>
      <c r="F787">
        <v>496.8</v>
      </c>
      <c r="G787">
        <v>-37.734787466571198</v>
      </c>
      <c r="H787">
        <v>-7.0638905130212102</v>
      </c>
      <c r="I787">
        <v>-17.600001238477599</v>
      </c>
      <c r="J787">
        <v>-5.4404232233090299</v>
      </c>
      <c r="K787">
        <v>511.97937893593502</v>
      </c>
      <c r="L787">
        <v>502.92267557601798</v>
      </c>
      <c r="M787">
        <v>35.032698344455497</v>
      </c>
      <c r="N787">
        <v>0.62465853837362695</v>
      </c>
      <c r="O787">
        <v>25.805152979066001</v>
      </c>
      <c r="P787">
        <v>15.253450875768401</v>
      </c>
      <c r="Q787">
        <v>-5.6380370505734002E-2</v>
      </c>
    </row>
    <row r="788" spans="1:17" hidden="1" x14ac:dyDescent="0.3">
      <c r="A788" t="s">
        <v>1719</v>
      </c>
      <c r="B788" t="s">
        <v>1720</v>
      </c>
      <c r="C788" t="str">
        <f>IFERROR(VLOOKUP(Table1[[#This Row],[Ticker]],[1]!Table2[[Symbol]:[Industry]],2,FALSE),"-")</f>
        <v>-</v>
      </c>
      <c r="D788" t="s">
        <v>205</v>
      </c>
      <c r="E788">
        <v>4543.2716237099903</v>
      </c>
      <c r="F788">
        <v>6689.7</v>
      </c>
      <c r="G788">
        <v>46.187867700947798</v>
      </c>
      <c r="H788">
        <v>-3.3537953810704</v>
      </c>
      <c r="I788">
        <v>-13.674859260397101</v>
      </c>
      <c r="J788">
        <v>-1.5535586655226401</v>
      </c>
      <c r="K788">
        <v>7128.8242693939701</v>
      </c>
      <c r="L788">
        <v>6556.3522553662397</v>
      </c>
      <c r="M788">
        <v>39.535237116464799</v>
      </c>
      <c r="N788">
        <v>0.84298685828818398</v>
      </c>
      <c r="O788">
        <v>35.774399449900599</v>
      </c>
      <c r="P788">
        <v>85.824999999999903</v>
      </c>
      <c r="Q788">
        <v>0.108951723103967</v>
      </c>
    </row>
    <row r="789" spans="1:17" hidden="1" x14ac:dyDescent="0.3">
      <c r="A789" t="s">
        <v>1721</v>
      </c>
      <c r="B789" t="s">
        <v>1722</v>
      </c>
      <c r="C789" t="str">
        <f>IFERROR(VLOOKUP(Table1[[#This Row],[Ticker]],[1]!Table2[[Symbol]:[Industry]],2,FALSE),"-")</f>
        <v>-</v>
      </c>
      <c r="D789" t="s">
        <v>196</v>
      </c>
      <c r="E789">
        <v>4538.5880513149996</v>
      </c>
      <c r="F789">
        <v>415.8</v>
      </c>
      <c r="G789">
        <v>92.124673149801595</v>
      </c>
      <c r="H789">
        <v>12.546685414729501</v>
      </c>
      <c r="I789">
        <v>17.5855384241056</v>
      </c>
      <c r="J789">
        <v>-1.08050199791072</v>
      </c>
      <c r="K789">
        <v>371.06455915880099</v>
      </c>
      <c r="L789">
        <v>306.36813893128402</v>
      </c>
      <c r="M789">
        <v>61.431410110141002</v>
      </c>
      <c r="N789">
        <v>0.91482499727477895</v>
      </c>
      <c r="O789">
        <v>6.0606060606060499</v>
      </c>
      <c r="P789">
        <v>126.928812776157</v>
      </c>
      <c r="Q789">
        <v>0.15533239017741299</v>
      </c>
    </row>
    <row r="790" spans="1:17" hidden="1" x14ac:dyDescent="0.3">
      <c r="A790" t="s">
        <v>1723</v>
      </c>
      <c r="B790" t="s">
        <v>1724</v>
      </c>
      <c r="C790" t="str">
        <f>IFERROR(VLOOKUP(Table1[[#This Row],[Ticker]],[1]!Table2[[Symbol]:[Industry]],2,FALSE),"-")</f>
        <v>-</v>
      </c>
      <c r="D790" t="s">
        <v>1492</v>
      </c>
      <c r="E790">
        <v>4536.9188309250003</v>
      </c>
      <c r="F790">
        <v>8579.9500000000007</v>
      </c>
      <c r="G790">
        <v>-1.46486039966399</v>
      </c>
      <c r="H790">
        <v>-2.0797178007961401</v>
      </c>
      <c r="I790">
        <v>6.4438070054186696</v>
      </c>
      <c r="J790">
        <v>-2.44519887415689</v>
      </c>
      <c r="K790">
        <v>8123.23284457931</v>
      </c>
      <c r="L790">
        <v>7327.0275435044596</v>
      </c>
      <c r="M790">
        <v>52.590413031616301</v>
      </c>
      <c r="N790">
        <v>1.1645532849939499</v>
      </c>
      <c r="O790">
        <v>6.0495690534327</v>
      </c>
      <c r="P790">
        <v>47.674288517310501</v>
      </c>
      <c r="Q790">
        <v>3.9358473950999999E-4</v>
      </c>
    </row>
    <row r="791" spans="1:17" x14ac:dyDescent="0.3">
      <c r="A791" t="s">
        <v>1725</v>
      </c>
      <c r="B791" t="s">
        <v>1726</v>
      </c>
      <c r="C791" t="str">
        <f>IFERROR(VLOOKUP(Table1[[#This Row],[Ticker]],[1]!Table2[[Symbol]:[Industry]],2,FALSE),"-")</f>
        <v>-</v>
      </c>
      <c r="D791" t="s">
        <v>1440</v>
      </c>
      <c r="E791">
        <v>4524.4511870249999</v>
      </c>
      <c r="F791">
        <v>799.75</v>
      </c>
      <c r="G791">
        <v>-1.4747372195288999</v>
      </c>
      <c r="H791">
        <v>-11.986756999898001</v>
      </c>
      <c r="I791">
        <v>-28.7898554243564</v>
      </c>
      <c r="J791">
        <v>-1.77316041267029</v>
      </c>
      <c r="K791">
        <v>867.97091394993004</v>
      </c>
      <c r="L791">
        <v>851.90889577322696</v>
      </c>
      <c r="M791">
        <v>34.719944151547097</v>
      </c>
      <c r="N791">
        <v>1.1637325489786601</v>
      </c>
      <c r="O791">
        <v>38.280712722725802</v>
      </c>
      <c r="P791">
        <v>32.948217105809903</v>
      </c>
      <c r="Q791">
        <v>0.13929822404911399</v>
      </c>
    </row>
    <row r="792" spans="1:17" x14ac:dyDescent="0.3">
      <c r="A792" t="s">
        <v>1727</v>
      </c>
      <c r="B792" t="s">
        <v>1728</v>
      </c>
      <c r="C792" t="str">
        <f>IFERROR(VLOOKUP(Table1[[#This Row],[Ticker]],[1]!Table2[[Symbol]:[Industry]],2,FALSE),"-")</f>
        <v>-</v>
      </c>
      <c r="D792" t="s">
        <v>1729</v>
      </c>
      <c r="E792">
        <v>4520.8861319400003</v>
      </c>
      <c r="F792">
        <v>66.87</v>
      </c>
      <c r="G792">
        <v>-6.2396360713604997</v>
      </c>
      <c r="H792">
        <v>-6.74374129086761</v>
      </c>
      <c r="I792">
        <v>-0.63277360423252305</v>
      </c>
      <c r="J792">
        <v>-1.7967197702217801</v>
      </c>
      <c r="K792">
        <v>69.987721746099893</v>
      </c>
      <c r="L792">
        <v>63.649236332165799</v>
      </c>
      <c r="M792">
        <v>40.277147582147897</v>
      </c>
      <c r="N792">
        <v>0.44929649238319103</v>
      </c>
      <c r="O792">
        <v>25.901001944070501</v>
      </c>
      <c r="P792">
        <v>53.371559633027502</v>
      </c>
      <c r="Q792">
        <v>8.4061235382444005E-2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133</v>
      </c>
      <c r="E793">
        <v>4505.9418158999997</v>
      </c>
      <c r="F793">
        <v>430.5</v>
      </c>
      <c r="G793">
        <v>-6.07834574877986</v>
      </c>
      <c r="K793">
        <v>425.76520424318301</v>
      </c>
      <c r="L793">
        <v>384.46648021701702</v>
      </c>
      <c r="M793">
        <v>38.331602171758398</v>
      </c>
      <c r="N793">
        <v>1</v>
      </c>
      <c r="O793">
        <v>7.2938443670151001</v>
      </c>
      <c r="P793">
        <v>21.062992125984199</v>
      </c>
      <c r="Q793">
        <v>9.3594908740256E-2</v>
      </c>
    </row>
    <row r="794" spans="1:17" hidden="1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205</v>
      </c>
      <c r="E794">
        <v>4499.0011991849997</v>
      </c>
      <c r="F794">
        <v>586.45000000000005</v>
      </c>
      <c r="G794">
        <v>3.6385310483889</v>
      </c>
      <c r="H794">
        <v>-10.562444123632099</v>
      </c>
      <c r="I794">
        <v>0.285647542943397</v>
      </c>
      <c r="J794">
        <v>-2.5950021531529299</v>
      </c>
      <c r="K794">
        <v>603.27564958012101</v>
      </c>
      <c r="L794">
        <v>549.12616061634901</v>
      </c>
      <c r="M794">
        <v>25.985726938475199</v>
      </c>
      <c r="N794">
        <v>0.535105145959345</v>
      </c>
      <c r="O794">
        <v>19.873817034700298</v>
      </c>
      <c r="P794">
        <v>46.155763239875398</v>
      </c>
      <c r="Q794">
        <v>0.13638089208488199</v>
      </c>
    </row>
    <row r="795" spans="1:17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111</v>
      </c>
      <c r="E795">
        <v>4497.4011498</v>
      </c>
      <c r="F795">
        <v>263</v>
      </c>
      <c r="G795">
        <v>54.182106615853399</v>
      </c>
      <c r="H795">
        <v>-11.668047734221799</v>
      </c>
      <c r="I795">
        <v>-7.5357341971875904</v>
      </c>
      <c r="J795">
        <v>-4.36359703342315</v>
      </c>
      <c r="K795">
        <v>275.17001978765802</v>
      </c>
      <c r="L795">
        <v>243.24977592939999</v>
      </c>
      <c r="M795">
        <v>33.8882609541797</v>
      </c>
      <c r="N795">
        <v>0.42220024442723703</v>
      </c>
      <c r="O795">
        <v>21.844106463878301</v>
      </c>
      <c r="P795">
        <v>103.24574961360101</v>
      </c>
      <c r="Q795">
        <v>7.2407247826368995E-2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630</v>
      </c>
      <c r="E796">
        <v>4489.2223291500004</v>
      </c>
      <c r="F796">
        <v>1773.85</v>
      </c>
      <c r="G796">
        <v>48.624958530532602</v>
      </c>
      <c r="H796">
        <v>4.2881562136710896</v>
      </c>
      <c r="I796">
        <v>55.605894101260198</v>
      </c>
      <c r="J796">
        <v>0.23192511545210201</v>
      </c>
      <c r="K796">
        <v>1459.0467470030701</v>
      </c>
      <c r="L796">
        <v>1193.4160990924099</v>
      </c>
      <c r="M796">
        <v>82.477055315658305</v>
      </c>
      <c r="N796">
        <v>0.99995316153132296</v>
      </c>
      <c r="O796">
        <v>1.19514051357216</v>
      </c>
      <c r="P796">
        <v>118.68335079824899</v>
      </c>
      <c r="Q796">
        <v>0.142016297876743</v>
      </c>
    </row>
    <row r="797" spans="1:17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136</v>
      </c>
      <c r="E797">
        <v>4488.8100000000004</v>
      </c>
      <c r="F797">
        <v>7481.35</v>
      </c>
      <c r="G797">
        <v>49.965845605904001</v>
      </c>
      <c r="H797">
        <v>-5.1646230892333902</v>
      </c>
      <c r="I797">
        <v>-1.6611502941898499</v>
      </c>
      <c r="J797">
        <v>-1.1569338123978501</v>
      </c>
      <c r="K797">
        <v>7128.5355650332504</v>
      </c>
      <c r="L797">
        <v>6472.4171072515001</v>
      </c>
      <c r="M797">
        <v>58.340108675907999</v>
      </c>
      <c r="N797">
        <v>0.98253129970406905</v>
      </c>
      <c r="O797">
        <v>15.774559404385499</v>
      </c>
      <c r="P797">
        <v>85.999129840263507</v>
      </c>
      <c r="Q797">
        <v>9.8898520997540998E-2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291</v>
      </c>
      <c r="E798">
        <v>4483.015453125</v>
      </c>
      <c r="F798">
        <v>2549.25</v>
      </c>
      <c r="G798">
        <v>117.752357264132</v>
      </c>
      <c r="H798">
        <v>-5.6173006858062502</v>
      </c>
      <c r="I798">
        <v>61.082510032491797</v>
      </c>
      <c r="J798">
        <v>-7.3180997405971002</v>
      </c>
      <c r="K798">
        <v>2355.08845935504</v>
      </c>
      <c r="L798">
        <v>1805.74398130192</v>
      </c>
      <c r="M798">
        <v>45.321945727468297</v>
      </c>
      <c r="N798">
        <v>0.55581549295587496</v>
      </c>
      <c r="O798">
        <v>7.1373933509855698</v>
      </c>
      <c r="P798">
        <v>157.17528373266001</v>
      </c>
      <c r="Q798">
        <v>8.0219593884572005E-2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465</v>
      </c>
      <c r="E799">
        <v>4458.3464085599999</v>
      </c>
      <c r="F799">
        <v>976.8</v>
      </c>
      <c r="G799">
        <v>152.33123099341699</v>
      </c>
      <c r="H799">
        <v>21.280688751035999</v>
      </c>
      <c r="I799">
        <v>44.618901586866599</v>
      </c>
      <c r="J799">
        <v>-1.3855485118270501</v>
      </c>
      <c r="K799">
        <v>828.38281209910997</v>
      </c>
      <c r="L799">
        <v>657.36836410669503</v>
      </c>
      <c r="M799">
        <v>59.697445395591899</v>
      </c>
      <c r="N799">
        <v>0.80835761462898303</v>
      </c>
      <c r="O799">
        <v>7.3966011466011397</v>
      </c>
      <c r="P799">
        <v>189.44366249351799</v>
      </c>
      <c r="Q799">
        <v>0.160579226156118</v>
      </c>
    </row>
    <row r="800" spans="1:17" hidden="1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723</v>
      </c>
      <c r="E800">
        <v>4449.3999170859997</v>
      </c>
      <c r="F800">
        <v>273.81</v>
      </c>
      <c r="G800">
        <v>1.53036003488048</v>
      </c>
      <c r="H800">
        <v>-1.2650986392157799</v>
      </c>
      <c r="I800">
        <v>0.87711823532553801</v>
      </c>
      <c r="J800">
        <v>-1.3288429508928601</v>
      </c>
      <c r="K800">
        <v>267.64862665601299</v>
      </c>
      <c r="L800">
        <v>248.33949231889</v>
      </c>
      <c r="M800">
        <v>58.987597709054498</v>
      </c>
      <c r="N800">
        <v>0.96049829473897796</v>
      </c>
      <c r="O800">
        <v>1.93564880756729</v>
      </c>
      <c r="P800">
        <v>32.179580014482198</v>
      </c>
      <c r="Q800">
        <v>3.7892634135868998E-2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390</v>
      </c>
      <c r="E801">
        <v>4437.9735616999997</v>
      </c>
      <c r="F801">
        <v>356.65</v>
      </c>
      <c r="G801">
        <v>177.98406100342601</v>
      </c>
      <c r="H801">
        <v>32.354256968760801</v>
      </c>
      <c r="I801">
        <v>107.15068049072801</v>
      </c>
      <c r="J801">
        <v>-1.99894257805289</v>
      </c>
      <c r="K801">
        <v>296.30345731697599</v>
      </c>
      <c r="L801">
        <v>214.92832813518299</v>
      </c>
      <c r="M801">
        <v>57.442493933422497</v>
      </c>
      <c r="N801">
        <v>0.42928896191982202</v>
      </c>
      <c r="O801">
        <v>11.874386653581899</v>
      </c>
      <c r="P801">
        <v>214.24291819022801</v>
      </c>
      <c r="Q801">
        <v>0.18115050111539899</v>
      </c>
    </row>
    <row r="802" spans="1:17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46</v>
      </c>
      <c r="E802">
        <v>4413.4100215589997</v>
      </c>
      <c r="F802">
        <v>54.67</v>
      </c>
      <c r="G802">
        <v>-22.829998251140498</v>
      </c>
      <c r="H802">
        <v>-14.6190479783649</v>
      </c>
      <c r="I802">
        <v>-32.626191614235402</v>
      </c>
      <c r="J802">
        <v>-9.0818051542740896</v>
      </c>
      <c r="K802">
        <v>59.441295693635197</v>
      </c>
      <c r="L802">
        <v>57.704191124152402</v>
      </c>
      <c r="M802">
        <v>46.360702553626702</v>
      </c>
      <c r="N802">
        <v>0.78386135051896899</v>
      </c>
      <c r="O802">
        <v>44.503383940003602</v>
      </c>
      <c r="P802">
        <v>30.011890606420899</v>
      </c>
      <c r="Q802">
        <v>0.11808342529624501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161</v>
      </c>
      <c r="E803">
        <v>4410.7202688030002</v>
      </c>
      <c r="F803">
        <v>55.59</v>
      </c>
      <c r="G803">
        <v>39.713482464760197</v>
      </c>
      <c r="H803">
        <v>-6.4368946546781496</v>
      </c>
      <c r="I803">
        <v>-32.838833379903001</v>
      </c>
      <c r="J803">
        <v>-8.8428465554145905</v>
      </c>
      <c r="K803">
        <v>56.171677933413399</v>
      </c>
      <c r="L803">
        <v>54.866710157366398</v>
      </c>
      <c r="M803">
        <v>46.262947318946999</v>
      </c>
      <c r="N803">
        <v>1.4401786219060999</v>
      </c>
      <c r="O803">
        <v>39.413563590573801</v>
      </c>
      <c r="P803">
        <v>82.7416173570019</v>
      </c>
      <c r="Q803">
        <v>-2.6191562757858E-2</v>
      </c>
    </row>
    <row r="804" spans="1:17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630</v>
      </c>
      <c r="E804">
        <v>4403.9436727000002</v>
      </c>
      <c r="F804">
        <v>213.23</v>
      </c>
      <c r="G804">
        <v>33.884144873875698</v>
      </c>
      <c r="H804">
        <v>-1.6253084895859999</v>
      </c>
      <c r="I804">
        <v>11.095730787011201</v>
      </c>
      <c r="J804">
        <v>-3.1648456887427199</v>
      </c>
      <c r="K804">
        <v>207.837248793236</v>
      </c>
      <c r="L804">
        <v>176.13187777381299</v>
      </c>
      <c r="M804">
        <v>41.509154721332003</v>
      </c>
      <c r="N804">
        <v>0.55407816408835098</v>
      </c>
      <c r="O804">
        <v>14.0552455095436</v>
      </c>
      <c r="P804">
        <v>69.8367184388689</v>
      </c>
      <c r="Q804">
        <v>8.8122592149950996E-2</v>
      </c>
    </row>
    <row r="805" spans="1:17" hidden="1" x14ac:dyDescent="0.3">
      <c r="A805" t="s">
        <v>1754</v>
      </c>
      <c r="B805" t="s">
        <v>1755</v>
      </c>
      <c r="C805" t="str">
        <f>IFERROR(VLOOKUP(Table1[[#This Row],[Ticker]],[1]!Table2[[Symbol]:[Industry]],2,FALSE),"-")</f>
        <v>-</v>
      </c>
      <c r="D805" t="s">
        <v>133</v>
      </c>
      <c r="E805">
        <v>4402.506038296</v>
      </c>
      <c r="F805">
        <v>45.34</v>
      </c>
      <c r="G805">
        <v>38.495156973543097</v>
      </c>
      <c r="H805">
        <v>-2.0835759901258601</v>
      </c>
      <c r="I805">
        <v>-37.621116898261398</v>
      </c>
      <c r="J805">
        <v>-2.7410695103045599</v>
      </c>
      <c r="K805">
        <v>47.844009286342697</v>
      </c>
      <c r="L805">
        <v>46.146999686810702</v>
      </c>
      <c r="M805">
        <v>36.349450037465203</v>
      </c>
      <c r="N805">
        <v>0.93265752385475398</v>
      </c>
      <c r="O805">
        <v>44.243493603881703</v>
      </c>
      <c r="P805">
        <v>73.384321223709307</v>
      </c>
      <c r="Q805">
        <v>7.3225341926028004E-2</v>
      </c>
    </row>
    <row r="806" spans="1:17" x14ac:dyDescent="0.3">
      <c r="A806" t="s">
        <v>1756</v>
      </c>
      <c r="B806" t="s">
        <v>1757</v>
      </c>
      <c r="C806" t="str">
        <f>IFERROR(VLOOKUP(Table1[[#This Row],[Ticker]],[1]!Table2[[Symbol]:[Industry]],2,FALSE),"-")</f>
        <v>-</v>
      </c>
      <c r="D806" t="s">
        <v>205</v>
      </c>
      <c r="E806">
        <v>4387.3554536820002</v>
      </c>
      <c r="F806">
        <v>172.54</v>
      </c>
      <c r="G806">
        <v>2.49095380412624</v>
      </c>
      <c r="H806">
        <v>-19.135841795285099</v>
      </c>
      <c r="I806">
        <v>3.9895304648966201</v>
      </c>
      <c r="J806">
        <v>-6.4136313535685199</v>
      </c>
      <c r="K806">
        <v>192.32963713201201</v>
      </c>
      <c r="L806">
        <v>171.52482297569401</v>
      </c>
      <c r="M806">
        <v>21.987504673005802</v>
      </c>
      <c r="N806">
        <v>0.56659433279173299</v>
      </c>
      <c r="O806">
        <v>30.8102468992697</v>
      </c>
      <c r="P806">
        <v>36.882189607298699</v>
      </c>
      <c r="Q806">
        <v>4.2986712411105001E-2</v>
      </c>
    </row>
    <row r="807" spans="1:17" hidden="1" x14ac:dyDescent="0.3">
      <c r="A807" t="s">
        <v>1758</v>
      </c>
      <c r="B807" t="s">
        <v>1759</v>
      </c>
      <c r="C807" t="str">
        <f>IFERROR(VLOOKUP(Table1[[#This Row],[Ticker]],[1]!Table2[[Symbol]:[Industry]],2,FALSE),"-")</f>
        <v>-</v>
      </c>
      <c r="D807" t="s">
        <v>256</v>
      </c>
      <c r="E807">
        <v>4381.0237340000003</v>
      </c>
      <c r="F807">
        <v>448.55</v>
      </c>
      <c r="G807">
        <v>18.161544917672401</v>
      </c>
      <c r="H807">
        <v>-1.9899602899869799</v>
      </c>
      <c r="I807">
        <v>25.927309783214199</v>
      </c>
      <c r="J807">
        <v>-7.3593489115178201</v>
      </c>
      <c r="K807">
        <v>451.70262304239498</v>
      </c>
      <c r="L807">
        <v>385.02177858960698</v>
      </c>
      <c r="M807">
        <v>37.143951656054803</v>
      </c>
      <c r="N807">
        <v>0.80104760204301995</v>
      </c>
      <c r="O807">
        <v>21.056738379221901</v>
      </c>
      <c r="P807">
        <v>62.635968092820796</v>
      </c>
      <c r="Q807">
        <v>0.153220062391663</v>
      </c>
    </row>
    <row r="808" spans="1:17" hidden="1" x14ac:dyDescent="0.3">
      <c r="A808" t="s">
        <v>1760</v>
      </c>
      <c r="B808" t="s">
        <v>1761</v>
      </c>
      <c r="C808" t="str">
        <f>IFERROR(VLOOKUP(Table1[[#This Row],[Ticker]],[1]!Table2[[Symbol]:[Industry]],2,FALSE),"-")</f>
        <v>-</v>
      </c>
      <c r="D808" t="s">
        <v>955</v>
      </c>
      <c r="E808">
        <v>4356.9581778000002</v>
      </c>
      <c r="F808">
        <v>179.1</v>
      </c>
      <c r="G808">
        <v>106.97305308010699</v>
      </c>
      <c r="H808">
        <v>-14.4532354385004</v>
      </c>
      <c r="I808">
        <v>48.566020151680398</v>
      </c>
      <c r="J808">
        <v>-7.34295606406421</v>
      </c>
      <c r="K808">
        <v>178.439604620702</v>
      </c>
      <c r="L808">
        <v>133.57214541950299</v>
      </c>
      <c r="N808">
        <v>0.44595431646961797</v>
      </c>
      <c r="O808">
        <v>24.958123953098799</v>
      </c>
      <c r="P808">
        <v>179.044404050895</v>
      </c>
    </row>
    <row r="809" spans="1:17" x14ac:dyDescent="0.3">
      <c r="A809" t="s">
        <v>1762</v>
      </c>
      <c r="B809" t="s">
        <v>1763</v>
      </c>
      <c r="C809" t="str">
        <f>IFERROR(VLOOKUP(Table1[[#This Row],[Ticker]],[1]!Table2[[Symbol]:[Industry]],2,FALSE),"-")</f>
        <v>-</v>
      </c>
      <c r="D809" t="s">
        <v>265</v>
      </c>
      <c r="E809">
        <v>4354.0605793099903</v>
      </c>
      <c r="F809">
        <v>225.65</v>
      </c>
      <c r="G809">
        <v>-20.064721130504001</v>
      </c>
      <c r="H809">
        <v>0.82633532191621994</v>
      </c>
      <c r="I809">
        <v>-14.8305795061467</v>
      </c>
      <c r="J809">
        <v>-3.4628363094988099</v>
      </c>
      <c r="K809">
        <v>242.405374625066</v>
      </c>
      <c r="L809">
        <v>227.96281798492899</v>
      </c>
      <c r="M809">
        <v>30.727552098148301</v>
      </c>
      <c r="N809">
        <v>0.92669649724047598</v>
      </c>
      <c r="O809">
        <v>29.138045645911799</v>
      </c>
      <c r="P809">
        <v>27.485875706214699</v>
      </c>
      <c r="Q809">
        <v>0.16623745907863299</v>
      </c>
    </row>
    <row r="810" spans="1:17" hidden="1" x14ac:dyDescent="0.3">
      <c r="A810" t="s">
        <v>1764</v>
      </c>
      <c r="B810" t="s">
        <v>1765</v>
      </c>
      <c r="C810" t="str">
        <f>IFERROR(VLOOKUP(Table1[[#This Row],[Ticker]],[1]!Table2[[Symbol]:[Industry]],2,FALSE),"-")</f>
        <v>-</v>
      </c>
      <c r="D810" t="s">
        <v>413</v>
      </c>
      <c r="E810">
        <v>4347.7384978350001</v>
      </c>
      <c r="F810">
        <v>116.95</v>
      </c>
      <c r="G810">
        <v>-42.691536479617596</v>
      </c>
      <c r="H810">
        <v>-9.4696195568945694</v>
      </c>
      <c r="I810">
        <v>-21.0358138251535</v>
      </c>
      <c r="J810">
        <v>-5.0352785768667596</v>
      </c>
      <c r="K810">
        <v>123.06148820973</v>
      </c>
      <c r="M810">
        <v>20.766927559007801</v>
      </c>
      <c r="N810">
        <v>0.94896270095891799</v>
      </c>
      <c r="O810">
        <v>31.338178708849899</v>
      </c>
      <c r="P810">
        <v>7.54022988505747</v>
      </c>
    </row>
    <row r="811" spans="1:17" hidden="1" x14ac:dyDescent="0.3">
      <c r="A811" t="s">
        <v>1766</v>
      </c>
      <c r="B811" t="s">
        <v>1767</v>
      </c>
      <c r="C811" t="str">
        <f>IFERROR(VLOOKUP(Table1[[#This Row],[Ticker]],[1]!Table2[[Symbol]:[Industry]],2,FALSE),"-")</f>
        <v>-</v>
      </c>
      <c r="D811" t="s">
        <v>95</v>
      </c>
      <c r="E811">
        <v>4345.0107730559903</v>
      </c>
      <c r="F811">
        <v>93.36</v>
      </c>
      <c r="G811">
        <v>228.22905463072601</v>
      </c>
      <c r="H811">
        <v>29.257244068270101</v>
      </c>
      <c r="I811">
        <v>56.418109100467397</v>
      </c>
      <c r="J811">
        <v>-1.92862952703396</v>
      </c>
      <c r="K811">
        <v>73.798808935807898</v>
      </c>
      <c r="L811">
        <v>56.349298066244302</v>
      </c>
      <c r="M811">
        <v>65.221312384290101</v>
      </c>
      <c r="N811">
        <v>1.29272898666334</v>
      </c>
      <c r="O811">
        <v>6.3624678663239003</v>
      </c>
      <c r="P811">
        <v>266.83693516699401</v>
      </c>
      <c r="Q811">
        <v>0.114209406241138</v>
      </c>
    </row>
    <row r="812" spans="1:17" x14ac:dyDescent="0.3">
      <c r="A812" t="s">
        <v>1768</v>
      </c>
      <c r="B812" t="s">
        <v>1769</v>
      </c>
      <c r="C812" t="str">
        <f>IFERROR(VLOOKUP(Table1[[#This Row],[Ticker]],[1]!Table2[[Symbol]:[Industry]],2,FALSE),"-")</f>
        <v>-</v>
      </c>
      <c r="D812" t="s">
        <v>918</v>
      </c>
      <c r="E812">
        <v>4329.3601804749997</v>
      </c>
      <c r="F812">
        <v>353.05</v>
      </c>
      <c r="G812">
        <v>-20.8002780583072</v>
      </c>
      <c r="H812">
        <v>8.2535050260812994</v>
      </c>
      <c r="I812">
        <v>-13.275249689589399</v>
      </c>
      <c r="J812">
        <v>-5.8826975542448396</v>
      </c>
      <c r="K812">
        <v>333.96048856198797</v>
      </c>
      <c r="L812">
        <v>337.23132792965401</v>
      </c>
      <c r="M812">
        <v>53.239996956166998</v>
      </c>
      <c r="N812">
        <v>0.95202377780583702</v>
      </c>
      <c r="O812">
        <v>27.4323750177028</v>
      </c>
      <c r="P812">
        <v>31.759656652360501</v>
      </c>
      <c r="Q812">
        <v>2.2215187933032999E-2</v>
      </c>
    </row>
    <row r="813" spans="1:17" x14ac:dyDescent="0.3">
      <c r="A813" t="s">
        <v>1770</v>
      </c>
      <c r="B813" t="s">
        <v>1771</v>
      </c>
      <c r="C813" t="str">
        <f>IFERROR(VLOOKUP(Table1[[#This Row],[Ticker]],[1]!Table2[[Symbol]:[Industry]],2,FALSE),"-")</f>
        <v>-</v>
      </c>
      <c r="D813" t="s">
        <v>313</v>
      </c>
      <c r="E813">
        <v>4273.202138484</v>
      </c>
      <c r="F813">
        <v>194.19</v>
      </c>
      <c r="G813">
        <v>5.6231884213735501</v>
      </c>
      <c r="H813">
        <v>3.0616854606649899</v>
      </c>
      <c r="I813">
        <v>-8.4625749287358403</v>
      </c>
      <c r="J813">
        <v>-4.7715576448901897</v>
      </c>
      <c r="K813">
        <v>187.145650366469</v>
      </c>
      <c r="L813">
        <v>183.63287286627701</v>
      </c>
      <c r="M813">
        <v>62.725526539798302</v>
      </c>
      <c r="N813">
        <v>1.8552422600467899</v>
      </c>
      <c r="O813">
        <v>22.483135073896602</v>
      </c>
      <c r="P813">
        <v>52.605108055009801</v>
      </c>
    </row>
    <row r="814" spans="1:17" hidden="1" x14ac:dyDescent="0.3">
      <c r="A814" t="s">
        <v>1772</v>
      </c>
      <c r="B814" t="s">
        <v>1773</v>
      </c>
      <c r="C814" t="str">
        <f>IFERROR(VLOOKUP(Table1[[#This Row],[Ticker]],[1]!Table2[[Symbol]:[Industry]],2,FALSE),"-")</f>
        <v>-</v>
      </c>
      <c r="D814" t="s">
        <v>139</v>
      </c>
      <c r="E814">
        <v>4247.6211721899999</v>
      </c>
      <c r="F814">
        <v>91.19</v>
      </c>
      <c r="G814">
        <v>79.304537134103001</v>
      </c>
      <c r="H814">
        <v>-10.729692097320701</v>
      </c>
      <c r="I814">
        <v>94.038188748848995</v>
      </c>
      <c r="J814">
        <v>-3.3461885940016098</v>
      </c>
      <c r="K814">
        <v>87.5327669382729</v>
      </c>
      <c r="M814">
        <v>40.356811437664597</v>
      </c>
      <c r="N814">
        <v>0.44049734088801401</v>
      </c>
      <c r="O814">
        <v>19.0371751288518</v>
      </c>
      <c r="P814">
        <v>153.305555555555</v>
      </c>
    </row>
    <row r="815" spans="1:17" hidden="1" x14ac:dyDescent="0.3">
      <c r="A815" t="s">
        <v>1774</v>
      </c>
      <c r="B815" t="s">
        <v>1775</v>
      </c>
      <c r="C815" t="str">
        <f>IFERROR(VLOOKUP(Table1[[#This Row],[Ticker]],[1]!Table2[[Symbol]:[Industry]],2,FALSE),"-")</f>
        <v>-</v>
      </c>
      <c r="E815">
        <v>4242.0983587780001</v>
      </c>
      <c r="F815">
        <v>79.180000000000007</v>
      </c>
      <c r="G815">
        <v>11947.539509264399</v>
      </c>
      <c r="H815">
        <v>26.783229379045</v>
      </c>
      <c r="I815">
        <v>431.13352746218101</v>
      </c>
      <c r="J815">
        <v>-8.4550070535841293</v>
      </c>
      <c r="K815">
        <v>63.974605441662</v>
      </c>
      <c r="L815">
        <v>34.883496877742303</v>
      </c>
      <c r="M815">
        <v>46.557676067033697</v>
      </c>
      <c r="N815">
        <v>1.7878225290713601</v>
      </c>
      <c r="O815">
        <v>12.8062642081333</v>
      </c>
      <c r="P815">
        <v>12577.2987477638</v>
      </c>
      <c r="Q815">
        <v>0.353401689400545</v>
      </c>
    </row>
    <row r="816" spans="1:17" hidden="1" x14ac:dyDescent="0.3">
      <c r="A816" t="s">
        <v>1776</v>
      </c>
      <c r="B816" t="s">
        <v>1777</v>
      </c>
      <c r="C816" t="str">
        <f>IFERROR(VLOOKUP(Table1[[#This Row],[Ticker]],[1]!Table2[[Symbol]:[Industry]],2,FALSE),"-")</f>
        <v>-</v>
      </c>
      <c r="D816" t="s">
        <v>537</v>
      </c>
      <c r="E816">
        <v>4240.3043479999997</v>
      </c>
      <c r="F816">
        <v>93.52</v>
      </c>
      <c r="G816">
        <v>30.702878056752301</v>
      </c>
      <c r="H816">
        <v>7.4623734500984202</v>
      </c>
      <c r="I816">
        <v>-4.4035849287737099</v>
      </c>
      <c r="J816">
        <v>5.6120604391441598</v>
      </c>
      <c r="K816">
        <v>88.290841578499396</v>
      </c>
      <c r="L816">
        <v>81.733003375609002</v>
      </c>
      <c r="M816">
        <v>63.479836994243598</v>
      </c>
      <c r="N816">
        <v>2.1841317367230499</v>
      </c>
      <c r="O816">
        <v>13.077416595380599</v>
      </c>
      <c r="P816">
        <v>66.851025869759098</v>
      </c>
      <c r="Q816">
        <v>0.125145904716124</v>
      </c>
    </row>
    <row r="817" spans="1:17" x14ac:dyDescent="0.3">
      <c r="A817" t="s">
        <v>1778</v>
      </c>
      <c r="B817" t="s">
        <v>1779</v>
      </c>
      <c r="C817" t="str">
        <f>IFERROR(VLOOKUP(Table1[[#This Row],[Ticker]],[1]!Table2[[Symbol]:[Industry]],2,FALSE),"-")</f>
        <v>-</v>
      </c>
      <c r="D817" t="s">
        <v>925</v>
      </c>
      <c r="E817">
        <v>4216.4466500099998</v>
      </c>
      <c r="F817">
        <v>491.1</v>
      </c>
      <c r="G817">
        <v>85.329316756601102</v>
      </c>
      <c r="H817">
        <v>21.517166429396301</v>
      </c>
      <c r="I817">
        <v>50.814790759477702</v>
      </c>
      <c r="J817">
        <v>-0.199545894401846</v>
      </c>
      <c r="K817">
        <v>402.07653370241701</v>
      </c>
      <c r="L817">
        <v>324.95486564346601</v>
      </c>
      <c r="M817">
        <v>57.532246404104697</v>
      </c>
      <c r="N817">
        <v>1.5893452363302001</v>
      </c>
      <c r="O817">
        <v>10.7106495622072</v>
      </c>
      <c r="P817">
        <v>127.571825764596</v>
      </c>
      <c r="Q817">
        <v>0.103108497094919</v>
      </c>
    </row>
    <row r="818" spans="1:17" hidden="1" x14ac:dyDescent="0.3">
      <c r="A818" t="s">
        <v>1780</v>
      </c>
      <c r="B818" t="s">
        <v>1781</v>
      </c>
      <c r="C818" t="str">
        <f>IFERROR(VLOOKUP(Table1[[#This Row],[Ticker]],[1]!Table2[[Symbol]:[Industry]],2,FALSE),"-")</f>
        <v>-</v>
      </c>
      <c r="D818" t="s">
        <v>537</v>
      </c>
      <c r="E818">
        <v>4193.8947157800003</v>
      </c>
      <c r="F818">
        <v>1589.7</v>
      </c>
      <c r="G818">
        <v>-24.652371971384799</v>
      </c>
      <c r="H818">
        <v>-0.72027621730733205</v>
      </c>
      <c r="I818">
        <v>4.6621654273920603</v>
      </c>
      <c r="J818">
        <v>2.0960212439992598</v>
      </c>
      <c r="K818">
        <v>1595.75754652661</v>
      </c>
      <c r="L818">
        <v>1515.64287878251</v>
      </c>
      <c r="M818">
        <v>42.903780004466</v>
      </c>
      <c r="N818">
        <v>0.83116388981927403</v>
      </c>
      <c r="O818">
        <v>16.959174687047799</v>
      </c>
      <c r="P818">
        <v>35.178571428571402</v>
      </c>
      <c r="Q818">
        <v>3.8603357454652001E-2</v>
      </c>
    </row>
    <row r="819" spans="1:17" x14ac:dyDescent="0.3">
      <c r="A819" t="s">
        <v>1782</v>
      </c>
      <c r="B819" t="s">
        <v>1783</v>
      </c>
      <c r="C819" t="str">
        <f>IFERROR(VLOOKUP(Table1[[#This Row],[Ticker]],[1]!Table2[[Symbol]:[Industry]],2,FALSE),"-")</f>
        <v>-</v>
      </c>
      <c r="D819" t="s">
        <v>57</v>
      </c>
      <c r="E819">
        <v>4192.7424671999997</v>
      </c>
      <c r="F819">
        <v>588</v>
      </c>
      <c r="G819">
        <v>-53.5305357549489</v>
      </c>
      <c r="H819">
        <v>-19.904824650308601</v>
      </c>
      <c r="I819">
        <v>-52.016674761619299</v>
      </c>
      <c r="J819">
        <v>-3.6581740814894101</v>
      </c>
      <c r="K819">
        <v>695.85319861819005</v>
      </c>
      <c r="L819">
        <v>799.28854296507097</v>
      </c>
      <c r="M819">
        <v>16.328919070455601</v>
      </c>
      <c r="N819">
        <v>1.0008273519114299</v>
      </c>
      <c r="O819">
        <v>111.428571428571</v>
      </c>
      <c r="P819">
        <v>0.28140189306726698</v>
      </c>
      <c r="Q819">
        <v>-1.9591056629092999E-2</v>
      </c>
    </row>
    <row r="820" spans="1:17" hidden="1" x14ac:dyDescent="0.3">
      <c r="A820" t="s">
        <v>1784</v>
      </c>
      <c r="B820" t="s">
        <v>1785</v>
      </c>
      <c r="C820" t="str">
        <f>IFERROR(VLOOKUP(Table1[[#This Row],[Ticker]],[1]!Table2[[Symbol]:[Industry]],2,FALSE),"-")</f>
        <v>-</v>
      </c>
      <c r="D820" t="s">
        <v>116</v>
      </c>
      <c r="E820">
        <v>4173.0003513000001</v>
      </c>
      <c r="F820">
        <v>334.9</v>
      </c>
      <c r="G820">
        <v>-33.743082445774597</v>
      </c>
      <c r="H820">
        <v>2.2556651282088298</v>
      </c>
      <c r="I820">
        <v>-19.009430831028599</v>
      </c>
      <c r="J820">
        <v>-3.86901403205548</v>
      </c>
      <c r="K820">
        <v>336.85143623915701</v>
      </c>
      <c r="M820">
        <v>41.629553978274799</v>
      </c>
      <c r="N820">
        <v>1.0432720242675599</v>
      </c>
      <c r="O820">
        <v>17.3036727381308</v>
      </c>
      <c r="P820">
        <v>11.243979405414301</v>
      </c>
    </row>
    <row r="821" spans="1:17" hidden="1" x14ac:dyDescent="0.3">
      <c r="A821" t="s">
        <v>1786</v>
      </c>
      <c r="B821" t="s">
        <v>1787</v>
      </c>
      <c r="C821" t="str">
        <f>IFERROR(VLOOKUP(Table1[[#This Row],[Ticker]],[1]!Table2[[Symbol]:[Industry]],2,FALSE),"-")</f>
        <v>-</v>
      </c>
      <c r="D821" t="s">
        <v>1788</v>
      </c>
      <c r="E821">
        <v>4170.2065012800003</v>
      </c>
      <c r="F821">
        <v>139.05000000000001</v>
      </c>
      <c r="G821">
        <v>29.632740477423901</v>
      </c>
      <c r="H821">
        <v>1.5273947099093601</v>
      </c>
      <c r="I821">
        <v>5.0151385019494104</v>
      </c>
      <c r="J821">
        <v>-2.4612556065429301</v>
      </c>
      <c r="K821">
        <v>130.76417048484001</v>
      </c>
      <c r="L821">
        <v>114.060737270131</v>
      </c>
      <c r="M821">
        <v>45.9051517800564</v>
      </c>
      <c r="N821">
        <v>0.26885570096303002</v>
      </c>
      <c r="O821">
        <v>13.628191298094199</v>
      </c>
      <c r="P821">
        <v>75.568181818181799</v>
      </c>
      <c r="Q821">
        <v>8.2840895076620999E-2</v>
      </c>
    </row>
    <row r="822" spans="1:17" x14ac:dyDescent="0.3">
      <c r="A822" t="s">
        <v>1789</v>
      </c>
      <c r="B822" t="s">
        <v>1790</v>
      </c>
      <c r="C822" t="str">
        <f>IFERROR(VLOOKUP(Table1[[#This Row],[Ticker]],[1]!Table2[[Symbol]:[Industry]],2,FALSE),"-")</f>
        <v>-</v>
      </c>
      <c r="D822" t="s">
        <v>127</v>
      </c>
      <c r="E822">
        <v>4156.9679702249996</v>
      </c>
      <c r="F822">
        <v>878.85</v>
      </c>
      <c r="G822">
        <v>46.397368116395199</v>
      </c>
      <c r="H822">
        <v>-9.2859146332269701E-3</v>
      </c>
      <c r="I822">
        <v>15.044893843243701</v>
      </c>
      <c r="J822">
        <v>-8.4863826616118399</v>
      </c>
      <c r="K822">
        <v>846.84949347044301</v>
      </c>
      <c r="L822">
        <v>762.70192093318497</v>
      </c>
      <c r="M822">
        <v>52.835052724737601</v>
      </c>
      <c r="N822">
        <v>0.74550806385465596</v>
      </c>
      <c r="O822">
        <v>10.781134437048401</v>
      </c>
      <c r="P822">
        <v>81.543069613716099</v>
      </c>
      <c r="Q822">
        <v>-5.8519270731329003E-2</v>
      </c>
    </row>
    <row r="823" spans="1:17" hidden="1" x14ac:dyDescent="0.3">
      <c r="A823" t="s">
        <v>1791</v>
      </c>
      <c r="B823" t="s">
        <v>1792</v>
      </c>
      <c r="C823" t="str">
        <f>IFERROR(VLOOKUP(Table1[[#This Row],[Ticker]],[1]!Table2[[Symbol]:[Industry]],2,FALSE),"-")</f>
        <v>-</v>
      </c>
      <c r="D823" t="s">
        <v>133</v>
      </c>
      <c r="E823">
        <v>4134.1146459000001</v>
      </c>
      <c r="F823">
        <v>2036.9</v>
      </c>
      <c r="G823">
        <v>21.170985560408301</v>
      </c>
      <c r="H823">
        <v>-7.3059637274634399</v>
      </c>
      <c r="I823">
        <v>9.6293221985570803</v>
      </c>
      <c r="J823">
        <v>-4.7503528576817899</v>
      </c>
      <c r="K823">
        <v>2103.2117869447902</v>
      </c>
      <c r="L823">
        <v>1812.8362273303901</v>
      </c>
      <c r="M823">
        <v>31.6432438068985</v>
      </c>
      <c r="N823">
        <v>0.51943608569376998</v>
      </c>
      <c r="O823">
        <v>16.893318277774998</v>
      </c>
      <c r="P823">
        <v>69.318370739817098</v>
      </c>
      <c r="Q823">
        <v>0.29129826845624901</v>
      </c>
    </row>
    <row r="824" spans="1:17" x14ac:dyDescent="0.3">
      <c r="A824" t="s">
        <v>1793</v>
      </c>
      <c r="B824" t="s">
        <v>1794</v>
      </c>
      <c r="C824" t="str">
        <f>IFERROR(VLOOKUP(Table1[[#This Row],[Ticker]],[1]!Table2[[Symbol]:[Industry]],2,FALSE),"-")</f>
        <v>-</v>
      </c>
      <c r="D824" t="s">
        <v>51</v>
      </c>
      <c r="E824">
        <v>4103.8179719999998</v>
      </c>
      <c r="F824">
        <v>509.9</v>
      </c>
      <c r="G824">
        <v>58.100812640239397</v>
      </c>
      <c r="H824">
        <v>24.4469269521862</v>
      </c>
      <c r="I824">
        <v>29.647978339352001</v>
      </c>
      <c r="J824">
        <v>14.7109432169807</v>
      </c>
      <c r="K824">
        <v>412.36670567712503</v>
      </c>
      <c r="L824">
        <v>357.79488252841497</v>
      </c>
      <c r="M824">
        <v>75.1490711457527</v>
      </c>
      <c r="N824">
        <v>3.4812935013189898</v>
      </c>
      <c r="O824">
        <v>5.8737007256324896</v>
      </c>
      <c r="P824">
        <v>117.071094082588</v>
      </c>
      <c r="Q824">
        <v>-9.7197660757799998E-3</v>
      </c>
    </row>
    <row r="825" spans="1:17" x14ac:dyDescent="0.3">
      <c r="A825" t="s">
        <v>1795</v>
      </c>
      <c r="B825" t="s">
        <v>1796</v>
      </c>
      <c r="C825" t="str">
        <f>IFERROR(VLOOKUP(Table1[[#This Row],[Ticker]],[1]!Table2[[Symbol]:[Industry]],2,FALSE),"-")</f>
        <v>-</v>
      </c>
      <c r="D825" t="s">
        <v>133</v>
      </c>
      <c r="E825">
        <v>4085.5247445509999</v>
      </c>
      <c r="F825">
        <v>213.19</v>
      </c>
      <c r="G825">
        <v>-16.200752655106299</v>
      </c>
      <c r="H825">
        <v>-6.1193187703820104</v>
      </c>
      <c r="I825">
        <v>-26.879559427219199</v>
      </c>
      <c r="J825">
        <v>-1.73162862231513</v>
      </c>
      <c r="K825">
        <v>215.76796952502801</v>
      </c>
      <c r="L825">
        <v>216.56418052714301</v>
      </c>
      <c r="M825">
        <v>53.062537170382697</v>
      </c>
      <c r="N825">
        <v>1.2114525298602401</v>
      </c>
      <c r="O825">
        <v>30.400112575636701</v>
      </c>
      <c r="P825">
        <v>27.735170760934601</v>
      </c>
      <c r="Q825">
        <v>6.3795653693927007E-2</v>
      </c>
    </row>
    <row r="826" spans="1:17" hidden="1" x14ac:dyDescent="0.3">
      <c r="A826" t="s">
        <v>1797</v>
      </c>
      <c r="B826" t="s">
        <v>1798</v>
      </c>
      <c r="C826" t="str">
        <f>IFERROR(VLOOKUP(Table1[[#This Row],[Ticker]],[1]!Table2[[Symbol]:[Industry]],2,FALSE),"-")</f>
        <v>-</v>
      </c>
      <c r="D826" t="s">
        <v>46</v>
      </c>
      <c r="E826">
        <v>4083.6875792999999</v>
      </c>
      <c r="F826">
        <v>734.2</v>
      </c>
      <c r="G826">
        <v>-20.369613476085298</v>
      </c>
      <c r="H826">
        <v>-12.317319547291101</v>
      </c>
      <c r="I826">
        <v>-5.6359618613392897</v>
      </c>
      <c r="J826">
        <v>-5.4745342889387203</v>
      </c>
      <c r="K826">
        <v>728.34118140779105</v>
      </c>
      <c r="M826">
        <v>49.787180486461402</v>
      </c>
      <c r="N826">
        <v>0.162717996358196</v>
      </c>
      <c r="O826">
        <v>22.207845273767301</v>
      </c>
      <c r="P826">
        <v>33.490909090909099</v>
      </c>
    </row>
    <row r="827" spans="1:17" hidden="1" x14ac:dyDescent="0.3">
      <c r="A827" t="s">
        <v>1799</v>
      </c>
      <c r="B827" t="s">
        <v>1800</v>
      </c>
      <c r="C827" t="str">
        <f>IFERROR(VLOOKUP(Table1[[#This Row],[Ticker]],[1]!Table2[[Symbol]:[Industry]],2,FALSE),"-")</f>
        <v>-</v>
      </c>
      <c r="D827" t="s">
        <v>95</v>
      </c>
      <c r="E827">
        <v>4083.652434825</v>
      </c>
      <c r="F827">
        <v>3257.25</v>
      </c>
      <c r="G827">
        <v>44.574454586526798</v>
      </c>
      <c r="H827">
        <v>5.49251770703908</v>
      </c>
      <c r="I827">
        <v>15.6584641300906</v>
      </c>
      <c r="J827">
        <v>-0.48014104448487399</v>
      </c>
      <c r="K827">
        <v>3184.59127256289</v>
      </c>
      <c r="L827">
        <v>2680.5430051358699</v>
      </c>
      <c r="M827">
        <v>36.063672539930302</v>
      </c>
      <c r="N827">
        <v>0.90656064788528501</v>
      </c>
      <c r="O827">
        <v>11.136695064855299</v>
      </c>
      <c r="P827">
        <v>87.031667193017697</v>
      </c>
      <c r="Q827">
        <v>0.20606176572493001</v>
      </c>
    </row>
    <row r="828" spans="1:17" hidden="1" x14ac:dyDescent="0.3">
      <c r="A828" t="s">
        <v>1801</v>
      </c>
      <c r="B828" t="s">
        <v>1802</v>
      </c>
      <c r="C828" t="str">
        <f>IFERROR(VLOOKUP(Table1[[#This Row],[Ticker]],[1]!Table2[[Symbol]:[Industry]],2,FALSE),"-")</f>
        <v>-</v>
      </c>
      <c r="D828" t="s">
        <v>46</v>
      </c>
      <c r="E828">
        <v>4076.0147609999999</v>
      </c>
      <c r="F828">
        <v>2124.85</v>
      </c>
      <c r="G828">
        <v>616.35701413941001</v>
      </c>
      <c r="H828">
        <v>-12.4996762926116</v>
      </c>
      <c r="I828">
        <v>128.196481673417</v>
      </c>
      <c r="J828">
        <v>-8.0484840857435707</v>
      </c>
      <c r="K828">
        <v>2152.6142278032899</v>
      </c>
      <c r="L828">
        <v>1377.021460616</v>
      </c>
      <c r="M828">
        <v>54.667944749323397</v>
      </c>
      <c r="N828">
        <v>1.3618374558303801</v>
      </c>
      <c r="O828">
        <v>40.433442360637201</v>
      </c>
      <c r="P828">
        <v>681.48216255976399</v>
      </c>
    </row>
    <row r="829" spans="1:17" x14ac:dyDescent="0.3">
      <c r="A829" t="s">
        <v>1803</v>
      </c>
      <c r="B829" t="s">
        <v>1804</v>
      </c>
      <c r="C829" t="str">
        <f>IFERROR(VLOOKUP(Table1[[#This Row],[Ticker]],[1]!Table2[[Symbol]:[Industry]],2,FALSE),"-")</f>
        <v>-</v>
      </c>
      <c r="D829" t="s">
        <v>537</v>
      </c>
      <c r="E829">
        <v>4072.8266010900002</v>
      </c>
      <c r="F829">
        <v>355.55</v>
      </c>
      <c r="G829">
        <v>-1.7166808309764201</v>
      </c>
      <c r="H829">
        <v>-6.0712333850259803</v>
      </c>
      <c r="I829">
        <v>-30.2152018351177</v>
      </c>
      <c r="J829">
        <v>-8.78894944339571</v>
      </c>
      <c r="K829">
        <v>370.83955826438302</v>
      </c>
      <c r="L829">
        <v>357.78485241667698</v>
      </c>
      <c r="M829">
        <v>38.093836496092997</v>
      </c>
      <c r="N829">
        <v>1.1700913766194301</v>
      </c>
      <c r="O829">
        <v>29.053578962171201</v>
      </c>
      <c r="P829">
        <v>29.2909090909091</v>
      </c>
      <c r="Q829">
        <v>0.122242217203074</v>
      </c>
    </row>
    <row r="830" spans="1:17" x14ac:dyDescent="0.3">
      <c r="A830" t="s">
        <v>1805</v>
      </c>
      <c r="B830" t="s">
        <v>1806</v>
      </c>
      <c r="C830" t="str">
        <f>IFERROR(VLOOKUP(Table1[[#This Row],[Ticker]],[1]!Table2[[Symbol]:[Industry]],2,FALSE),"-")</f>
        <v>-</v>
      </c>
      <c r="D830" t="s">
        <v>291</v>
      </c>
      <c r="E830">
        <v>4062.8124320400002</v>
      </c>
      <c r="F830">
        <v>1294.2</v>
      </c>
      <c r="G830">
        <v>-11.9010188850833</v>
      </c>
      <c r="H830">
        <v>15.724137986604701</v>
      </c>
      <c r="I830">
        <v>31.447825312096199</v>
      </c>
      <c r="J830">
        <v>0.30656023842446101</v>
      </c>
      <c r="K830">
        <v>1055.71743895448</v>
      </c>
      <c r="L830">
        <v>1026.1479079134699</v>
      </c>
      <c r="M830">
        <v>75.198013609148703</v>
      </c>
      <c r="N830">
        <v>1.57701625089096</v>
      </c>
      <c r="O830">
        <v>1.2980992118683401</v>
      </c>
      <c r="P830">
        <v>72.181201357014501</v>
      </c>
      <c r="Q830">
        <v>-2.8078672982748999E-2</v>
      </c>
    </row>
    <row r="831" spans="1:17" hidden="1" x14ac:dyDescent="0.3">
      <c r="A831" t="s">
        <v>1807</v>
      </c>
      <c r="B831" t="s">
        <v>1808</v>
      </c>
      <c r="C831" t="str">
        <f>IFERROR(VLOOKUP(Table1[[#This Row],[Ticker]],[1]!Table2[[Symbol]:[Industry]],2,FALSE),"-")</f>
        <v>-</v>
      </c>
      <c r="D831" t="s">
        <v>1035</v>
      </c>
      <c r="E831">
        <v>4060.8879999999999</v>
      </c>
      <c r="F831">
        <v>118</v>
      </c>
      <c r="G831">
        <v>-24.354207817745301</v>
      </c>
      <c r="I831">
        <v>-7.8359222042092904</v>
      </c>
      <c r="K831">
        <v>104.378999999999</v>
      </c>
      <c r="M831">
        <v>99.990560428137201</v>
      </c>
      <c r="N831">
        <v>1</v>
      </c>
      <c r="O831">
        <v>0</v>
      </c>
      <c r="P831">
        <v>5.3571428571428603</v>
      </c>
    </row>
    <row r="832" spans="1:17" x14ac:dyDescent="0.3">
      <c r="A832" t="s">
        <v>1809</v>
      </c>
      <c r="B832" t="s">
        <v>1810</v>
      </c>
      <c r="C832" t="str">
        <f>IFERROR(VLOOKUP(Table1[[#This Row],[Ticker]],[1]!Table2[[Symbol]:[Industry]],2,FALSE),"-")</f>
        <v>-</v>
      </c>
      <c r="D832" t="s">
        <v>265</v>
      </c>
      <c r="E832">
        <v>4043.1642272449999</v>
      </c>
      <c r="F832">
        <v>479.05</v>
      </c>
      <c r="G832">
        <v>-28.937516386516801</v>
      </c>
      <c r="H832">
        <v>-5.6880810953561101</v>
      </c>
      <c r="I832">
        <v>-33.772027953157803</v>
      </c>
      <c r="J832">
        <v>-4.0439065165466097</v>
      </c>
      <c r="K832">
        <v>496.22263402021503</v>
      </c>
      <c r="L832">
        <v>506.35493779718001</v>
      </c>
      <c r="M832">
        <v>43.014150456989199</v>
      </c>
      <c r="N832">
        <v>0.77588794506747305</v>
      </c>
      <c r="O832">
        <v>45.913787704832401</v>
      </c>
      <c r="P832">
        <v>7.1700223713646496</v>
      </c>
    </row>
    <row r="833" spans="1:17" x14ac:dyDescent="0.3">
      <c r="A833" t="s">
        <v>1811</v>
      </c>
      <c r="B833" t="s">
        <v>1812</v>
      </c>
      <c r="C833" t="str">
        <f>IFERROR(VLOOKUP(Table1[[#This Row],[Ticker]],[1]!Table2[[Symbol]:[Industry]],2,FALSE),"-")</f>
        <v>-</v>
      </c>
      <c r="D833" t="s">
        <v>291</v>
      </c>
      <c r="E833">
        <v>4036.9590444</v>
      </c>
      <c r="F833">
        <v>2375.4</v>
      </c>
      <c r="G833">
        <v>86.162540598611102</v>
      </c>
      <c r="H833">
        <v>-0.27939008353232803</v>
      </c>
      <c r="I833">
        <v>28.368280810090301</v>
      </c>
      <c r="J833">
        <v>-3.3400017449295998</v>
      </c>
      <c r="K833">
        <v>2288.1868677228499</v>
      </c>
      <c r="L833">
        <v>1803.9079803510399</v>
      </c>
      <c r="M833">
        <v>38.714817053175203</v>
      </c>
      <c r="N833">
        <v>0.57954229733286799</v>
      </c>
      <c r="O833">
        <v>17.197103645701699</v>
      </c>
      <c r="P833">
        <v>114.337920144371</v>
      </c>
      <c r="Q833">
        <v>8.5052137400900001E-4</v>
      </c>
    </row>
    <row r="834" spans="1:17" hidden="1" x14ac:dyDescent="0.3">
      <c r="A834" t="s">
        <v>1813</v>
      </c>
      <c r="B834" t="s">
        <v>1814</v>
      </c>
      <c r="C834" t="str">
        <f>IFERROR(VLOOKUP(Table1[[#This Row],[Ticker]],[1]!Table2[[Symbol]:[Industry]],2,FALSE),"-")</f>
        <v>-</v>
      </c>
      <c r="D834" t="s">
        <v>1815</v>
      </c>
      <c r="E834">
        <v>4034.5402749999998</v>
      </c>
      <c r="F834">
        <v>360.05</v>
      </c>
      <c r="G834">
        <v>100.34327451314</v>
      </c>
      <c r="H834">
        <v>-7.7231092731895501</v>
      </c>
      <c r="I834">
        <v>-47.383562889807301</v>
      </c>
      <c r="J834">
        <v>-1.4424578822170899</v>
      </c>
      <c r="K834">
        <v>405.51077248086602</v>
      </c>
      <c r="L834">
        <v>405.79567681828399</v>
      </c>
      <c r="M834">
        <v>32.214484128848497</v>
      </c>
      <c r="N834">
        <v>0.48666127808555198</v>
      </c>
      <c r="O834">
        <v>77.336481044299404</v>
      </c>
      <c r="P834">
        <v>126.42162026192</v>
      </c>
      <c r="Q834">
        <v>0.28032523790279801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256</v>
      </c>
      <c r="E835">
        <v>4012.5786131199902</v>
      </c>
      <c r="F835">
        <v>1278.2</v>
      </c>
      <c r="G835">
        <v>1.3593411904025801</v>
      </c>
      <c r="H835">
        <v>-11.190199389716501</v>
      </c>
      <c r="I835">
        <v>-3.33844122939065</v>
      </c>
      <c r="J835">
        <v>-5.1526191324094599</v>
      </c>
      <c r="K835">
        <v>1348.25782138359</v>
      </c>
      <c r="L835">
        <v>1243.6841364151201</v>
      </c>
      <c r="M835">
        <v>28.925239200781199</v>
      </c>
      <c r="N835">
        <v>0.76741232091631395</v>
      </c>
      <c r="O835">
        <v>19.433578469722999</v>
      </c>
      <c r="P835">
        <v>32.607116920842401</v>
      </c>
      <c r="Q835">
        <v>0.119491686349687</v>
      </c>
    </row>
    <row r="836" spans="1:17" hidden="1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393</v>
      </c>
      <c r="E836">
        <v>4012.5765237999999</v>
      </c>
      <c r="F836">
        <v>1045.9000000000001</v>
      </c>
      <c r="G836">
        <v>-52.7050250430378</v>
      </c>
      <c r="H836">
        <v>-13.4221098723345</v>
      </c>
      <c r="I836">
        <v>-24.576816251173302</v>
      </c>
      <c r="J836">
        <v>-9.9719683913249</v>
      </c>
      <c r="K836">
        <v>1158.3513202341801</v>
      </c>
      <c r="L836">
        <v>1218.67343719926</v>
      </c>
      <c r="M836">
        <v>13.962968392109801</v>
      </c>
      <c r="N836">
        <v>0.54603998589393798</v>
      </c>
      <c r="O836">
        <v>48.666220479969397</v>
      </c>
      <c r="P836">
        <v>4.8153530089692902</v>
      </c>
      <c r="Q836">
        <v>-6.4604147674946003E-2</v>
      </c>
    </row>
    <row r="837" spans="1:17" hidden="1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291</v>
      </c>
      <c r="E837">
        <v>3992.9674807749998</v>
      </c>
      <c r="F837">
        <v>577.85</v>
      </c>
      <c r="G837">
        <v>67.279526093281305</v>
      </c>
      <c r="H837">
        <v>-4.8280810953561097</v>
      </c>
      <c r="I837">
        <v>30.042631532714299</v>
      </c>
      <c r="J837">
        <v>0.48190972211279198</v>
      </c>
      <c r="K837">
        <v>575.88167260975797</v>
      </c>
      <c r="L837">
        <v>480.69391667790001</v>
      </c>
      <c r="M837">
        <v>41.388541005487603</v>
      </c>
      <c r="N837">
        <v>0.69532106291393203</v>
      </c>
      <c r="O837">
        <v>13.3512157134204</v>
      </c>
      <c r="P837">
        <v>98.573883161512001</v>
      </c>
      <c r="Q837">
        <v>5.4710823023965002E-2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51</v>
      </c>
      <c r="E838">
        <v>3975.8127024999999</v>
      </c>
      <c r="F838">
        <v>564.70000000000005</v>
      </c>
      <c r="G838">
        <v>12.1760305518689</v>
      </c>
      <c r="H838">
        <v>4.8041140265950899</v>
      </c>
      <c r="I838">
        <v>-8.9512217858924092</v>
      </c>
      <c r="J838">
        <v>-6.7908625400166098</v>
      </c>
      <c r="K838">
        <v>548.32175218148905</v>
      </c>
      <c r="L838">
        <v>505.63479564715698</v>
      </c>
      <c r="M838">
        <v>52.439778876521402</v>
      </c>
      <c r="N838">
        <v>2.4213232221073202</v>
      </c>
      <c r="O838">
        <v>11.740747299451</v>
      </c>
      <c r="P838">
        <v>42.962025316455701</v>
      </c>
      <c r="Q838">
        <v>6.5671472514125001E-2</v>
      </c>
    </row>
    <row r="839" spans="1:17" hidden="1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219</v>
      </c>
      <c r="E839">
        <v>3970.23350806999</v>
      </c>
      <c r="F839">
        <v>617.45000000000005</v>
      </c>
      <c r="G839">
        <v>179.43872500827101</v>
      </c>
      <c r="H839">
        <v>1.09897440010937</v>
      </c>
      <c r="I839">
        <v>51.334794734362902</v>
      </c>
      <c r="J839">
        <v>-1.4174320184288201</v>
      </c>
      <c r="K839">
        <v>532.15947718431903</v>
      </c>
      <c r="L839">
        <v>384.711089973556</v>
      </c>
      <c r="M839">
        <v>62.7729521701064</v>
      </c>
      <c r="N839">
        <v>0.57791067690947495</v>
      </c>
      <c r="O839">
        <v>8.1545064377682195</v>
      </c>
      <c r="P839">
        <v>244.94413407821199</v>
      </c>
      <c r="Q839">
        <v>0.190855108344643</v>
      </c>
    </row>
    <row r="840" spans="1:17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282</v>
      </c>
      <c r="E840">
        <v>3947.39371334</v>
      </c>
      <c r="F840">
        <v>459.8</v>
      </c>
      <c r="G840">
        <v>10.683880220866</v>
      </c>
      <c r="H840">
        <v>2.1879782992755201</v>
      </c>
      <c r="I840">
        <v>-17.104071055534099</v>
      </c>
      <c r="J840">
        <v>-0.70141876470212305</v>
      </c>
      <c r="K840">
        <v>438.95529474708502</v>
      </c>
      <c r="L840">
        <v>414.53273946640002</v>
      </c>
      <c r="M840">
        <v>62.150327823743602</v>
      </c>
      <c r="N840">
        <v>0.86669822857656698</v>
      </c>
      <c r="O840">
        <v>9.8086124401913697</v>
      </c>
      <c r="P840">
        <v>48.2747500806191</v>
      </c>
    </row>
    <row r="841" spans="1:17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51</v>
      </c>
      <c r="E841">
        <v>3943.1579849999998</v>
      </c>
      <c r="F841">
        <v>319.8</v>
      </c>
      <c r="G841">
        <v>-14.9208900657767</v>
      </c>
      <c r="H841">
        <v>-11.998040823171699</v>
      </c>
      <c r="I841">
        <v>-0.22586161144872899</v>
      </c>
      <c r="J841">
        <v>-3.07775551250311</v>
      </c>
      <c r="K841">
        <v>327.94945476015403</v>
      </c>
      <c r="L841">
        <v>308.75810476113901</v>
      </c>
      <c r="M841">
        <v>41.305634398704001</v>
      </c>
      <c r="N841">
        <v>0.53866093404955795</v>
      </c>
      <c r="O841">
        <v>18.183239524702898</v>
      </c>
      <c r="P841">
        <v>27.868852459016399</v>
      </c>
      <c r="Q841">
        <v>-9.0584237038507001E-2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37</v>
      </c>
      <c r="E842">
        <v>3936.5933368400001</v>
      </c>
      <c r="F842">
        <v>559.85</v>
      </c>
      <c r="G842">
        <v>-5.4470162939210001</v>
      </c>
      <c r="H842">
        <v>-1.3484829016412401</v>
      </c>
      <c r="I842">
        <v>2.0885952996607999</v>
      </c>
      <c r="J842">
        <v>-2.4164423839136799</v>
      </c>
      <c r="K842">
        <v>546.14158044287797</v>
      </c>
      <c r="M842">
        <v>55.879075664025699</v>
      </c>
      <c r="N842">
        <v>0.76589559127922002</v>
      </c>
      <c r="O842">
        <v>10.922568545146</v>
      </c>
      <c r="P842">
        <v>30.031355243293401</v>
      </c>
    </row>
    <row r="843" spans="1:17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183</v>
      </c>
      <c r="E843">
        <v>3908.980357125</v>
      </c>
      <c r="F843">
        <v>273.75</v>
      </c>
      <c r="G843">
        <v>-12.8649462450577</v>
      </c>
      <c r="H843">
        <v>-7.0859981624937701E-2</v>
      </c>
      <c r="I843">
        <v>17.752216971837299</v>
      </c>
      <c r="J843">
        <v>-2.2894078821674602</v>
      </c>
      <c r="K843">
        <v>264.62466363502699</v>
      </c>
      <c r="L843">
        <v>240.62299017388901</v>
      </c>
      <c r="M843">
        <v>53.517727231599302</v>
      </c>
      <c r="N843">
        <v>1.4216072124938399</v>
      </c>
      <c r="O843">
        <v>4.8036529680365296</v>
      </c>
      <c r="P843">
        <v>37.046307884855999</v>
      </c>
      <c r="Q843">
        <v>-2.8462593867088999E-2</v>
      </c>
    </row>
    <row r="844" spans="1:17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291</v>
      </c>
      <c r="E844">
        <v>3896.0403525000002</v>
      </c>
      <c r="F844">
        <v>1258.3499999999999</v>
      </c>
      <c r="G844">
        <v>48.886893405836297</v>
      </c>
      <c r="H844">
        <v>28.683841118555598</v>
      </c>
      <c r="I844">
        <v>32.754933693048798</v>
      </c>
      <c r="J844">
        <v>6.3162174261624697</v>
      </c>
      <c r="K844">
        <v>1054.4477846663699</v>
      </c>
      <c r="L844">
        <v>881.76508978448396</v>
      </c>
      <c r="M844">
        <v>61.312092685138801</v>
      </c>
      <c r="N844">
        <v>1.1624945995462199</v>
      </c>
      <c r="O844">
        <v>6.8701076806929802</v>
      </c>
      <c r="P844">
        <v>102.486121168235</v>
      </c>
      <c r="Q844">
        <v>5.3028279795310003E-2</v>
      </c>
    </row>
    <row r="845" spans="1:17" hidden="1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51</v>
      </c>
      <c r="E845">
        <v>3895.5082237500001</v>
      </c>
      <c r="F845">
        <v>357.5</v>
      </c>
      <c r="G845">
        <v>207.20319558123799</v>
      </c>
      <c r="H845">
        <v>8.8113861177586408</v>
      </c>
      <c r="I845">
        <v>51.155305865966099</v>
      </c>
      <c r="J845">
        <v>-1.2619253016818399</v>
      </c>
      <c r="K845">
        <v>320.70630774044201</v>
      </c>
      <c r="L845">
        <v>250.648051789672</v>
      </c>
      <c r="M845">
        <v>66.712350090827798</v>
      </c>
      <c r="N845">
        <v>0.51303783234970002</v>
      </c>
      <c r="O845">
        <v>4.6153846153846203</v>
      </c>
      <c r="P845">
        <v>247.94316117311101</v>
      </c>
      <c r="Q845">
        <v>0.16623452200116001</v>
      </c>
    </row>
    <row r="846" spans="1:17" hidden="1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1376</v>
      </c>
      <c r="E846">
        <v>3894.8014363500001</v>
      </c>
      <c r="F846">
        <v>889.5</v>
      </c>
      <c r="G846">
        <v>9.4128956830556199</v>
      </c>
      <c r="H846">
        <v>-3.0242101276141802</v>
      </c>
      <c r="I846">
        <v>35.777370040626998</v>
      </c>
      <c r="J846">
        <v>-5.1081638173051003</v>
      </c>
      <c r="K846">
        <v>732.96216058450204</v>
      </c>
      <c r="L846">
        <v>651.01410467501796</v>
      </c>
      <c r="M846">
        <v>68.784679581102793</v>
      </c>
      <c r="N846">
        <v>1.50759627838232</v>
      </c>
      <c r="O846">
        <v>1.0848791455874101</v>
      </c>
      <c r="P846">
        <v>98.018699910952805</v>
      </c>
      <c r="Q846">
        <v>-2.6483211507273001E-2</v>
      </c>
    </row>
    <row r="847" spans="1:17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707</v>
      </c>
      <c r="E847">
        <v>3881.6943231599998</v>
      </c>
      <c r="F847">
        <v>587.70000000000005</v>
      </c>
      <c r="G847">
        <v>-20.2531904413161</v>
      </c>
      <c r="H847">
        <v>-15.462811915364901</v>
      </c>
      <c r="I847">
        <v>-22.197936454852901</v>
      </c>
      <c r="J847">
        <v>-3.65330892537773</v>
      </c>
      <c r="K847">
        <v>632.58090994449503</v>
      </c>
      <c r="L847">
        <v>639.19093756122402</v>
      </c>
      <c r="M847">
        <v>36.753438878529998</v>
      </c>
      <c r="N847">
        <v>0.57659947581473003</v>
      </c>
      <c r="O847">
        <v>38.676195337757299</v>
      </c>
      <c r="P847">
        <v>15.6206964391107</v>
      </c>
      <c r="Q847">
        <v>9.6310911988873996E-2</v>
      </c>
    </row>
    <row r="848" spans="1:17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133</v>
      </c>
      <c r="E848">
        <v>3879.2236182000001</v>
      </c>
      <c r="F848">
        <v>215.25</v>
      </c>
      <c r="G848">
        <v>-19.252237128949201</v>
      </c>
      <c r="H848">
        <v>-16.539610634903799</v>
      </c>
      <c r="I848">
        <v>-8.30496220488115</v>
      </c>
      <c r="J848">
        <v>-11.248828150025799</v>
      </c>
      <c r="K848">
        <v>233.58822233808201</v>
      </c>
      <c r="L848">
        <v>213.40834216124799</v>
      </c>
      <c r="M848">
        <v>23.8041702919903</v>
      </c>
      <c r="N848">
        <v>0.50535535575515</v>
      </c>
      <c r="O848">
        <v>27.735191637630599</v>
      </c>
      <c r="P848">
        <v>35.334800377239802</v>
      </c>
      <c r="Q848">
        <v>8.4836280380849005E-2</v>
      </c>
    </row>
    <row r="849" spans="1:17" hidden="1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1002</v>
      </c>
      <c r="E849">
        <v>3858.9672780000001</v>
      </c>
      <c r="F849">
        <v>3077.4</v>
      </c>
      <c r="G849">
        <v>-12.106899718003699</v>
      </c>
      <c r="H849">
        <v>-8.6905434829640598</v>
      </c>
      <c r="I849">
        <v>9.9249845056524606</v>
      </c>
      <c r="J849">
        <v>-6.3372449116493499</v>
      </c>
      <c r="K849">
        <v>3041.0103490149299</v>
      </c>
      <c r="L849">
        <v>2765.7459215634699</v>
      </c>
      <c r="M849">
        <v>37.687282632179503</v>
      </c>
      <c r="N849">
        <v>0.71621221112834699</v>
      </c>
      <c r="O849">
        <v>13.404172353285199</v>
      </c>
      <c r="P849">
        <v>40.571898410378203</v>
      </c>
      <c r="Q849">
        <v>4.5292801641672001E-2</v>
      </c>
    </row>
    <row r="850" spans="1:17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256</v>
      </c>
      <c r="E850">
        <v>3858.7293644279998</v>
      </c>
      <c r="F850">
        <v>165.98</v>
      </c>
      <c r="G850">
        <v>9.4212213971918105E-2</v>
      </c>
      <c r="H850">
        <v>-3.1123868897929898</v>
      </c>
      <c r="I850">
        <v>-10.075627630068</v>
      </c>
      <c r="J850">
        <v>1.1511518226439501</v>
      </c>
      <c r="K850">
        <v>154.59850385951901</v>
      </c>
      <c r="L850">
        <v>145.06813206593699</v>
      </c>
      <c r="M850">
        <v>54.7350398891368</v>
      </c>
      <c r="N850">
        <v>1.1076369411212601</v>
      </c>
      <c r="O850">
        <v>9.2902759368598709</v>
      </c>
      <c r="P850">
        <v>48.130298973672403</v>
      </c>
      <c r="Q850">
        <v>1.2579588291555E-2</v>
      </c>
    </row>
    <row r="851" spans="1:17" hidden="1" x14ac:dyDescent="0.3">
      <c r="A851" t="s">
        <v>1848</v>
      </c>
      <c r="B851" t="s">
        <v>1849</v>
      </c>
      <c r="C851" t="str">
        <f>IFERROR(VLOOKUP(Table1[[#This Row],[Ticker]],[1]!Table2[[Symbol]:[Industry]],2,FALSE),"-")</f>
        <v>-</v>
      </c>
      <c r="D851" t="s">
        <v>1850</v>
      </c>
      <c r="E851">
        <v>3837.6495</v>
      </c>
      <c r="F851">
        <v>1509.4</v>
      </c>
      <c r="G851">
        <v>92.770429080856204</v>
      </c>
      <c r="H851">
        <v>-4.0249997976955303</v>
      </c>
      <c r="I851">
        <v>17.984412197899999</v>
      </c>
      <c r="J851">
        <v>-4.5166772156933002</v>
      </c>
      <c r="K851">
        <v>1394.28910131826</v>
      </c>
      <c r="L851">
        <v>1144.7176969454699</v>
      </c>
      <c r="M851">
        <v>52.651403921993698</v>
      </c>
      <c r="N851">
        <v>0.78260684092287403</v>
      </c>
      <c r="O851">
        <v>7.3274148668345003</v>
      </c>
      <c r="P851">
        <v>148.66556836902799</v>
      </c>
      <c r="Q851">
        <v>6.7793524441388003E-2</v>
      </c>
    </row>
    <row r="852" spans="1:17" hidden="1" x14ac:dyDescent="0.3">
      <c r="A852" t="s">
        <v>1851</v>
      </c>
      <c r="B852" t="s">
        <v>1852</v>
      </c>
      <c r="C852" t="str">
        <f>IFERROR(VLOOKUP(Table1[[#This Row],[Ticker]],[1]!Table2[[Symbol]:[Industry]],2,FALSE),"-")</f>
        <v>-</v>
      </c>
      <c r="D852" t="s">
        <v>139</v>
      </c>
      <c r="E852">
        <v>3828.2143391999998</v>
      </c>
      <c r="F852">
        <v>424.8</v>
      </c>
      <c r="G852">
        <v>-23.382830216324798</v>
      </c>
      <c r="H852">
        <v>-0.52775322650365897</v>
      </c>
      <c r="I852">
        <v>-14.645399802142199</v>
      </c>
      <c r="J852">
        <v>-1.4160292925673701</v>
      </c>
      <c r="K852">
        <v>424.952406289078</v>
      </c>
      <c r="L852">
        <v>422.035388896781</v>
      </c>
      <c r="M852">
        <v>54.221506863564102</v>
      </c>
      <c r="N852">
        <v>0.88970848542427095</v>
      </c>
      <c r="O852">
        <v>11.8290960451977</v>
      </c>
      <c r="P852">
        <v>11.4960629921259</v>
      </c>
      <c r="Q852">
        <v>1.6192943892239998E-2</v>
      </c>
    </row>
    <row r="853" spans="1:17" hidden="1" x14ac:dyDescent="0.3">
      <c r="A853" t="s">
        <v>1853</v>
      </c>
      <c r="B853" t="s">
        <v>1854</v>
      </c>
      <c r="C853" t="str">
        <f>IFERROR(VLOOKUP(Table1[[#This Row],[Ticker]],[1]!Table2[[Symbol]:[Industry]],2,FALSE),"-")</f>
        <v>-</v>
      </c>
      <c r="D853" t="s">
        <v>1575</v>
      </c>
      <c r="E853">
        <v>3818.1100065349901</v>
      </c>
      <c r="F853">
        <v>2251.15</v>
      </c>
      <c r="G853">
        <v>26.376618357951799</v>
      </c>
      <c r="H853">
        <v>1.4856351821590399</v>
      </c>
      <c r="I853">
        <v>36.426738188402702</v>
      </c>
      <c r="J853">
        <v>6.4553308279507498</v>
      </c>
      <c r="K853">
        <v>2008.0634339696701</v>
      </c>
      <c r="L853">
        <v>1741.0056617786099</v>
      </c>
      <c r="M853">
        <v>70.185163446141502</v>
      </c>
      <c r="N853">
        <v>1.3470710463701601</v>
      </c>
      <c r="O853">
        <v>2.1700019989782899</v>
      </c>
      <c r="P853">
        <v>58.973906288619702</v>
      </c>
      <c r="Q853">
        <v>9.7893872810862995E-2</v>
      </c>
    </row>
    <row r="854" spans="1:17" hidden="1" x14ac:dyDescent="0.3">
      <c r="A854" t="s">
        <v>1855</v>
      </c>
      <c r="B854" t="s">
        <v>1856</v>
      </c>
      <c r="C854" t="str">
        <f>IFERROR(VLOOKUP(Table1[[#This Row],[Ticker]],[1]!Table2[[Symbol]:[Industry]],2,FALSE),"-")</f>
        <v>-</v>
      </c>
      <c r="D854" t="s">
        <v>465</v>
      </c>
      <c r="E854">
        <v>3815.5233292749999</v>
      </c>
      <c r="F854">
        <v>619.15</v>
      </c>
      <c r="G854">
        <v>-38.043367787739001</v>
      </c>
      <c r="H854">
        <v>-10.550163803734</v>
      </c>
      <c r="I854">
        <v>-29.174820212335099</v>
      </c>
      <c r="J854">
        <v>-6.1372829098660002</v>
      </c>
      <c r="K854">
        <v>674.70958956917696</v>
      </c>
      <c r="L854">
        <v>687.51104419168598</v>
      </c>
      <c r="M854">
        <v>27.580799798866298</v>
      </c>
      <c r="N854">
        <v>1.1479915979115001</v>
      </c>
      <c r="O854">
        <v>33.642897520794598</v>
      </c>
      <c r="P854">
        <v>3.8580894070284302</v>
      </c>
      <c r="Q854">
        <v>0.13787041223666299</v>
      </c>
    </row>
    <row r="855" spans="1:17" hidden="1" x14ac:dyDescent="0.3">
      <c r="A855" t="s">
        <v>1857</v>
      </c>
      <c r="B855" t="s">
        <v>1858</v>
      </c>
      <c r="C855" t="str">
        <f>IFERROR(VLOOKUP(Table1[[#This Row],[Ticker]],[1]!Table2[[Symbol]:[Industry]],2,FALSE),"-")</f>
        <v>-</v>
      </c>
      <c r="D855" t="s">
        <v>51</v>
      </c>
      <c r="E855">
        <v>3815.4721410749999</v>
      </c>
      <c r="F855">
        <v>666.75</v>
      </c>
      <c r="G855">
        <v>-2.9254089183402598</v>
      </c>
      <c r="H855">
        <v>26.2271776757235</v>
      </c>
      <c r="I855">
        <v>14.2202776173785</v>
      </c>
      <c r="J855">
        <v>5.5951508869396998</v>
      </c>
      <c r="K855">
        <v>565.65246608349901</v>
      </c>
      <c r="M855">
        <v>72.659259155929803</v>
      </c>
      <c r="N855">
        <v>1.3116816673355101</v>
      </c>
      <c r="O855">
        <v>4.5294338207723897</v>
      </c>
      <c r="P855">
        <v>58.241367034531798</v>
      </c>
    </row>
    <row r="856" spans="1:17" x14ac:dyDescent="0.3">
      <c r="A856" t="s">
        <v>1859</v>
      </c>
      <c r="B856" t="s">
        <v>1860</v>
      </c>
      <c r="C856" t="str">
        <f>IFERROR(VLOOKUP(Table1[[#This Row],[Ticker]],[1]!Table2[[Symbol]:[Industry]],2,FALSE),"-")</f>
        <v>-</v>
      </c>
      <c r="D856" t="s">
        <v>24</v>
      </c>
      <c r="E856">
        <v>3784.2531044550001</v>
      </c>
      <c r="F856">
        <v>120.81</v>
      </c>
      <c r="G856">
        <v>-21.208554082113199</v>
      </c>
      <c r="H856">
        <v>-15.044966999436699</v>
      </c>
      <c r="I856">
        <v>-22.579080614562798</v>
      </c>
      <c r="J856">
        <v>-2.9711833783739201</v>
      </c>
      <c r="K856">
        <v>127.910606968666</v>
      </c>
      <c r="L856">
        <v>128.08275194113901</v>
      </c>
      <c r="M856">
        <v>48.100842392087699</v>
      </c>
      <c r="N856">
        <v>0.76371532964801903</v>
      </c>
      <c r="O856">
        <v>35.295091465938199</v>
      </c>
      <c r="P856">
        <v>9.9272065514103698</v>
      </c>
      <c r="Q856">
        <v>2.1139152968453999E-2</v>
      </c>
    </row>
    <row r="857" spans="1:17" hidden="1" x14ac:dyDescent="0.3">
      <c r="A857" t="s">
        <v>1861</v>
      </c>
      <c r="B857" t="s">
        <v>1862</v>
      </c>
      <c r="C857" t="str">
        <f>IFERROR(VLOOKUP(Table1[[#This Row],[Ticker]],[1]!Table2[[Symbol]:[Industry]],2,FALSE),"-")</f>
        <v>-</v>
      </c>
      <c r="D857" t="s">
        <v>630</v>
      </c>
      <c r="E857">
        <v>3778.8308880899999</v>
      </c>
      <c r="F857">
        <v>1896.15</v>
      </c>
      <c r="G857">
        <v>50.525375116472603</v>
      </c>
      <c r="H857">
        <v>4.9433374223478701</v>
      </c>
      <c r="I857">
        <v>18.5819880641297</v>
      </c>
      <c r="J857">
        <v>7.4350977456933096</v>
      </c>
      <c r="K857">
        <v>1795.0917609128701</v>
      </c>
      <c r="L857">
        <v>1564.9893581855599</v>
      </c>
      <c r="M857">
        <v>72.412222398885703</v>
      </c>
      <c r="N857">
        <v>1.3346720513902399</v>
      </c>
      <c r="O857">
        <v>15.233499459430901</v>
      </c>
      <c r="P857">
        <v>96.747081712062197</v>
      </c>
      <c r="Q857">
        <v>0.16000606394768199</v>
      </c>
    </row>
    <row r="858" spans="1:17" hidden="1" x14ac:dyDescent="0.3">
      <c r="A858" t="s">
        <v>1863</v>
      </c>
      <c r="B858" t="s">
        <v>1864</v>
      </c>
      <c r="C858" t="str">
        <f>IFERROR(VLOOKUP(Table1[[#This Row],[Ticker]],[1]!Table2[[Symbol]:[Industry]],2,FALSE),"-")</f>
        <v>-</v>
      </c>
      <c r="D858" t="s">
        <v>27</v>
      </c>
      <c r="E858">
        <v>3748.5</v>
      </c>
      <c r="F858">
        <v>59.5</v>
      </c>
      <c r="G858">
        <v>165.58832091788599</v>
      </c>
      <c r="H858">
        <v>22.579770844001999</v>
      </c>
      <c r="I858">
        <v>18.426298232378301</v>
      </c>
      <c r="J858">
        <v>-4.8046616456256901</v>
      </c>
      <c r="K858">
        <v>59.209730697261698</v>
      </c>
      <c r="L858">
        <v>43.259297185810397</v>
      </c>
      <c r="M858">
        <v>31.122541446115399</v>
      </c>
      <c r="N858">
        <v>1.4211482132248101</v>
      </c>
      <c r="O858">
        <v>71.310924369747895</v>
      </c>
      <c r="P858">
        <v>196.019900497512</v>
      </c>
      <c r="Q858">
        <v>9.9962403618241005E-2</v>
      </c>
    </row>
    <row r="859" spans="1:17" hidden="1" x14ac:dyDescent="0.3">
      <c r="A859" t="s">
        <v>1865</v>
      </c>
      <c r="B859" t="s">
        <v>1866</v>
      </c>
      <c r="C859" t="str">
        <f>IFERROR(VLOOKUP(Table1[[#This Row],[Ticker]],[1]!Table2[[Symbol]:[Industry]],2,FALSE),"-")</f>
        <v>-</v>
      </c>
      <c r="D859" t="s">
        <v>1035</v>
      </c>
      <c r="E859">
        <v>3730.8735000000001</v>
      </c>
      <c r="F859">
        <v>63.6</v>
      </c>
      <c r="G859">
        <v>-34.620192168106797</v>
      </c>
      <c r="H859">
        <v>-4.6902345754274899</v>
      </c>
      <c r="I859">
        <v>-17.952623649452299</v>
      </c>
      <c r="J859">
        <v>-1.9340271770030499</v>
      </c>
      <c r="K859">
        <v>65.592582202235405</v>
      </c>
      <c r="L859">
        <v>67.110599974089496</v>
      </c>
      <c r="M859">
        <v>80.428401478298795</v>
      </c>
      <c r="N859">
        <v>0.67440562105144197</v>
      </c>
      <c r="O859">
        <v>17.4371069182389</v>
      </c>
      <c r="P859">
        <v>0.157480314960634</v>
      </c>
      <c r="Q859">
        <v>-6.679688381315E-3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Row],[Ticker]],[1]!Table2[[Symbol]:[Industry]],2,FALSE),"-")</f>
        <v>-</v>
      </c>
      <c r="D860" t="s">
        <v>723</v>
      </c>
      <c r="E860">
        <v>3724.7253936799998</v>
      </c>
      <c r="F860">
        <v>159.4</v>
      </c>
      <c r="G860">
        <v>5.5810248632627601</v>
      </c>
      <c r="H860">
        <v>-8.0488139432812904</v>
      </c>
      <c r="I860">
        <v>-0.91099592148016395</v>
      </c>
      <c r="J860">
        <v>1.6609241919743001</v>
      </c>
      <c r="K860">
        <v>156.444626732747</v>
      </c>
      <c r="L860">
        <v>145.35668195671499</v>
      </c>
      <c r="M860">
        <v>58.331342908403499</v>
      </c>
      <c r="N860">
        <v>2.6732794367545201</v>
      </c>
      <c r="O860">
        <v>9.7867001254705102</v>
      </c>
      <c r="P860">
        <v>41.249446167478901</v>
      </c>
      <c r="Q860">
        <v>8.2626113561340003E-3</v>
      </c>
    </row>
    <row r="861" spans="1:17" x14ac:dyDescent="0.3">
      <c r="A861" t="s">
        <v>1869</v>
      </c>
      <c r="B861" t="s">
        <v>1870</v>
      </c>
      <c r="C861" t="str">
        <f>IFERROR(VLOOKUP(Table1[[#This Row],[Ticker]],[1]!Table2[[Symbol]:[Industry]],2,FALSE),"-")</f>
        <v>-</v>
      </c>
      <c r="D861" t="s">
        <v>298</v>
      </c>
      <c r="E861">
        <v>3722.6394542399998</v>
      </c>
      <c r="F861">
        <v>1363.6</v>
      </c>
      <c r="G861">
        <v>51.058572931396697</v>
      </c>
      <c r="H861">
        <v>-0.18234580123847399</v>
      </c>
      <c r="I861">
        <v>24.9199206356273</v>
      </c>
      <c r="J861">
        <v>-0.76800868970102498</v>
      </c>
      <c r="K861">
        <v>1346.33255628395</v>
      </c>
      <c r="L861">
        <v>1199.11364020577</v>
      </c>
      <c r="M861">
        <v>61.259093010382799</v>
      </c>
      <c r="N861">
        <v>0.36550671400683998</v>
      </c>
      <c r="O861">
        <v>3.7694338515693802</v>
      </c>
      <c r="P861">
        <v>78.004046733241907</v>
      </c>
      <c r="Q861">
        <v>0.10392099963639601</v>
      </c>
    </row>
    <row r="862" spans="1:17" hidden="1" x14ac:dyDescent="0.3">
      <c r="A862" t="s">
        <v>1871</v>
      </c>
      <c r="B862" t="s">
        <v>1872</v>
      </c>
      <c r="C862" t="str">
        <f>IFERROR(VLOOKUP(Table1[[#This Row],[Ticker]],[1]!Table2[[Symbol]:[Industry]],2,FALSE),"-")</f>
        <v>-</v>
      </c>
      <c r="D862" t="s">
        <v>313</v>
      </c>
      <c r="E862">
        <v>3714.8456228599998</v>
      </c>
      <c r="F862">
        <v>174.1</v>
      </c>
      <c r="G862">
        <v>-40.546535382776398</v>
      </c>
      <c r="H862">
        <v>-5.1419435292185502</v>
      </c>
      <c r="I862">
        <v>-21.579290679535202</v>
      </c>
      <c r="J862">
        <v>-3.0246102878560102</v>
      </c>
      <c r="K862">
        <v>184.71980322066</v>
      </c>
      <c r="M862">
        <v>24.386379326848701</v>
      </c>
      <c r="N862">
        <v>0.50491345566312196</v>
      </c>
      <c r="O862">
        <v>34.979896611142998</v>
      </c>
      <c r="P862">
        <v>18.8395904436859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Row],[Ticker]],[1]!Table2[[Symbol]:[Industry]],2,FALSE),"-")</f>
        <v>-</v>
      </c>
      <c r="D863" t="s">
        <v>256</v>
      </c>
      <c r="E863">
        <v>3704.4523906199902</v>
      </c>
      <c r="F863">
        <v>3652.2</v>
      </c>
      <c r="G863">
        <v>34.313389171401901</v>
      </c>
      <c r="H863">
        <v>-12.4933082437532</v>
      </c>
      <c r="I863">
        <v>51.984316196452198</v>
      </c>
      <c r="J863">
        <v>-9.5503234670824995</v>
      </c>
      <c r="K863">
        <v>3667.4941068213002</v>
      </c>
      <c r="L863">
        <v>2957.1208783263501</v>
      </c>
      <c r="M863">
        <v>32.195451800860702</v>
      </c>
      <c r="N863">
        <v>0.41246952020107203</v>
      </c>
      <c r="O863">
        <v>16.2313126334811</v>
      </c>
      <c r="P863">
        <v>69.397031539888602</v>
      </c>
      <c r="Q863">
        <v>0.10331342652621001</v>
      </c>
    </row>
    <row r="864" spans="1:17" hidden="1" x14ac:dyDescent="0.3">
      <c r="A864" t="s">
        <v>1875</v>
      </c>
      <c r="B864" t="s">
        <v>1876</v>
      </c>
      <c r="C864" t="str">
        <f>IFERROR(VLOOKUP(Table1[[#This Row],[Ticker]],[1]!Table2[[Symbol]:[Industry]],2,FALSE),"-")</f>
        <v>-</v>
      </c>
      <c r="D864" t="s">
        <v>205</v>
      </c>
      <c r="E864">
        <v>3682.1665619</v>
      </c>
      <c r="F864">
        <v>611.75</v>
      </c>
      <c r="G864">
        <v>54.6610362182019</v>
      </c>
      <c r="H864">
        <v>6.3266871165644103</v>
      </c>
      <c r="I864">
        <v>1.5868177729257</v>
      </c>
      <c r="J864">
        <v>-0.72824111082912601</v>
      </c>
      <c r="K864">
        <v>600.73266821624202</v>
      </c>
      <c r="L864">
        <v>515.34354378157195</v>
      </c>
      <c r="M864">
        <v>35.865787121197698</v>
      </c>
      <c r="N864">
        <v>0.91211318304958899</v>
      </c>
      <c r="O864">
        <v>14.0171638741315</v>
      </c>
      <c r="P864">
        <v>77.164784245583505</v>
      </c>
      <c r="Q864">
        <v>8.8915810663622002E-2</v>
      </c>
    </row>
    <row r="865" spans="1:17" x14ac:dyDescent="0.3">
      <c r="A865" t="s">
        <v>1877</v>
      </c>
      <c r="B865" t="s">
        <v>1878</v>
      </c>
      <c r="C865" t="str">
        <f>IFERROR(VLOOKUP(Table1[[#This Row],[Ticker]],[1]!Table2[[Symbol]:[Industry]],2,FALSE),"-")</f>
        <v>-</v>
      </c>
      <c r="D865" t="s">
        <v>1879</v>
      </c>
      <c r="E865">
        <v>3676.5070464999999</v>
      </c>
      <c r="F865">
        <v>20.77</v>
      </c>
      <c r="G865">
        <v>0.95529339495100596</v>
      </c>
      <c r="H865">
        <v>-18.309097117239599</v>
      </c>
      <c r="I865">
        <v>-27.425502214841899</v>
      </c>
      <c r="J865">
        <v>-4.4556979189008796</v>
      </c>
      <c r="K865">
        <v>22.311797235200501</v>
      </c>
      <c r="L865">
        <v>21.357284954599098</v>
      </c>
      <c r="M865">
        <v>28.097812613163299</v>
      </c>
      <c r="N865">
        <v>0.82883617494937201</v>
      </c>
      <c r="O865">
        <v>34.569090033702402</v>
      </c>
      <c r="P865">
        <v>29.0062111801242</v>
      </c>
      <c r="Q865">
        <v>-4.8334021644613E-2</v>
      </c>
    </row>
    <row r="866" spans="1:17" x14ac:dyDescent="0.3">
      <c r="A866" t="s">
        <v>1880</v>
      </c>
      <c r="B866" t="s">
        <v>1881</v>
      </c>
      <c r="C866" t="str">
        <f>IFERROR(VLOOKUP(Table1[[#This Row],[Ticker]],[1]!Table2[[Symbol]:[Industry]],2,FALSE),"-")</f>
        <v>-</v>
      </c>
      <c r="D866" t="s">
        <v>133</v>
      </c>
      <c r="E866">
        <v>3651.8836646099999</v>
      </c>
      <c r="F866">
        <v>676.85</v>
      </c>
      <c r="G866">
        <v>72.469615530187596</v>
      </c>
      <c r="H866">
        <v>-8.7231510630633302</v>
      </c>
      <c r="I866">
        <v>-5.1971210139836597</v>
      </c>
      <c r="J866">
        <v>-4.0435802060904198</v>
      </c>
      <c r="K866">
        <v>712.12890763697305</v>
      </c>
      <c r="L866">
        <v>628.45704601491605</v>
      </c>
      <c r="M866">
        <v>39.464089586741302</v>
      </c>
      <c r="N866">
        <v>0.237437006900652</v>
      </c>
      <c r="O866">
        <v>30.014035606116501</v>
      </c>
      <c r="P866">
        <v>105.854622871046</v>
      </c>
      <c r="Q866">
        <v>5.9698601043093998E-2</v>
      </c>
    </row>
    <row r="867" spans="1:17" hidden="1" x14ac:dyDescent="0.3">
      <c r="A867" t="s">
        <v>1882</v>
      </c>
      <c r="B867" t="s">
        <v>1883</v>
      </c>
      <c r="C867" t="str">
        <f>IFERROR(VLOOKUP(Table1[[#This Row],[Ticker]],[1]!Table2[[Symbol]:[Industry]],2,FALSE),"-")</f>
        <v>-</v>
      </c>
      <c r="D867" t="s">
        <v>51</v>
      </c>
      <c r="E867">
        <v>3638.8552845879999</v>
      </c>
      <c r="F867">
        <v>141.71</v>
      </c>
      <c r="G867">
        <v>51.391910982591398</v>
      </c>
      <c r="H867">
        <v>-5.0166814326242397</v>
      </c>
      <c r="I867">
        <v>27.654815429477601</v>
      </c>
      <c r="J867">
        <v>-4.6343323536714403</v>
      </c>
      <c r="K867">
        <v>130.62844886440601</v>
      </c>
      <c r="L867">
        <v>105.370139419561</v>
      </c>
      <c r="M867">
        <v>47.909061399152797</v>
      </c>
      <c r="N867">
        <v>0.70853602900249202</v>
      </c>
      <c r="O867">
        <v>11.8481405687671</v>
      </c>
      <c r="P867">
        <v>91.112609575185402</v>
      </c>
      <c r="Q867">
        <v>1.6719620752826E-2</v>
      </c>
    </row>
    <row r="868" spans="1:17" hidden="1" x14ac:dyDescent="0.3">
      <c r="A868" t="s">
        <v>1884</v>
      </c>
      <c r="B868" t="s">
        <v>1885</v>
      </c>
      <c r="C868" t="str">
        <f>IFERROR(VLOOKUP(Table1[[#This Row],[Ticker]],[1]!Table2[[Symbol]:[Industry]],2,FALSE),"-")</f>
        <v>-</v>
      </c>
      <c r="D868" t="s">
        <v>46</v>
      </c>
      <c r="E868">
        <v>3609.0911569800001</v>
      </c>
      <c r="F868">
        <v>949.7</v>
      </c>
      <c r="G868">
        <v>32.920482310821598</v>
      </c>
      <c r="H868">
        <v>-2.1568721010545602</v>
      </c>
      <c r="I868">
        <v>-37.265130951506499</v>
      </c>
      <c r="J868">
        <v>-1.2257185322695601</v>
      </c>
      <c r="K868">
        <v>978.44455490326504</v>
      </c>
      <c r="L868">
        <v>897.32652041302299</v>
      </c>
      <c r="M868">
        <v>42.295093258125299</v>
      </c>
      <c r="N868">
        <v>1.33783087898082</v>
      </c>
      <c r="O868">
        <v>44.887859323996999</v>
      </c>
      <c r="P868">
        <v>71.627360621668004</v>
      </c>
    </row>
    <row r="869" spans="1:17" hidden="1" x14ac:dyDescent="0.3">
      <c r="A869" t="s">
        <v>1886</v>
      </c>
      <c r="B869" t="s">
        <v>1887</v>
      </c>
      <c r="C869" t="str">
        <f>IFERROR(VLOOKUP(Table1[[#This Row],[Ticker]],[1]!Table2[[Symbol]:[Industry]],2,FALSE),"-")</f>
        <v>-</v>
      </c>
      <c r="D869" t="s">
        <v>1888</v>
      </c>
      <c r="E869">
        <v>3600.7294747599999</v>
      </c>
      <c r="F869">
        <v>214.94</v>
      </c>
      <c r="G869">
        <v>-45.319375243425696</v>
      </c>
      <c r="H869">
        <v>-12.840737446097499</v>
      </c>
      <c r="I869">
        <v>-21.4680476778348</v>
      </c>
      <c r="J869">
        <v>-6.5772583479946602</v>
      </c>
      <c r="K869">
        <v>233.26762572329</v>
      </c>
      <c r="M869">
        <v>12.6194436945025</v>
      </c>
      <c r="N869">
        <v>1.11413414043253</v>
      </c>
      <c r="O869">
        <v>30.7341583697776</v>
      </c>
      <c r="P869">
        <v>9.3285859613428208</v>
      </c>
    </row>
    <row r="870" spans="1:17" x14ac:dyDescent="0.3">
      <c r="A870" t="s">
        <v>1889</v>
      </c>
      <c r="B870" t="s">
        <v>1890</v>
      </c>
      <c r="C870" t="str">
        <f>IFERROR(VLOOKUP(Table1[[#This Row],[Ticker]],[1]!Table2[[Symbol]:[Industry]],2,FALSE),"-")</f>
        <v>-</v>
      </c>
      <c r="D870" t="s">
        <v>530</v>
      </c>
      <c r="E870">
        <v>3585.5290851300001</v>
      </c>
      <c r="F870">
        <v>321.89999999999998</v>
      </c>
      <c r="G870">
        <v>-11.3598853068696</v>
      </c>
      <c r="H870">
        <v>-19.623335332644199</v>
      </c>
      <c r="I870">
        <v>-11.8854016884908</v>
      </c>
      <c r="J870">
        <v>-10.6881330654117</v>
      </c>
      <c r="K870">
        <v>365.03075132862102</v>
      </c>
      <c r="L870">
        <v>331.97997670217802</v>
      </c>
      <c r="M870">
        <v>22.703849147293699</v>
      </c>
      <c r="N870">
        <v>0.180679680177324</v>
      </c>
      <c r="O870">
        <v>40.385212799005899</v>
      </c>
      <c r="P870">
        <v>36.804079898002499</v>
      </c>
    </row>
    <row r="871" spans="1:17" x14ac:dyDescent="0.3">
      <c r="A871" t="s">
        <v>1891</v>
      </c>
      <c r="B871" t="s">
        <v>1892</v>
      </c>
      <c r="C871" t="str">
        <f>IFERROR(VLOOKUP(Table1[[#This Row],[Ticker]],[1]!Table2[[Symbol]:[Industry]],2,FALSE),"-")</f>
        <v>-</v>
      </c>
      <c r="D871" t="s">
        <v>1575</v>
      </c>
      <c r="E871">
        <v>3581.4070815919999</v>
      </c>
      <c r="F871">
        <v>158.32</v>
      </c>
      <c r="G871">
        <v>-20.390762304187</v>
      </c>
      <c r="H871">
        <v>1.54345901228928</v>
      </c>
      <c r="I871">
        <v>-8.70612039011165</v>
      </c>
      <c r="J871">
        <v>-5.99047471024193</v>
      </c>
      <c r="K871">
        <v>157.206564942451</v>
      </c>
      <c r="L871">
        <v>150.05273245532101</v>
      </c>
      <c r="M871">
        <v>45.124970848170697</v>
      </c>
      <c r="N871">
        <v>2.73126651015283</v>
      </c>
      <c r="O871">
        <v>13.1189994946943</v>
      </c>
      <c r="P871">
        <v>22.728682170542601</v>
      </c>
      <c r="Q871">
        <v>3.2780381955046997E-2</v>
      </c>
    </row>
    <row r="872" spans="1:17" x14ac:dyDescent="0.3">
      <c r="A872" t="s">
        <v>1893</v>
      </c>
      <c r="B872" t="s">
        <v>1894</v>
      </c>
      <c r="C872" t="str">
        <f>IFERROR(VLOOKUP(Table1[[#This Row],[Ticker]],[1]!Table2[[Symbol]:[Industry]],2,FALSE),"-")</f>
        <v>-</v>
      </c>
      <c r="D872" t="s">
        <v>465</v>
      </c>
      <c r="E872">
        <v>3580.0689821699998</v>
      </c>
      <c r="F872">
        <v>565.45000000000005</v>
      </c>
      <c r="G872">
        <v>3.41896330881776</v>
      </c>
      <c r="H872">
        <v>0.96535063896121998</v>
      </c>
      <c r="I872">
        <v>33.271674152411101</v>
      </c>
      <c r="J872">
        <v>-3.9661756263247399</v>
      </c>
      <c r="K872">
        <v>545.61165457106597</v>
      </c>
      <c r="L872">
        <v>471.26696123070099</v>
      </c>
      <c r="M872">
        <v>48.606469997391798</v>
      </c>
      <c r="N872">
        <v>1.3065884177931699</v>
      </c>
      <c r="O872">
        <v>9.4526483331859499</v>
      </c>
      <c r="P872">
        <v>71.869300911854097</v>
      </c>
      <c r="Q872">
        <v>-1.7018653561475999E-2</v>
      </c>
    </row>
    <row r="873" spans="1:17" x14ac:dyDescent="0.3">
      <c r="A873" t="s">
        <v>1895</v>
      </c>
      <c r="B873" t="s">
        <v>1896</v>
      </c>
      <c r="C873" t="str">
        <f>IFERROR(VLOOKUP(Table1[[#This Row],[Ticker]],[1]!Table2[[Symbol]:[Industry]],2,FALSE),"-")</f>
        <v>-</v>
      </c>
      <c r="D873" t="s">
        <v>51</v>
      </c>
      <c r="E873">
        <v>3570.6024458500001</v>
      </c>
      <c r="F873">
        <v>143.30000000000001</v>
      </c>
      <c r="G873">
        <v>27.288155080407499</v>
      </c>
      <c r="H873">
        <v>-5.0767965602582201</v>
      </c>
      <c r="I873">
        <v>-4.9601358563797904</v>
      </c>
      <c r="J873">
        <v>-0.40168875040513602</v>
      </c>
      <c r="K873">
        <v>133.04482644292901</v>
      </c>
      <c r="L873">
        <v>121.850074626958</v>
      </c>
      <c r="M873">
        <v>58.526273286571502</v>
      </c>
      <c r="N873">
        <v>0.92654785352693902</v>
      </c>
      <c r="O873">
        <v>8.5136078157711008</v>
      </c>
      <c r="P873">
        <v>65.856481481481495</v>
      </c>
      <c r="Q873">
        <v>-6.0110598364030002E-2</v>
      </c>
    </row>
    <row r="874" spans="1:17" x14ac:dyDescent="0.3">
      <c r="A874" t="s">
        <v>1897</v>
      </c>
      <c r="B874" t="s">
        <v>1898</v>
      </c>
      <c r="C874" t="str">
        <f>IFERROR(VLOOKUP(Table1[[#This Row],[Ticker]],[1]!Table2[[Symbol]:[Industry]],2,FALSE),"-")</f>
        <v>-</v>
      </c>
      <c r="D874" t="s">
        <v>556</v>
      </c>
      <c r="E874">
        <v>3556.7585199999999</v>
      </c>
      <c r="F874">
        <v>821.65</v>
      </c>
      <c r="G874">
        <v>1.50596797671033</v>
      </c>
      <c r="H874">
        <v>-26.320911556422601</v>
      </c>
      <c r="I874">
        <v>-39.903080361318402</v>
      </c>
      <c r="J874">
        <v>-5.0694028101948199</v>
      </c>
      <c r="K874">
        <v>1050.4948602862801</v>
      </c>
      <c r="L874">
        <v>997.98210484757601</v>
      </c>
      <c r="M874">
        <v>22.405482717141801</v>
      </c>
      <c r="N874">
        <v>1.8670303913364701</v>
      </c>
      <c r="O874">
        <v>81.944867035842506</v>
      </c>
      <c r="P874">
        <v>35.809917355371802</v>
      </c>
      <c r="Q874">
        <v>0.14970495825801</v>
      </c>
    </row>
    <row r="875" spans="1:17" x14ac:dyDescent="0.3">
      <c r="A875" t="s">
        <v>1899</v>
      </c>
      <c r="B875" t="s">
        <v>1900</v>
      </c>
      <c r="C875" t="str">
        <f>IFERROR(VLOOKUP(Table1[[#This Row],[Ticker]],[1]!Table2[[Symbol]:[Industry]],2,FALSE),"-")</f>
        <v>-</v>
      </c>
      <c r="D875" t="s">
        <v>291</v>
      </c>
      <c r="E875">
        <v>3554.6942426400001</v>
      </c>
      <c r="F875">
        <v>142.84</v>
      </c>
      <c r="G875">
        <v>38.389126905221303</v>
      </c>
      <c r="H875">
        <v>-4.3382840537324396</v>
      </c>
      <c r="I875">
        <v>29.384369905374999</v>
      </c>
      <c r="J875">
        <v>-1.5850551563245801</v>
      </c>
      <c r="K875">
        <v>133.90425756475199</v>
      </c>
      <c r="L875">
        <v>111.194300580223</v>
      </c>
      <c r="M875">
        <v>51.048299258307303</v>
      </c>
      <c r="N875">
        <v>0.58156136273215997</v>
      </c>
      <c r="O875">
        <v>15.163819658358999</v>
      </c>
      <c r="P875">
        <v>75.049019607843107</v>
      </c>
      <c r="Q875">
        <v>1.9874521813055001E-2</v>
      </c>
    </row>
    <row r="876" spans="1:17" hidden="1" x14ac:dyDescent="0.3">
      <c r="A876" t="s">
        <v>1901</v>
      </c>
      <c r="B876" t="s">
        <v>1902</v>
      </c>
      <c r="C876" t="str">
        <f>IFERROR(VLOOKUP(Table1[[#This Row],[Ticker]],[1]!Table2[[Symbol]:[Industry]],2,FALSE),"-")</f>
        <v>-</v>
      </c>
      <c r="D876" t="s">
        <v>1903</v>
      </c>
      <c r="E876">
        <v>3544.23096334499</v>
      </c>
      <c r="F876">
        <v>798.95</v>
      </c>
      <c r="G876">
        <v>108.3162730853</v>
      </c>
      <c r="H876">
        <v>29.8869602269579</v>
      </c>
      <c r="I876">
        <v>120.97574785491599</v>
      </c>
      <c r="J876">
        <v>13.248126286919501</v>
      </c>
      <c r="K876">
        <v>600.11148747789696</v>
      </c>
      <c r="M876">
        <v>79.829313271550603</v>
      </c>
      <c r="N876">
        <v>0.70335862677724903</v>
      </c>
      <c r="O876">
        <v>2.4719944927717501</v>
      </c>
      <c r="P876">
        <v>212.33385457388499</v>
      </c>
    </row>
    <row r="877" spans="1:17" hidden="1" x14ac:dyDescent="0.3">
      <c r="A877" t="s">
        <v>1904</v>
      </c>
      <c r="B877" t="s">
        <v>1905</v>
      </c>
      <c r="C877" t="str">
        <f>IFERROR(VLOOKUP(Table1[[#This Row],[Ticker]],[1]!Table2[[Symbol]:[Industry]],2,FALSE),"-")</f>
        <v>-</v>
      </c>
      <c r="D877" t="s">
        <v>205</v>
      </c>
      <c r="E877">
        <v>3542.1559288499998</v>
      </c>
      <c r="F877">
        <v>519.70000000000005</v>
      </c>
      <c r="G877">
        <v>8.4021821332229898</v>
      </c>
      <c r="H877">
        <v>-8.5411372102120993</v>
      </c>
      <c r="I877">
        <v>9.6142259171706197</v>
      </c>
      <c r="J877">
        <v>-8.3162139472273608</v>
      </c>
      <c r="K877">
        <v>542.54064471046502</v>
      </c>
      <c r="L877">
        <v>470.56598366260403</v>
      </c>
      <c r="M877">
        <v>32.4922515779637</v>
      </c>
      <c r="N877">
        <v>0.567508278521206</v>
      </c>
      <c r="O877">
        <v>17.365787954589099</v>
      </c>
      <c r="P877">
        <v>56.371295321197501</v>
      </c>
      <c r="Q877">
        <v>0.137226324231316</v>
      </c>
    </row>
    <row r="878" spans="1:17" hidden="1" x14ac:dyDescent="0.3">
      <c r="A878" t="s">
        <v>1906</v>
      </c>
      <c r="B878" t="s">
        <v>1907</v>
      </c>
      <c r="C878" t="str">
        <f>IFERROR(VLOOKUP(Table1[[#This Row],[Ticker]],[1]!Table2[[Symbol]:[Industry]],2,FALSE),"-")</f>
        <v>-</v>
      </c>
      <c r="D878" t="s">
        <v>507</v>
      </c>
      <c r="E878">
        <v>3541.592931525</v>
      </c>
      <c r="F878">
        <v>2915.55</v>
      </c>
      <c r="G878">
        <v>18.191534007764201</v>
      </c>
      <c r="H878">
        <v>0.240430901348649</v>
      </c>
      <c r="I878">
        <v>10.9800871703778</v>
      </c>
      <c r="J878">
        <v>-4.1963379694748699</v>
      </c>
      <c r="K878">
        <v>2873.2969761741301</v>
      </c>
      <c r="L878">
        <v>2518.2390017510802</v>
      </c>
      <c r="M878">
        <v>40.357874370182401</v>
      </c>
      <c r="N878">
        <v>0.33673208658467102</v>
      </c>
      <c r="O878">
        <v>9.7563067002795307</v>
      </c>
      <c r="P878">
        <v>51.986133555752502</v>
      </c>
      <c r="Q878">
        <v>4.5468591623189003E-2</v>
      </c>
    </row>
    <row r="879" spans="1:17" hidden="1" x14ac:dyDescent="0.3">
      <c r="A879" t="s">
        <v>1908</v>
      </c>
      <c r="B879" t="s">
        <v>1909</v>
      </c>
      <c r="C879" t="str">
        <f>IFERROR(VLOOKUP(Table1[[#This Row],[Ticker]],[1]!Table2[[Symbol]:[Industry]],2,FALSE),"-")</f>
        <v>-</v>
      </c>
      <c r="D879" t="s">
        <v>219</v>
      </c>
      <c r="E879">
        <v>3527.5689975</v>
      </c>
      <c r="F879">
        <v>265.89999999999998</v>
      </c>
      <c r="G879">
        <v>273.77127831137</v>
      </c>
      <c r="H879">
        <v>3.3911393693377399</v>
      </c>
      <c r="I879">
        <v>144.32838278904299</v>
      </c>
      <c r="J879">
        <v>-8.5129679365094297</v>
      </c>
      <c r="K879">
        <v>220.250477722505</v>
      </c>
      <c r="L879">
        <v>139.38834899595</v>
      </c>
      <c r="M879">
        <v>46.568387942337999</v>
      </c>
      <c r="N879">
        <v>0.70109584463158403</v>
      </c>
      <c r="O879">
        <v>15.8330199323053</v>
      </c>
      <c r="P879">
        <v>382.577132486388</v>
      </c>
      <c r="Q879">
        <v>0.156030830123742</v>
      </c>
    </row>
    <row r="880" spans="1:17" hidden="1" x14ac:dyDescent="0.3">
      <c r="A880" t="s">
        <v>1910</v>
      </c>
      <c r="B880" t="s">
        <v>1911</v>
      </c>
      <c r="C880" t="str">
        <f>IFERROR(VLOOKUP(Table1[[#This Row],[Ticker]],[1]!Table2[[Symbol]:[Industry]],2,FALSE),"-")</f>
        <v>-</v>
      </c>
      <c r="D880" t="s">
        <v>248</v>
      </c>
      <c r="E880">
        <v>3526.5513235849999</v>
      </c>
      <c r="F880">
        <v>835.55</v>
      </c>
      <c r="G880">
        <v>597.13593996550503</v>
      </c>
      <c r="H880">
        <v>50.849539722487698</v>
      </c>
      <c r="I880">
        <v>90.016915698475998</v>
      </c>
      <c r="J880">
        <v>4.4821756677712301</v>
      </c>
      <c r="K880">
        <v>636.683040278764</v>
      </c>
      <c r="L880">
        <v>474.00723784668497</v>
      </c>
      <c r="M880">
        <v>78.184609943043696</v>
      </c>
      <c r="N880">
        <v>2.02694986953064</v>
      </c>
      <c r="O880">
        <v>6.1576207288612297</v>
      </c>
      <c r="P880">
        <v>665.15567765567698</v>
      </c>
      <c r="Q880">
        <v>0.19077090173186101</v>
      </c>
    </row>
    <row r="881" spans="1:17" hidden="1" x14ac:dyDescent="0.3">
      <c r="A881" t="s">
        <v>1912</v>
      </c>
      <c r="B881" t="s">
        <v>1913</v>
      </c>
      <c r="C881" t="str">
        <f>IFERROR(VLOOKUP(Table1[[#This Row],[Ticker]],[1]!Table2[[Symbol]:[Industry]],2,FALSE),"-")</f>
        <v>-</v>
      </c>
      <c r="E881">
        <v>3521.1025</v>
      </c>
      <c r="F881">
        <v>658.15</v>
      </c>
      <c r="G881">
        <v>532.07165425122002</v>
      </c>
      <c r="H881">
        <v>14.2146162730649</v>
      </c>
      <c r="I881">
        <v>64.396293849944698</v>
      </c>
      <c r="J881">
        <v>11.366658498855999</v>
      </c>
      <c r="K881">
        <v>621.48014718020897</v>
      </c>
      <c r="L881">
        <v>467.36980670212802</v>
      </c>
      <c r="M881">
        <v>54.782610259541798</v>
      </c>
      <c r="N881">
        <v>0.87241545259657804</v>
      </c>
      <c r="O881">
        <v>20.436070804527802</v>
      </c>
      <c r="P881">
        <v>885.25449101796403</v>
      </c>
      <c r="Q881">
        <v>0.17844770081322101</v>
      </c>
    </row>
    <row r="882" spans="1:17" hidden="1" x14ac:dyDescent="0.3">
      <c r="A882" t="s">
        <v>1914</v>
      </c>
      <c r="B882" t="s">
        <v>1915</v>
      </c>
      <c r="C882" t="str">
        <f>IFERROR(VLOOKUP(Table1[[#This Row],[Ticker]],[1]!Table2[[Symbol]:[Industry]],2,FALSE),"-")</f>
        <v>-</v>
      </c>
      <c r="D882" t="s">
        <v>291</v>
      </c>
      <c r="E882">
        <v>3515.5457236900002</v>
      </c>
      <c r="F882">
        <v>2902.9</v>
      </c>
      <c r="G882">
        <v>-1.95117836588802</v>
      </c>
      <c r="H882">
        <v>21.841226464997</v>
      </c>
      <c r="I882">
        <v>31.426730924370101</v>
      </c>
      <c r="J882">
        <v>-0.44687860812249902</v>
      </c>
      <c r="K882">
        <v>2530.6102389129601</v>
      </c>
      <c r="L882">
        <v>2188.7963990009798</v>
      </c>
      <c r="M882">
        <v>58.4767717395885</v>
      </c>
      <c r="N882">
        <v>1.05465441661342</v>
      </c>
      <c r="O882">
        <v>5.9285542044162698</v>
      </c>
      <c r="P882">
        <v>92.417061611374393</v>
      </c>
      <c r="Q882">
        <v>9.0857771972496004E-2</v>
      </c>
    </row>
    <row r="883" spans="1:17" hidden="1" x14ac:dyDescent="0.3">
      <c r="A883" t="s">
        <v>1916</v>
      </c>
      <c r="B883" t="s">
        <v>1917</v>
      </c>
      <c r="C883" t="str">
        <f>IFERROR(VLOOKUP(Table1[[#This Row],[Ticker]],[1]!Table2[[Symbol]:[Industry]],2,FALSE),"-")</f>
        <v>-</v>
      </c>
      <c r="D883" t="s">
        <v>237</v>
      </c>
      <c r="E883">
        <v>3509.1237394780001</v>
      </c>
      <c r="F883">
        <v>2.74</v>
      </c>
      <c r="G883">
        <v>239.25498758455299</v>
      </c>
      <c r="H883">
        <v>-9.2318906191656307</v>
      </c>
      <c r="I883">
        <v>19.131496342156598</v>
      </c>
      <c r="J883">
        <v>-9.3036948191301807</v>
      </c>
      <c r="K883">
        <v>2.70671720244242</v>
      </c>
      <c r="L883">
        <v>2.0311638874510201</v>
      </c>
      <c r="M883">
        <v>45.228892630687398</v>
      </c>
      <c r="N883">
        <v>1.21479768246635</v>
      </c>
      <c r="O883">
        <v>58.029197080291901</v>
      </c>
      <c r="P883">
        <v>291.42857142857099</v>
      </c>
      <c r="Q883">
        <v>4.0237978421570002E-2</v>
      </c>
    </row>
    <row r="884" spans="1:17" hidden="1" x14ac:dyDescent="0.3">
      <c r="A884" t="s">
        <v>1918</v>
      </c>
      <c r="B884" t="s">
        <v>1919</v>
      </c>
      <c r="C884" t="str">
        <f>IFERROR(VLOOKUP(Table1[[#This Row],[Ticker]],[1]!Table2[[Symbol]:[Industry]],2,FALSE),"-")</f>
        <v>-</v>
      </c>
      <c r="D884" t="s">
        <v>121</v>
      </c>
      <c r="E884">
        <v>3501.0864590849901</v>
      </c>
      <c r="F884">
        <v>54.51</v>
      </c>
      <c r="G884">
        <v>90.661216875474594</v>
      </c>
      <c r="H884">
        <v>-4.2026627261964098</v>
      </c>
      <c r="I884">
        <v>-1.3346033166776401</v>
      </c>
      <c r="J884">
        <v>-2.1969615776112001</v>
      </c>
      <c r="K884">
        <v>50.767737405963302</v>
      </c>
      <c r="L884">
        <v>42.487856585249403</v>
      </c>
      <c r="M884">
        <v>51.020195509405298</v>
      </c>
      <c r="N884">
        <v>0.79084997730846296</v>
      </c>
      <c r="O884">
        <v>24.656026417171098</v>
      </c>
      <c r="P884">
        <v>120.68825910931101</v>
      </c>
      <c r="Q884">
        <v>0.10884298092154999</v>
      </c>
    </row>
    <row r="885" spans="1:17" x14ac:dyDescent="0.3">
      <c r="A885" t="s">
        <v>1920</v>
      </c>
      <c r="B885" t="s">
        <v>1921</v>
      </c>
      <c r="C885" t="str">
        <f>IFERROR(VLOOKUP(Table1[[#This Row],[Ticker]],[1]!Table2[[Symbol]:[Industry]],2,FALSE),"-")</f>
        <v>-</v>
      </c>
      <c r="D885" t="s">
        <v>205</v>
      </c>
      <c r="E885">
        <v>3496.856148975</v>
      </c>
      <c r="F885">
        <v>222.83</v>
      </c>
      <c r="G885">
        <v>-29.6568831784639</v>
      </c>
      <c r="H885">
        <v>-3.7851886567842401</v>
      </c>
      <c r="I885">
        <v>-24.233669896348101</v>
      </c>
      <c r="J885">
        <v>-2.8546293423788098</v>
      </c>
      <c r="K885">
        <v>224.486183581955</v>
      </c>
      <c r="L885">
        <v>231.57246307976101</v>
      </c>
      <c r="M885">
        <v>52.861159377103</v>
      </c>
      <c r="N885">
        <v>0.51656517147009695</v>
      </c>
      <c r="O885">
        <v>34.183009469101997</v>
      </c>
      <c r="P885">
        <v>16.940435581212199</v>
      </c>
      <c r="Q885">
        <v>9.1214635933759992E-3</v>
      </c>
    </row>
    <row r="886" spans="1:17" x14ac:dyDescent="0.3">
      <c r="A886" t="s">
        <v>1922</v>
      </c>
      <c r="B886" t="s">
        <v>1923</v>
      </c>
      <c r="C886" t="str">
        <f>IFERROR(VLOOKUP(Table1[[#This Row],[Ticker]],[1]!Table2[[Symbol]:[Industry]],2,FALSE),"-")</f>
        <v>-</v>
      </c>
      <c r="D886" t="s">
        <v>393</v>
      </c>
      <c r="E886">
        <v>3481.8327288249998</v>
      </c>
      <c r="F886">
        <v>483.25</v>
      </c>
      <c r="G886">
        <v>1.10944211804472</v>
      </c>
      <c r="H886">
        <v>-9.6710756868733494</v>
      </c>
      <c r="I886">
        <v>13.1721829594987</v>
      </c>
      <c r="J886">
        <v>-4.0045170117465601</v>
      </c>
      <c r="K886">
        <v>493.729722469455</v>
      </c>
      <c r="L886">
        <v>450.32823566462599</v>
      </c>
      <c r="M886">
        <v>40.999372608041199</v>
      </c>
      <c r="N886">
        <v>0.437647379886208</v>
      </c>
      <c r="O886">
        <v>14.785307811691601</v>
      </c>
      <c r="P886">
        <v>38.844993535411497</v>
      </c>
      <c r="Q886">
        <v>-9.0047402464890999E-2</v>
      </c>
    </row>
    <row r="887" spans="1:17" hidden="1" x14ac:dyDescent="0.3">
      <c r="A887" t="s">
        <v>1924</v>
      </c>
      <c r="B887" t="s">
        <v>1925</v>
      </c>
      <c r="C887" t="str">
        <f>IFERROR(VLOOKUP(Table1[[#This Row],[Ticker]],[1]!Table2[[Symbol]:[Industry]],2,FALSE),"-")</f>
        <v>-</v>
      </c>
      <c r="D887" t="s">
        <v>139</v>
      </c>
      <c r="E887">
        <v>3477.1548036300001</v>
      </c>
      <c r="F887">
        <v>345.9</v>
      </c>
      <c r="G887">
        <v>49.952188602365098</v>
      </c>
      <c r="H887">
        <v>-18.909844641010999</v>
      </c>
      <c r="I887">
        <v>2.7008053714062799</v>
      </c>
      <c r="J887">
        <v>-8.9844946482141594</v>
      </c>
      <c r="K887">
        <v>387.53011934715198</v>
      </c>
      <c r="L887">
        <v>332.63496205607203</v>
      </c>
      <c r="M887">
        <v>23.111582426897201</v>
      </c>
      <c r="N887">
        <v>0.73950930554945904</v>
      </c>
      <c r="O887">
        <v>35.588320323792999</v>
      </c>
      <c r="P887">
        <v>78.390923156266098</v>
      </c>
      <c r="Q887">
        <v>8.1546642061021996E-2</v>
      </c>
    </row>
    <row r="888" spans="1:17" x14ac:dyDescent="0.3">
      <c r="A888" t="s">
        <v>1926</v>
      </c>
      <c r="B888" t="s">
        <v>1927</v>
      </c>
      <c r="C888" t="str">
        <f>IFERROR(VLOOKUP(Table1[[#This Row],[Ticker]],[1]!Table2[[Symbol]:[Industry]],2,FALSE),"-")</f>
        <v>-</v>
      </c>
      <c r="D888" t="s">
        <v>205</v>
      </c>
      <c r="E888">
        <v>3476.3006928</v>
      </c>
      <c r="F888">
        <v>1320.8</v>
      </c>
      <c r="G888">
        <v>18.5084084931467</v>
      </c>
      <c r="H888">
        <v>-4.36009574737077</v>
      </c>
      <c r="I888">
        <v>-1.2394906461464199</v>
      </c>
      <c r="J888">
        <v>-0.55101647485604299</v>
      </c>
      <c r="K888">
        <v>1299.7979109201301</v>
      </c>
      <c r="L888">
        <v>1170.52997418423</v>
      </c>
      <c r="M888">
        <v>51.816876222020298</v>
      </c>
      <c r="N888">
        <v>0.51876084374713405</v>
      </c>
      <c r="O888">
        <v>6.6020593579648699</v>
      </c>
      <c r="P888">
        <v>60.681265206812597</v>
      </c>
      <c r="Q888">
        <v>0.106624125557926</v>
      </c>
    </row>
    <row r="889" spans="1:17" x14ac:dyDescent="0.3">
      <c r="A889" t="s">
        <v>1928</v>
      </c>
      <c r="B889" t="s">
        <v>1929</v>
      </c>
      <c r="C889" t="str">
        <f>IFERROR(VLOOKUP(Table1[[#This Row],[Ticker]],[1]!Table2[[Symbol]:[Industry]],2,FALSE),"-")</f>
        <v>-</v>
      </c>
      <c r="D889" t="s">
        <v>51</v>
      </c>
      <c r="E889">
        <v>3466.5933824199901</v>
      </c>
      <c r="F889">
        <v>345.7</v>
      </c>
      <c r="G889">
        <v>-0.186138902457958</v>
      </c>
      <c r="H889">
        <v>-2.4251679300900002</v>
      </c>
      <c r="I889">
        <v>-6.3803704662032903</v>
      </c>
      <c r="J889">
        <v>-5.3660269189351197</v>
      </c>
      <c r="K889">
        <v>348.494781929667</v>
      </c>
      <c r="L889">
        <v>321.42560500977601</v>
      </c>
      <c r="M889">
        <v>38.010131927263302</v>
      </c>
      <c r="N889">
        <v>0.59688984918876598</v>
      </c>
      <c r="O889">
        <v>11.932311252530999</v>
      </c>
      <c r="P889">
        <v>45.649884137349801</v>
      </c>
      <c r="Q889">
        <v>4.8551695128161002E-2</v>
      </c>
    </row>
    <row r="890" spans="1:17" hidden="1" x14ac:dyDescent="0.3">
      <c r="A890" t="s">
        <v>1930</v>
      </c>
      <c r="B890" t="s">
        <v>1931</v>
      </c>
      <c r="C890" t="str">
        <f>IFERROR(VLOOKUP(Table1[[#This Row],[Ticker]],[1]!Table2[[Symbol]:[Industry]],2,FALSE),"-")</f>
        <v>-</v>
      </c>
      <c r="D890" t="s">
        <v>51</v>
      </c>
      <c r="E890">
        <v>3461.4504493499999</v>
      </c>
      <c r="F890">
        <v>2092.9</v>
      </c>
      <c r="G890">
        <v>59.076694725409503</v>
      </c>
      <c r="H890">
        <v>25.648231147472899</v>
      </c>
      <c r="I890">
        <v>15.463146151948701</v>
      </c>
      <c r="J890">
        <v>-3.4944540154141199</v>
      </c>
      <c r="K890">
        <v>1806.1422468268299</v>
      </c>
      <c r="L890">
        <v>1537.9912685182201</v>
      </c>
      <c r="M890">
        <v>60.319656502773697</v>
      </c>
      <c r="N890">
        <v>1.32712238496753</v>
      </c>
      <c r="O890">
        <v>9.7042381384681402</v>
      </c>
      <c r="P890">
        <v>88.125842696629206</v>
      </c>
      <c r="Q890">
        <v>0.15897041086799599</v>
      </c>
    </row>
    <row r="891" spans="1:17" hidden="1" x14ac:dyDescent="0.3">
      <c r="A891" t="s">
        <v>1932</v>
      </c>
      <c r="B891" t="s">
        <v>1933</v>
      </c>
      <c r="C891" t="str">
        <f>IFERROR(VLOOKUP(Table1[[#This Row],[Ticker]],[1]!Table2[[Symbol]:[Industry]],2,FALSE),"-")</f>
        <v>-</v>
      </c>
      <c r="D891" t="s">
        <v>291</v>
      </c>
      <c r="E891">
        <v>3453.0162776799998</v>
      </c>
      <c r="F891">
        <v>333.7</v>
      </c>
      <c r="G891">
        <v>14.3086967417544</v>
      </c>
      <c r="H891">
        <v>-26.613910691768599</v>
      </c>
      <c r="I891">
        <v>42.257147062743996</v>
      </c>
      <c r="J891">
        <v>-22.250521405582401</v>
      </c>
      <c r="K891">
        <v>372.74481019209298</v>
      </c>
      <c r="L891">
        <v>278.56521214970201</v>
      </c>
      <c r="M891">
        <v>30.941185888306901</v>
      </c>
      <c r="N891">
        <v>0.86822008912664494</v>
      </c>
      <c r="O891">
        <v>37.398861252622098</v>
      </c>
      <c r="P891">
        <v>108.56249999999901</v>
      </c>
      <c r="Q891">
        <v>0.229198489381262</v>
      </c>
    </row>
    <row r="892" spans="1:17" x14ac:dyDescent="0.3">
      <c r="A892" t="s">
        <v>1934</v>
      </c>
      <c r="B892" t="s">
        <v>1935</v>
      </c>
      <c r="C892" t="str">
        <f>IFERROR(VLOOKUP(Table1[[#This Row],[Ticker]],[1]!Table2[[Symbol]:[Industry]],2,FALSE),"-")</f>
        <v>-</v>
      </c>
      <c r="D892" t="s">
        <v>1492</v>
      </c>
      <c r="E892">
        <v>3447.66</v>
      </c>
      <c r="F892">
        <v>310.60000000000002</v>
      </c>
      <c r="G892">
        <v>-55.870389148418198</v>
      </c>
      <c r="H892">
        <v>-6.8356757229507501</v>
      </c>
      <c r="I892">
        <v>-24.3662567215443</v>
      </c>
      <c r="J892">
        <v>-3.7250617871550902</v>
      </c>
      <c r="K892">
        <v>320.21346414850598</v>
      </c>
      <c r="L892">
        <v>342.87577348550099</v>
      </c>
      <c r="M892">
        <v>45.030815986265203</v>
      </c>
      <c r="N892">
        <v>0.81021792974578999</v>
      </c>
      <c r="O892">
        <v>50.257566001287799</v>
      </c>
      <c r="P892">
        <v>6.9559228650137799</v>
      </c>
      <c r="Q892">
        <v>-1.2771084648676E-2</v>
      </c>
    </row>
    <row r="893" spans="1:17" hidden="1" x14ac:dyDescent="0.3">
      <c r="A893" t="s">
        <v>1936</v>
      </c>
      <c r="B893" t="s">
        <v>1937</v>
      </c>
      <c r="C893" t="str">
        <f>IFERROR(VLOOKUP(Table1[[#This Row],[Ticker]],[1]!Table2[[Symbol]:[Industry]],2,FALSE),"-")</f>
        <v>-</v>
      </c>
      <c r="D893" t="s">
        <v>205</v>
      </c>
      <c r="E893">
        <v>3423.17083628</v>
      </c>
      <c r="F893">
        <v>1691.95</v>
      </c>
      <c r="G893">
        <v>-14.158385437881799</v>
      </c>
      <c r="H893">
        <v>-1.21858583897159</v>
      </c>
      <c r="I893">
        <v>1.5385163273198501</v>
      </c>
      <c r="J893">
        <v>-10.0812005034542</v>
      </c>
      <c r="K893">
        <v>1732.31233857189</v>
      </c>
      <c r="M893">
        <v>25.594485628956299</v>
      </c>
      <c r="N893">
        <v>0.79228538583947195</v>
      </c>
      <c r="O893">
        <v>21.593427701764199</v>
      </c>
      <c r="P893">
        <v>40.539081319046403</v>
      </c>
    </row>
    <row r="894" spans="1:17" x14ac:dyDescent="0.3">
      <c r="A894" t="s">
        <v>1938</v>
      </c>
      <c r="B894" t="s">
        <v>1939</v>
      </c>
      <c r="C894" t="str">
        <f>IFERROR(VLOOKUP(Table1[[#This Row],[Ticker]],[1]!Table2[[Symbol]:[Industry]],2,FALSE),"-")</f>
        <v>-</v>
      </c>
      <c r="D894" t="s">
        <v>133</v>
      </c>
      <c r="E894">
        <v>3406.1363459999998</v>
      </c>
      <c r="F894">
        <v>591.29999999999995</v>
      </c>
      <c r="G894">
        <v>-20.177048031625301</v>
      </c>
      <c r="H894">
        <v>-16.585404515430401</v>
      </c>
      <c r="I894">
        <v>-4.0988430412615804</v>
      </c>
      <c r="J894">
        <v>-2.9340743407474501</v>
      </c>
      <c r="K894">
        <v>593.75271400244606</v>
      </c>
      <c r="L894">
        <v>563.993448448153</v>
      </c>
      <c r="M894">
        <v>50.160768603543602</v>
      </c>
      <c r="N894">
        <v>1.13238795594869</v>
      </c>
      <c r="O894">
        <v>17.0218163368848</v>
      </c>
      <c r="P894">
        <v>28.543478260869499</v>
      </c>
      <c r="Q894">
        <v>0.171111817790287</v>
      </c>
    </row>
    <row r="895" spans="1:17" x14ac:dyDescent="0.3">
      <c r="A895" t="s">
        <v>1940</v>
      </c>
      <c r="B895" t="s">
        <v>1941</v>
      </c>
      <c r="C895" t="str">
        <f>IFERROR(VLOOKUP(Table1[[#This Row],[Ticker]],[1]!Table2[[Symbol]:[Industry]],2,FALSE),"-")</f>
        <v>-</v>
      </c>
      <c r="D895" t="s">
        <v>491</v>
      </c>
      <c r="E895">
        <v>3396.3122235000001</v>
      </c>
      <c r="F895">
        <v>467.25</v>
      </c>
      <c r="G895">
        <v>3.4255345172955098</v>
      </c>
      <c r="H895">
        <v>16.062342896370801</v>
      </c>
      <c r="I895">
        <v>22.9032587462994</v>
      </c>
      <c r="J895">
        <v>5.9191123469986602</v>
      </c>
      <c r="K895">
        <v>395.50355917730502</v>
      </c>
      <c r="L895">
        <v>362.01361718419201</v>
      </c>
      <c r="M895">
        <v>67.953532290034403</v>
      </c>
      <c r="N895">
        <v>1.7156910844106501</v>
      </c>
      <c r="O895">
        <v>4.5478865703584699</v>
      </c>
      <c r="P895">
        <v>58.362989323843401</v>
      </c>
      <c r="Q895">
        <v>1.4236619616974E-2</v>
      </c>
    </row>
    <row r="896" spans="1:17" hidden="1" x14ac:dyDescent="0.3">
      <c r="A896" t="s">
        <v>1942</v>
      </c>
      <c r="B896" t="s">
        <v>1943</v>
      </c>
      <c r="C896" t="str">
        <f>IFERROR(VLOOKUP(Table1[[#This Row],[Ticker]],[1]!Table2[[Symbol]:[Industry]],2,FALSE),"-")</f>
        <v>-</v>
      </c>
      <c r="D896" t="s">
        <v>408</v>
      </c>
      <c r="E896">
        <v>3369.4082819999999</v>
      </c>
      <c r="F896">
        <v>4400.3999999999996</v>
      </c>
      <c r="G896">
        <v>25.884910113360501</v>
      </c>
      <c r="H896">
        <v>-3.7089240786295599</v>
      </c>
      <c r="I896">
        <v>-6.52459908990624</v>
      </c>
      <c r="J896">
        <v>0.41964436873606997</v>
      </c>
      <c r="K896">
        <v>4301.2966293929303</v>
      </c>
      <c r="L896">
        <v>4115.2303953275396</v>
      </c>
      <c r="M896">
        <v>57.9001912089551</v>
      </c>
      <c r="N896">
        <v>1.6705971797038901</v>
      </c>
      <c r="O896">
        <v>15.8303790564494</v>
      </c>
      <c r="P896">
        <v>59.724137931034399</v>
      </c>
      <c r="Q896">
        <v>7.1701303019813006E-2</v>
      </c>
    </row>
    <row r="897" spans="1:17" hidden="1" x14ac:dyDescent="0.3">
      <c r="A897" t="s">
        <v>1944</v>
      </c>
      <c r="B897" t="s">
        <v>1945</v>
      </c>
      <c r="C897" t="str">
        <f>IFERROR(VLOOKUP(Table1[[#This Row],[Ticker]],[1]!Table2[[Symbol]:[Industry]],2,FALSE),"-")</f>
        <v>-</v>
      </c>
      <c r="D897" t="s">
        <v>764</v>
      </c>
      <c r="E897">
        <v>3367.6034311499998</v>
      </c>
      <c r="F897">
        <v>723.9</v>
      </c>
      <c r="G897">
        <v>-54.6279188623366</v>
      </c>
      <c r="H897">
        <v>-19.615869667725601</v>
      </c>
      <c r="I897">
        <v>-33.076773277725003</v>
      </c>
      <c r="J897">
        <v>-3.1594807103472302</v>
      </c>
      <c r="K897">
        <v>815.69388851542703</v>
      </c>
      <c r="L897">
        <v>888.23156147899999</v>
      </c>
      <c r="M897">
        <v>16.6298031720717</v>
      </c>
      <c r="N897">
        <v>2.9799937281486302</v>
      </c>
      <c r="O897">
        <v>47.119767923746302</v>
      </c>
      <c r="P897">
        <v>0.70951585976628495</v>
      </c>
      <c r="Q897">
        <v>-0.12677211995555601</v>
      </c>
    </row>
    <row r="898" spans="1:17" hidden="1" x14ac:dyDescent="0.3">
      <c r="A898" t="s">
        <v>1946</v>
      </c>
      <c r="B898" t="s">
        <v>1947</v>
      </c>
      <c r="C898" t="str">
        <f>IFERROR(VLOOKUP(Table1[[#This Row],[Ticker]],[1]!Table2[[Symbol]:[Industry]],2,FALSE),"-")</f>
        <v>-</v>
      </c>
      <c r="D898" t="s">
        <v>95</v>
      </c>
      <c r="E898">
        <v>3365.007576945</v>
      </c>
      <c r="F898">
        <v>2399.6999999999998</v>
      </c>
      <c r="G898">
        <v>712.24479835602301</v>
      </c>
      <c r="H898">
        <v>23.782531552865201</v>
      </c>
      <c r="I898">
        <v>107.586060359169</v>
      </c>
      <c r="J898">
        <v>13.4201132296499</v>
      </c>
      <c r="K898">
        <v>1909.96096008369</v>
      </c>
      <c r="L898">
        <v>1306.6518019095399</v>
      </c>
      <c r="M898">
        <v>76.458270008680401</v>
      </c>
      <c r="N898">
        <v>1.90884513128874</v>
      </c>
      <c r="O898">
        <v>7.8280618410634801</v>
      </c>
      <c r="P898">
        <v>760.57019903173705</v>
      </c>
    </row>
    <row r="899" spans="1:17" x14ac:dyDescent="0.3">
      <c r="A899" t="s">
        <v>1948</v>
      </c>
      <c r="B899" t="s">
        <v>1949</v>
      </c>
      <c r="C899" t="str">
        <f>IFERROR(VLOOKUP(Table1[[#This Row],[Ticker]],[1]!Table2[[Symbol]:[Industry]],2,FALSE),"-")</f>
        <v>-</v>
      </c>
      <c r="D899" t="s">
        <v>21</v>
      </c>
      <c r="E899">
        <v>3362.4368032000002</v>
      </c>
      <c r="F899">
        <v>569.6</v>
      </c>
      <c r="G899">
        <v>-22.561762377584898</v>
      </c>
      <c r="H899">
        <v>-14.3206497347704</v>
      </c>
      <c r="I899">
        <v>-17.258139789798602</v>
      </c>
      <c r="J899">
        <v>-1.2368409886066001</v>
      </c>
      <c r="K899">
        <v>602.64616837883398</v>
      </c>
      <c r="L899">
        <v>594.57627222168605</v>
      </c>
      <c r="M899">
        <v>41.848273012664201</v>
      </c>
      <c r="N899">
        <v>0.51057415847048504</v>
      </c>
      <c r="O899">
        <v>38.957162921348299</v>
      </c>
      <c r="P899">
        <v>26.577777777777701</v>
      </c>
      <c r="Q899">
        <v>6.9053336049676006E-2</v>
      </c>
    </row>
    <row r="900" spans="1:17" hidden="1" x14ac:dyDescent="0.3">
      <c r="A900" t="s">
        <v>1950</v>
      </c>
      <c r="B900" t="s">
        <v>1951</v>
      </c>
      <c r="C900" t="str">
        <f>IFERROR(VLOOKUP(Table1[[#This Row],[Ticker]],[1]!Table2[[Symbol]:[Industry]],2,FALSE),"-")</f>
        <v>-</v>
      </c>
      <c r="D900" t="s">
        <v>556</v>
      </c>
      <c r="E900">
        <v>3360.9349562500001</v>
      </c>
      <c r="F900">
        <v>244.25</v>
      </c>
      <c r="G900">
        <v>75.614470105885701</v>
      </c>
      <c r="H900">
        <v>-0.12605392712205299</v>
      </c>
      <c r="I900">
        <v>27.631123789152401</v>
      </c>
      <c r="J900">
        <v>-4.1574116952203797</v>
      </c>
      <c r="K900">
        <v>219.86568839818801</v>
      </c>
      <c r="L900">
        <v>182.39726196867301</v>
      </c>
      <c r="M900">
        <v>50.512617431364497</v>
      </c>
      <c r="N900">
        <v>0.71450978283864897</v>
      </c>
      <c r="O900">
        <v>10.5424769703172</v>
      </c>
      <c r="P900">
        <v>104.56448911222699</v>
      </c>
      <c r="Q900">
        <v>0.22512099999413099</v>
      </c>
    </row>
    <row r="901" spans="1:17" x14ac:dyDescent="0.3">
      <c r="A901" t="s">
        <v>1952</v>
      </c>
      <c r="B901" t="s">
        <v>1953</v>
      </c>
      <c r="C901" t="str">
        <f>IFERROR(VLOOKUP(Table1[[#This Row],[Ticker]],[1]!Table2[[Symbol]:[Industry]],2,FALSE),"-")</f>
        <v>-</v>
      </c>
      <c r="D901" t="s">
        <v>1440</v>
      </c>
      <c r="E901">
        <v>3347.1387125000001</v>
      </c>
      <c r="F901">
        <v>125</v>
      </c>
      <c r="G901">
        <v>-57.6788929444023</v>
      </c>
      <c r="H901">
        <v>-10.3926259083412</v>
      </c>
      <c r="I901">
        <v>-22.090856219003498</v>
      </c>
      <c r="J901">
        <v>-2.9300443458549501</v>
      </c>
      <c r="K901">
        <v>130.91770064545199</v>
      </c>
      <c r="L901">
        <v>139.047323535012</v>
      </c>
      <c r="M901">
        <v>32.635242912171499</v>
      </c>
      <c r="N901">
        <v>0.395141762203636</v>
      </c>
      <c r="O901">
        <v>52.64</v>
      </c>
      <c r="P901">
        <v>19.674485399712701</v>
      </c>
      <c r="Q901">
        <v>-4.7563256143342003E-2</v>
      </c>
    </row>
    <row r="902" spans="1:17" hidden="1" x14ac:dyDescent="0.3">
      <c r="A902" t="s">
        <v>1954</v>
      </c>
      <c r="B902" t="s">
        <v>1955</v>
      </c>
      <c r="C902" t="str">
        <f>IFERROR(VLOOKUP(Table1[[#This Row],[Ticker]],[1]!Table2[[Symbol]:[Industry]],2,FALSE),"-")</f>
        <v>-</v>
      </c>
      <c r="D902" t="s">
        <v>130</v>
      </c>
      <c r="E902">
        <v>3342.8816309200001</v>
      </c>
      <c r="F902">
        <v>109.07</v>
      </c>
      <c r="G902">
        <v>72.591963905136296</v>
      </c>
      <c r="H902">
        <v>-7.1273799499204999</v>
      </c>
      <c r="I902">
        <v>-20.6419914313311</v>
      </c>
      <c r="J902">
        <v>-7.0016062507932899</v>
      </c>
      <c r="K902">
        <v>111.10921555693299</v>
      </c>
      <c r="L902">
        <v>103.33118339704799</v>
      </c>
      <c r="M902">
        <v>41.869885296330999</v>
      </c>
      <c r="N902">
        <v>1.6366318937531901</v>
      </c>
      <c r="O902">
        <v>48.2534152379205</v>
      </c>
      <c r="P902">
        <v>107.357414448669</v>
      </c>
      <c r="Q902">
        <v>0.19650727001278601</v>
      </c>
    </row>
    <row r="903" spans="1:17" hidden="1" x14ac:dyDescent="0.3">
      <c r="A903" t="s">
        <v>1956</v>
      </c>
      <c r="B903" t="s">
        <v>1957</v>
      </c>
      <c r="C903" t="str">
        <f>IFERROR(VLOOKUP(Table1[[#This Row],[Ticker]],[1]!Table2[[Symbol]:[Industry]],2,FALSE),"-")</f>
        <v>-</v>
      </c>
      <c r="D903" t="s">
        <v>51</v>
      </c>
      <c r="E903">
        <v>3334.298258415</v>
      </c>
      <c r="F903">
        <v>60.85</v>
      </c>
      <c r="G903">
        <v>32.591797667126201</v>
      </c>
      <c r="H903">
        <v>4.2287871436933502</v>
      </c>
      <c r="I903">
        <v>3.7924865660607399</v>
      </c>
      <c r="J903">
        <v>-0.35304048593807302</v>
      </c>
      <c r="K903">
        <v>56.132419582215597</v>
      </c>
      <c r="L903">
        <v>48.8755834196999</v>
      </c>
      <c r="M903">
        <v>59.979640640752201</v>
      </c>
      <c r="N903">
        <v>1.80754854378063</v>
      </c>
      <c r="O903">
        <v>3.53327855382086</v>
      </c>
      <c r="P903">
        <v>94.408945686900907</v>
      </c>
      <c r="Q903">
        <v>7.9735668689099991E-3</v>
      </c>
    </row>
    <row r="904" spans="1:17" hidden="1" x14ac:dyDescent="0.3">
      <c r="A904" t="s">
        <v>1958</v>
      </c>
      <c r="B904" t="s">
        <v>1959</v>
      </c>
      <c r="C904" t="str">
        <f>IFERROR(VLOOKUP(Table1[[#This Row],[Ticker]],[1]!Table2[[Symbol]:[Industry]],2,FALSE),"-")</f>
        <v>-</v>
      </c>
      <c r="D904" t="s">
        <v>133</v>
      </c>
      <c r="E904">
        <v>3325.191586552</v>
      </c>
      <c r="F904">
        <v>185.68</v>
      </c>
      <c r="G904">
        <v>77.741632297323306</v>
      </c>
      <c r="H904">
        <v>-8.4079533814353002</v>
      </c>
      <c r="I904">
        <v>-10.1842473892776</v>
      </c>
      <c r="J904">
        <v>-0.75737225634045902</v>
      </c>
      <c r="K904">
        <v>183.18103616476699</v>
      </c>
      <c r="L904">
        <v>166.24916697337301</v>
      </c>
      <c r="M904">
        <v>54.278973016356098</v>
      </c>
      <c r="N904">
        <v>0.78773746792477894</v>
      </c>
      <c r="O904">
        <v>20.422231796639299</v>
      </c>
      <c r="P904">
        <v>108.629213483146</v>
      </c>
      <c r="Q904">
        <v>9.7421469296700994E-2</v>
      </c>
    </row>
    <row r="905" spans="1:17" x14ac:dyDescent="0.3">
      <c r="A905" t="s">
        <v>1960</v>
      </c>
      <c r="B905" t="s">
        <v>1961</v>
      </c>
      <c r="C905" t="str">
        <f>IFERROR(VLOOKUP(Table1[[#This Row],[Ticker]],[1]!Table2[[Symbol]:[Industry]],2,FALSE),"-")</f>
        <v>-</v>
      </c>
      <c r="D905" t="s">
        <v>54</v>
      </c>
      <c r="E905">
        <v>3324.5962854599902</v>
      </c>
      <c r="F905">
        <v>251.4</v>
      </c>
      <c r="G905">
        <v>-0.50392017435428105</v>
      </c>
      <c r="H905">
        <v>8.6180806946610904</v>
      </c>
      <c r="I905">
        <v>11.5292061592212</v>
      </c>
      <c r="J905">
        <v>-7.67863100523057</v>
      </c>
      <c r="K905">
        <v>236.36751560661</v>
      </c>
      <c r="L905">
        <v>201.964711776153</v>
      </c>
      <c r="M905">
        <v>42.934209244287302</v>
      </c>
      <c r="N905">
        <v>1.2644180091903401</v>
      </c>
      <c r="O905">
        <v>16.766109785202801</v>
      </c>
      <c r="P905">
        <v>62.508080155138998</v>
      </c>
      <c r="Q905">
        <v>4.1170465123768998E-2</v>
      </c>
    </row>
    <row r="906" spans="1:17" hidden="1" x14ac:dyDescent="0.3">
      <c r="A906" t="s">
        <v>1962</v>
      </c>
      <c r="B906" t="s">
        <v>1963</v>
      </c>
      <c r="C906" t="str">
        <f>IFERROR(VLOOKUP(Table1[[#This Row],[Ticker]],[1]!Table2[[Symbol]:[Industry]],2,FALSE),"-")</f>
        <v>-</v>
      </c>
      <c r="D906" t="s">
        <v>133</v>
      </c>
      <c r="E906">
        <v>3311.084601</v>
      </c>
      <c r="F906">
        <v>758.5</v>
      </c>
      <c r="G906">
        <v>42.946723889103097</v>
      </c>
      <c r="H906">
        <v>-23.0689190814226</v>
      </c>
      <c r="I906">
        <v>-17.9448665265963</v>
      </c>
      <c r="J906">
        <v>-5.7860689395186702</v>
      </c>
      <c r="K906">
        <v>875.11592965976001</v>
      </c>
      <c r="L906">
        <v>765.24718199761401</v>
      </c>
      <c r="M906">
        <v>12.280057489773499</v>
      </c>
      <c r="N906">
        <v>0.64457987235399505</v>
      </c>
      <c r="O906">
        <v>42.7818061964403</v>
      </c>
      <c r="P906">
        <v>79.102715466351796</v>
      </c>
      <c r="Q906">
        <v>6.3592745650549995E-2</v>
      </c>
    </row>
    <row r="907" spans="1:17" hidden="1" x14ac:dyDescent="0.3">
      <c r="A907" t="s">
        <v>1964</v>
      </c>
      <c r="B907" t="s">
        <v>1965</v>
      </c>
      <c r="C907" t="str">
        <f>IFERROR(VLOOKUP(Table1[[#This Row],[Ticker]],[1]!Table2[[Symbol]:[Industry]],2,FALSE),"-")</f>
        <v>-</v>
      </c>
      <c r="D907" t="s">
        <v>51</v>
      </c>
      <c r="E907">
        <v>3305.2807114299999</v>
      </c>
      <c r="F907">
        <v>1329.55</v>
      </c>
      <c r="G907">
        <v>87.924158051631395</v>
      </c>
      <c r="H907">
        <v>9.0260794693827897</v>
      </c>
      <c r="I907">
        <v>33.439145569766602</v>
      </c>
      <c r="J907">
        <v>13.673901838279599</v>
      </c>
      <c r="K907">
        <v>1122.133017311</v>
      </c>
      <c r="L907">
        <v>907.98072168730698</v>
      </c>
      <c r="M907">
        <v>78.4652055470942</v>
      </c>
      <c r="N907">
        <v>0.57195213675213596</v>
      </c>
      <c r="O907">
        <v>2.2902485803467401</v>
      </c>
      <c r="P907">
        <v>169.366874894479</v>
      </c>
      <c r="Q907">
        <v>0.232932091874956</v>
      </c>
    </row>
    <row r="908" spans="1:17" x14ac:dyDescent="0.3">
      <c r="A908" t="s">
        <v>1966</v>
      </c>
      <c r="B908" t="s">
        <v>1967</v>
      </c>
      <c r="C908" t="str">
        <f>IFERROR(VLOOKUP(Table1[[#This Row],[Ticker]],[1]!Table2[[Symbol]:[Industry]],2,FALSE),"-")</f>
        <v>-</v>
      </c>
      <c r="D908" t="s">
        <v>291</v>
      </c>
      <c r="E908">
        <v>3294.3377609999998</v>
      </c>
      <c r="F908">
        <v>321.75</v>
      </c>
      <c r="G908">
        <v>33.996281116891701</v>
      </c>
      <c r="H908">
        <v>3.6834236790923498</v>
      </c>
      <c r="I908">
        <v>25.221519787867599</v>
      </c>
      <c r="J908">
        <v>-3.21224138854615</v>
      </c>
      <c r="K908">
        <v>309.21038499871401</v>
      </c>
      <c r="L908">
        <v>265.31392937428501</v>
      </c>
      <c r="M908">
        <v>49.075271487319398</v>
      </c>
      <c r="N908">
        <v>0.69351074915393296</v>
      </c>
      <c r="O908">
        <v>10.489510489510399</v>
      </c>
      <c r="P908">
        <v>70.553935860058303</v>
      </c>
      <c r="Q908">
        <v>5.6066380235448E-2</v>
      </c>
    </row>
    <row r="909" spans="1:17" x14ac:dyDescent="0.3">
      <c r="A909" t="s">
        <v>1968</v>
      </c>
      <c r="B909" t="s">
        <v>1969</v>
      </c>
      <c r="C909" t="str">
        <f>IFERROR(VLOOKUP(Table1[[#This Row],[Ticker]],[1]!Table2[[Symbol]:[Industry]],2,FALSE),"-")</f>
        <v>-</v>
      </c>
      <c r="D909" t="s">
        <v>1002</v>
      </c>
      <c r="E909">
        <v>3291.8014530099999</v>
      </c>
      <c r="F909">
        <v>406.7</v>
      </c>
      <c r="G909">
        <v>-9.4785751065780293</v>
      </c>
      <c r="H909">
        <v>-6.0144972944290496</v>
      </c>
      <c r="I909">
        <v>-8.3435544607402097</v>
      </c>
      <c r="J909">
        <v>-2.23827055267498</v>
      </c>
      <c r="K909">
        <v>399.14024912603799</v>
      </c>
      <c r="L909">
        <v>396.16472905911797</v>
      </c>
      <c r="M909">
        <v>60.058361749381604</v>
      </c>
      <c r="N909">
        <v>0.62581544084056595</v>
      </c>
      <c r="O909">
        <v>20.481927710843301</v>
      </c>
      <c r="P909">
        <v>20.3076467978109</v>
      </c>
      <c r="Q909">
        <v>-2.8021046682778002E-2</v>
      </c>
    </row>
    <row r="910" spans="1:17" hidden="1" x14ac:dyDescent="0.3">
      <c r="A910" t="s">
        <v>1970</v>
      </c>
      <c r="B910" t="s">
        <v>1971</v>
      </c>
      <c r="C910" t="str">
        <f>IFERROR(VLOOKUP(Table1[[#This Row],[Ticker]],[1]!Table2[[Symbol]:[Industry]],2,FALSE),"-")</f>
        <v>-</v>
      </c>
      <c r="D910" t="s">
        <v>124</v>
      </c>
      <c r="E910">
        <v>3291.6946362650001</v>
      </c>
      <c r="F910">
        <v>951.65</v>
      </c>
      <c r="G910">
        <v>583.31412536564403</v>
      </c>
      <c r="H910">
        <v>18.6578919768593</v>
      </c>
      <c r="I910">
        <v>143.926228612747</v>
      </c>
      <c r="J910">
        <v>7.9507785295984199</v>
      </c>
      <c r="K910">
        <v>785.34553170070296</v>
      </c>
      <c r="L910">
        <v>515.18832842490895</v>
      </c>
      <c r="M910">
        <v>59.7167876486727</v>
      </c>
      <c r="N910">
        <v>1.0693560449021999</v>
      </c>
      <c r="O910">
        <v>8.4432301791624997</v>
      </c>
      <c r="P910">
        <v>609.39247111442398</v>
      </c>
      <c r="Q910">
        <v>0.180845654188897</v>
      </c>
    </row>
    <row r="911" spans="1:17" hidden="1" x14ac:dyDescent="0.3">
      <c r="A911" t="s">
        <v>1972</v>
      </c>
      <c r="B911" t="s">
        <v>1973</v>
      </c>
      <c r="C911" t="str">
        <f>IFERROR(VLOOKUP(Table1[[#This Row],[Ticker]],[1]!Table2[[Symbol]:[Industry]],2,FALSE),"-")</f>
        <v>-</v>
      </c>
      <c r="D911" t="s">
        <v>256</v>
      </c>
      <c r="E911">
        <v>3280.0389314200002</v>
      </c>
      <c r="F911">
        <v>266.64999999999998</v>
      </c>
      <c r="G911">
        <v>841.27155448702604</v>
      </c>
      <c r="H911">
        <v>46.697324310049297</v>
      </c>
      <c r="I911">
        <v>133.23223776232001</v>
      </c>
      <c r="J911">
        <v>-3.2845719730771199</v>
      </c>
      <c r="K911">
        <v>201.02510409953899</v>
      </c>
      <c r="L911">
        <v>131.200368825775</v>
      </c>
      <c r="M911">
        <v>65.100520902373802</v>
      </c>
      <c r="N911">
        <v>1.5036372695820901</v>
      </c>
      <c r="O911">
        <v>12.3570223138946</v>
      </c>
      <c r="P911">
        <v>904.33145009416103</v>
      </c>
      <c r="Q911">
        <v>0.28742863272969299</v>
      </c>
    </row>
    <row r="912" spans="1:17" hidden="1" x14ac:dyDescent="0.3">
      <c r="A912" t="s">
        <v>1974</v>
      </c>
      <c r="B912" t="s">
        <v>1975</v>
      </c>
      <c r="C912" t="str">
        <f>IFERROR(VLOOKUP(Table1[[#This Row],[Ticker]],[1]!Table2[[Symbol]:[Industry]],2,FALSE),"-")</f>
        <v>-</v>
      </c>
      <c r="D912" t="s">
        <v>291</v>
      </c>
      <c r="E912">
        <v>3274.2770593750001</v>
      </c>
      <c r="F912">
        <v>271.25</v>
      </c>
      <c r="G912">
        <v>57.770102129761497</v>
      </c>
      <c r="H912">
        <v>17.302929125286902</v>
      </c>
      <c r="I912">
        <v>111.173763618222</v>
      </c>
      <c r="J912">
        <v>-9.2345774008336896</v>
      </c>
      <c r="K912">
        <v>224.28448472905501</v>
      </c>
      <c r="L912">
        <v>164.34892964013699</v>
      </c>
      <c r="M912">
        <v>56.017589809518199</v>
      </c>
      <c r="N912">
        <v>0.86851708336480504</v>
      </c>
      <c r="O912">
        <v>9.1244239631336406</v>
      </c>
      <c r="P912">
        <v>164.84085139621101</v>
      </c>
      <c r="Q912">
        <v>0.20077129892585899</v>
      </c>
    </row>
    <row r="913" spans="1:17" hidden="1" x14ac:dyDescent="0.3">
      <c r="A913" t="s">
        <v>1976</v>
      </c>
      <c r="B913" t="s">
        <v>1977</v>
      </c>
      <c r="C913" t="str">
        <f>IFERROR(VLOOKUP(Table1[[#This Row],[Ticker]],[1]!Table2[[Symbol]:[Industry]],2,FALSE),"-")</f>
        <v>-</v>
      </c>
      <c r="D913" t="s">
        <v>1376</v>
      </c>
      <c r="E913">
        <v>3273.1206195599998</v>
      </c>
      <c r="F913">
        <v>433.4</v>
      </c>
      <c r="G913">
        <v>44.216349732555997</v>
      </c>
      <c r="H913">
        <v>10.7262478468637</v>
      </c>
      <c r="I913">
        <v>16.501913535582599</v>
      </c>
      <c r="J913">
        <v>0.98086074440490301</v>
      </c>
      <c r="K913">
        <v>381.53894298324798</v>
      </c>
      <c r="L913">
        <v>331.94515441841099</v>
      </c>
      <c r="M913">
        <v>66.293882515838405</v>
      </c>
      <c r="N913">
        <v>1.94108036178873</v>
      </c>
      <c r="O913">
        <v>4.2570373788648004</v>
      </c>
      <c r="P913">
        <v>77.006330406371205</v>
      </c>
      <c r="Q913">
        <v>3.5319136104541002E-2</v>
      </c>
    </row>
    <row r="914" spans="1:17" x14ac:dyDescent="0.3">
      <c r="A914" t="s">
        <v>1978</v>
      </c>
      <c r="B914" t="s">
        <v>1979</v>
      </c>
      <c r="C914" t="str">
        <f>IFERROR(VLOOKUP(Table1[[#This Row],[Ticker]],[1]!Table2[[Symbol]:[Industry]],2,FALSE),"-")</f>
        <v>-</v>
      </c>
      <c r="D914" t="s">
        <v>393</v>
      </c>
      <c r="E914">
        <v>3265.8051560399999</v>
      </c>
      <c r="F914">
        <v>21.18</v>
      </c>
      <c r="G914">
        <v>-39.275067060255203</v>
      </c>
      <c r="H914">
        <v>15.1811512591003</v>
      </c>
      <c r="I914">
        <v>-56.967287202069798</v>
      </c>
      <c r="J914">
        <v>25.276071037937701</v>
      </c>
      <c r="K914">
        <v>20.368071834391699</v>
      </c>
      <c r="L914">
        <v>24.0413841938263</v>
      </c>
      <c r="M914">
        <v>66.487181305465796</v>
      </c>
      <c r="N914">
        <v>1.7214886532131399</v>
      </c>
      <c r="O914">
        <v>113.172804532577</v>
      </c>
      <c r="P914">
        <v>26.826347305389199</v>
      </c>
    </row>
    <row r="915" spans="1:17" hidden="1" x14ac:dyDescent="0.3">
      <c r="A915" t="s">
        <v>1980</v>
      </c>
      <c r="B915" t="s">
        <v>1981</v>
      </c>
      <c r="C915" t="str">
        <f>IFERROR(VLOOKUP(Table1[[#This Row],[Ticker]],[1]!Table2[[Symbol]:[Industry]],2,FALSE),"-")</f>
        <v>-</v>
      </c>
      <c r="D915" t="s">
        <v>63</v>
      </c>
      <c r="E915">
        <v>3264.0006370400001</v>
      </c>
      <c r="F915">
        <v>215.8</v>
      </c>
      <c r="G915">
        <v>57.269147879087498</v>
      </c>
      <c r="H915">
        <v>-19.625156678299501</v>
      </c>
      <c r="I915">
        <v>-2.4098127609899298</v>
      </c>
      <c r="J915">
        <v>-5.7381178655551803</v>
      </c>
      <c r="K915">
        <v>226.07789452738001</v>
      </c>
      <c r="L915">
        <v>193.65882497003199</v>
      </c>
      <c r="M915">
        <v>39.276977615758099</v>
      </c>
      <c r="N915">
        <v>0.47729365867026302</v>
      </c>
      <c r="O915">
        <v>25.0695088044485</v>
      </c>
      <c r="P915">
        <v>90.551876379690896</v>
      </c>
      <c r="Q915">
        <v>0.10058788629210701</v>
      </c>
    </row>
    <row r="916" spans="1:17" x14ac:dyDescent="0.3">
      <c r="A916" t="s">
        <v>1982</v>
      </c>
      <c r="B916" t="s">
        <v>1983</v>
      </c>
      <c r="C916" t="str">
        <f>IFERROR(VLOOKUP(Table1[[#This Row],[Ticker]],[1]!Table2[[Symbol]:[Industry]],2,FALSE),"-")</f>
        <v>-</v>
      </c>
      <c r="D916" t="s">
        <v>507</v>
      </c>
      <c r="E916">
        <v>3252.7390943599999</v>
      </c>
      <c r="F916">
        <v>3764.95</v>
      </c>
      <c r="G916">
        <v>-1.64598298974889</v>
      </c>
      <c r="H916">
        <v>-7.2714281420432902</v>
      </c>
      <c r="I916">
        <v>4.1569701550769196</v>
      </c>
      <c r="J916">
        <v>-7.4207753107523704</v>
      </c>
      <c r="K916">
        <v>3961.24088226289</v>
      </c>
      <c r="L916">
        <v>3598.15146472267</v>
      </c>
      <c r="M916">
        <v>27.553001431808401</v>
      </c>
      <c r="N916">
        <v>0.73361473952284395</v>
      </c>
      <c r="O916">
        <v>16.654935656515999</v>
      </c>
      <c r="P916">
        <v>26.552941176470501</v>
      </c>
      <c r="Q916">
        <v>1.3003384998664999E-2</v>
      </c>
    </row>
    <row r="917" spans="1:17" hidden="1" x14ac:dyDescent="0.3">
      <c r="A917" t="s">
        <v>1984</v>
      </c>
      <c r="B917" t="s">
        <v>1985</v>
      </c>
      <c r="C917" t="str">
        <f>IFERROR(VLOOKUP(Table1[[#This Row],[Ticker]],[1]!Table2[[Symbol]:[Industry]],2,FALSE),"-")</f>
        <v>-</v>
      </c>
      <c r="D917" t="s">
        <v>57</v>
      </c>
      <c r="E917">
        <v>3251.6147540249999</v>
      </c>
      <c r="F917">
        <v>238.95</v>
      </c>
      <c r="G917">
        <v>12.162903889634901</v>
      </c>
      <c r="H917">
        <v>-0.21117867965613901</v>
      </c>
      <c r="I917">
        <v>22.1096482284347</v>
      </c>
      <c r="J917">
        <v>-6.6851246154426001</v>
      </c>
      <c r="K917">
        <v>242.05284982114</v>
      </c>
      <c r="L917">
        <v>217.58308108064799</v>
      </c>
      <c r="M917">
        <v>47.261027093391299</v>
      </c>
      <c r="N917">
        <v>1.2845434837137899</v>
      </c>
      <c r="O917">
        <v>17.179326218874198</v>
      </c>
      <c r="P917">
        <v>51.714285714285701</v>
      </c>
      <c r="Q917">
        <v>-2.5014626391462E-2</v>
      </c>
    </row>
    <row r="918" spans="1:17" x14ac:dyDescent="0.3">
      <c r="A918" t="s">
        <v>1986</v>
      </c>
      <c r="B918" t="s">
        <v>1987</v>
      </c>
      <c r="C918" t="str">
        <f>IFERROR(VLOOKUP(Table1[[#This Row],[Ticker]],[1]!Table2[[Symbol]:[Industry]],2,FALSE),"-")</f>
        <v>-</v>
      </c>
      <c r="D918" t="s">
        <v>46</v>
      </c>
      <c r="E918">
        <v>3238.8590063000001</v>
      </c>
      <c r="F918">
        <v>1911.05</v>
      </c>
      <c r="G918">
        <v>-7.3832741671519599</v>
      </c>
      <c r="H918">
        <v>-4.3465566223391896</v>
      </c>
      <c r="I918">
        <v>7.0415533493175397</v>
      </c>
      <c r="J918">
        <v>-2.9959742333485901</v>
      </c>
      <c r="K918">
        <v>1852.1459130199401</v>
      </c>
      <c r="L918">
        <v>1705.42904349986</v>
      </c>
      <c r="M918">
        <v>53.799075343130298</v>
      </c>
      <c r="N918">
        <v>0.25544318914876402</v>
      </c>
      <c r="O918">
        <v>9.3639622197221506</v>
      </c>
      <c r="P918">
        <v>35.152050919377601</v>
      </c>
      <c r="Q918">
        <v>4.8629477454215003E-2</v>
      </c>
    </row>
    <row r="919" spans="1:17" x14ac:dyDescent="0.3">
      <c r="A919" t="s">
        <v>1988</v>
      </c>
      <c r="B919" t="s">
        <v>1989</v>
      </c>
      <c r="C919" t="str">
        <f>IFERROR(VLOOKUP(Table1[[#This Row],[Ticker]],[1]!Table2[[Symbol]:[Industry]],2,FALSE),"-")</f>
        <v>-</v>
      </c>
      <c r="D919" t="s">
        <v>298</v>
      </c>
      <c r="E919">
        <v>3221.0986104399999</v>
      </c>
      <c r="F919">
        <v>1203.0999999999999</v>
      </c>
      <c r="G919">
        <v>-13.6233286903137</v>
      </c>
      <c r="H919">
        <v>-24.513874380411998</v>
      </c>
      <c r="I919">
        <v>-22.702218540001802</v>
      </c>
      <c r="J919">
        <v>-6.8473215597413501</v>
      </c>
      <c r="K919">
        <v>1350.79741541927</v>
      </c>
      <c r="L919">
        <v>1308.85812792245</v>
      </c>
      <c r="M919">
        <v>33.890536080343502</v>
      </c>
      <c r="N919">
        <v>1.1723028935319999</v>
      </c>
      <c r="O919">
        <v>51.5210705677001</v>
      </c>
      <c r="P919">
        <v>25.06237006237</v>
      </c>
      <c r="Q919">
        <v>7.1931268236802001E-2</v>
      </c>
    </row>
    <row r="920" spans="1:17" x14ac:dyDescent="0.3">
      <c r="A920" t="s">
        <v>1990</v>
      </c>
      <c r="B920" t="s">
        <v>1991</v>
      </c>
      <c r="C920" t="str">
        <f>IFERROR(VLOOKUP(Table1[[#This Row],[Ticker]],[1]!Table2[[Symbol]:[Industry]],2,FALSE),"-")</f>
        <v>-</v>
      </c>
      <c r="D920" t="s">
        <v>130</v>
      </c>
      <c r="E920">
        <v>3218.4108746400002</v>
      </c>
      <c r="F920">
        <v>488.8</v>
      </c>
      <c r="G920">
        <v>-17.888881384016699</v>
      </c>
      <c r="H920">
        <v>-12.9830764407294</v>
      </c>
      <c r="I920">
        <v>-15.114750241918401</v>
      </c>
      <c r="J920">
        <v>-0.894778889511189</v>
      </c>
      <c r="K920">
        <v>508.80734623434302</v>
      </c>
      <c r="L920">
        <v>511.28082147290201</v>
      </c>
      <c r="M920">
        <v>48.505146864946802</v>
      </c>
      <c r="N920">
        <v>1.25801228340112</v>
      </c>
      <c r="O920">
        <v>26.8412438625204</v>
      </c>
      <c r="P920">
        <v>15.0117647058823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139</v>
      </c>
      <c r="E921">
        <v>3194.3859544349998</v>
      </c>
      <c r="F921">
        <v>702.65</v>
      </c>
      <c r="G921">
        <v>70.165195656051793</v>
      </c>
      <c r="H921">
        <v>-0.80737697120034502</v>
      </c>
      <c r="I921">
        <v>12.067969429679099</v>
      </c>
      <c r="J921">
        <v>-5.0625704623407399</v>
      </c>
      <c r="K921">
        <v>709.72051407286301</v>
      </c>
      <c r="L921">
        <v>601.06989197372195</v>
      </c>
      <c r="M921">
        <v>41.2394456743896</v>
      </c>
      <c r="N921">
        <v>0.50561814482956802</v>
      </c>
      <c r="O921">
        <v>17.554970468939</v>
      </c>
      <c r="P921">
        <v>127.394822006472</v>
      </c>
      <c r="Q921">
        <v>0.18195112770694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1376</v>
      </c>
      <c r="E922">
        <v>3181.04884128</v>
      </c>
      <c r="F922">
        <v>216.2</v>
      </c>
      <c r="K922">
        <v>198.53034696656701</v>
      </c>
      <c r="L922">
        <v>172.215069946667</v>
      </c>
      <c r="M922">
        <v>81.1750791682543</v>
      </c>
      <c r="N922">
        <v>1</v>
      </c>
      <c r="Q922">
        <v>0.14788253940821999</v>
      </c>
    </row>
    <row r="923" spans="1:17" hidden="1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446</v>
      </c>
      <c r="E923">
        <v>3162.4252270000002</v>
      </c>
      <c r="F923">
        <v>179.57</v>
      </c>
      <c r="G923">
        <v>99.229057011571399</v>
      </c>
      <c r="H923">
        <v>13.8866814138295</v>
      </c>
      <c r="I923">
        <v>11.5222234164279</v>
      </c>
      <c r="J923">
        <v>10.9207738343105</v>
      </c>
      <c r="K923">
        <v>144.53402133191699</v>
      </c>
      <c r="L923">
        <v>127.92522227748699</v>
      </c>
      <c r="M923">
        <v>84.120475531654193</v>
      </c>
      <c r="N923">
        <v>1.9770081743232999</v>
      </c>
      <c r="O923">
        <v>1.2418555437990699</v>
      </c>
      <c r="P923">
        <v>139.42666666666599</v>
      </c>
      <c r="Q923">
        <v>0.117612497202574</v>
      </c>
    </row>
    <row r="924" spans="1:17" hidden="1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156</v>
      </c>
      <c r="E924">
        <v>3154.2717559600001</v>
      </c>
      <c r="F924">
        <v>330.2</v>
      </c>
      <c r="G924">
        <v>15.8210955920022</v>
      </c>
      <c r="H924">
        <v>-7.8814144286894399</v>
      </c>
      <c r="I924">
        <v>-17.988742762815299</v>
      </c>
      <c r="J924">
        <v>-0.98775260841247303</v>
      </c>
      <c r="K924">
        <v>366.46394605056702</v>
      </c>
      <c r="L924">
        <v>346.89256212903899</v>
      </c>
      <c r="M924">
        <v>31.3377621415558</v>
      </c>
      <c r="N924">
        <v>0.86850080413841602</v>
      </c>
      <c r="O924">
        <v>46.335554209569899</v>
      </c>
      <c r="P924">
        <v>56.790123456790099</v>
      </c>
      <c r="Q924">
        <v>8.5287633555201997E-2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21</v>
      </c>
      <c r="E925">
        <v>3151.97640576</v>
      </c>
      <c r="F925">
        <v>586.1</v>
      </c>
      <c r="G925">
        <v>188.85985951720599</v>
      </c>
      <c r="H925">
        <v>9.2976007228256901</v>
      </c>
      <c r="I925">
        <v>8.9673247513197296</v>
      </c>
      <c r="J925">
        <v>-2.0074331627739799</v>
      </c>
      <c r="K925">
        <v>544.91423144386602</v>
      </c>
      <c r="L925">
        <v>456.05541571131101</v>
      </c>
      <c r="M925">
        <v>54.688692206544999</v>
      </c>
      <c r="N925">
        <v>0.68893093535938799</v>
      </c>
      <c r="O925">
        <v>12.9500085309674</v>
      </c>
      <c r="P925">
        <v>225.43031649083801</v>
      </c>
      <c r="Q925">
        <v>9.8345140004969994E-2</v>
      </c>
    </row>
    <row r="926" spans="1:17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368</v>
      </c>
      <c r="E926">
        <v>3147.9561025599901</v>
      </c>
      <c r="F926">
        <v>2234.6</v>
      </c>
      <c r="G926">
        <v>-6.9981187364434003</v>
      </c>
      <c r="H926">
        <v>17.733294621162798</v>
      </c>
      <c r="I926">
        <v>16.5257530634712</v>
      </c>
      <c r="J926">
        <v>-3.24901026524401</v>
      </c>
      <c r="K926">
        <v>1984.82747686074</v>
      </c>
      <c r="L926">
        <v>1891.66209671762</v>
      </c>
      <c r="M926">
        <v>59.929549438542097</v>
      </c>
      <c r="N926">
        <v>3.7275262758446499</v>
      </c>
      <c r="O926">
        <v>12.7718607357021</v>
      </c>
      <c r="P926">
        <v>45.9568909209666</v>
      </c>
      <c r="Q926">
        <v>-3.8530368830402999E-2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368</v>
      </c>
      <c r="E927">
        <v>3128.214276316</v>
      </c>
      <c r="F927">
        <v>212.02</v>
      </c>
      <c r="G927">
        <v>68.88257379145</v>
      </c>
      <c r="H927">
        <v>20.1558242300876</v>
      </c>
      <c r="I927">
        <v>72.381475709986901</v>
      </c>
      <c r="J927">
        <v>-5.9917841141470296</v>
      </c>
      <c r="K927">
        <v>179.06960173271099</v>
      </c>
      <c r="L927">
        <v>144.47987881672</v>
      </c>
      <c r="M927">
        <v>67.921447301280494</v>
      </c>
      <c r="N927">
        <v>2.1199646412410802</v>
      </c>
      <c r="O927">
        <v>8.2445052353551596</v>
      </c>
      <c r="P927">
        <v>123.17894736842101</v>
      </c>
      <c r="Q927">
        <v>0.136076205418945</v>
      </c>
    </row>
    <row r="928" spans="1:17" hidden="1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537</v>
      </c>
      <c r="E928">
        <v>3122.5633311649999</v>
      </c>
      <c r="F928">
        <v>4889.3500000000004</v>
      </c>
      <c r="G928">
        <v>16.362405296361501</v>
      </c>
      <c r="H928">
        <v>15.4383434763311</v>
      </c>
      <c r="I928">
        <v>20.399327422045602</v>
      </c>
      <c r="J928">
        <v>-6.9916000667829996</v>
      </c>
      <c r="K928">
        <v>4425.9263372140103</v>
      </c>
      <c r="L928">
        <v>3765.19969414765</v>
      </c>
      <c r="M928">
        <v>53.299369871610999</v>
      </c>
      <c r="N928">
        <v>2.4279275824972699</v>
      </c>
      <c r="O928">
        <v>10.9758965915714</v>
      </c>
      <c r="P928">
        <v>71.432829017724103</v>
      </c>
      <c r="Q928">
        <v>0.129153246150947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2010</v>
      </c>
      <c r="E929">
        <v>3114.7554037599998</v>
      </c>
      <c r="F929">
        <v>270.05</v>
      </c>
      <c r="G929">
        <v>16.053233198588501</v>
      </c>
      <c r="H929">
        <v>-8.3731462978269402</v>
      </c>
      <c r="I929">
        <v>6.5553276952610497</v>
      </c>
      <c r="J929">
        <v>-9.2521484273776107</v>
      </c>
      <c r="K929">
        <v>279.98009606450398</v>
      </c>
      <c r="M929">
        <v>39.857053209470898</v>
      </c>
      <c r="N929">
        <v>0.62530450809522797</v>
      </c>
      <c r="O929">
        <v>22.199592668024401</v>
      </c>
      <c r="P929">
        <v>149.46882217090001</v>
      </c>
    </row>
    <row r="930" spans="1:17" hidden="1" x14ac:dyDescent="0.3">
      <c r="A930" t="s">
        <v>2011</v>
      </c>
      <c r="B930" t="s">
        <v>2012</v>
      </c>
      <c r="C930" t="str">
        <f>IFERROR(VLOOKUP(Table1[[#This Row],[Ticker]],[1]!Table2[[Symbol]:[Industry]],2,FALSE),"-")</f>
        <v>-</v>
      </c>
      <c r="D930" t="s">
        <v>46</v>
      </c>
      <c r="E930">
        <v>3114.13215421</v>
      </c>
      <c r="F930">
        <v>2872.1</v>
      </c>
      <c r="G930">
        <v>58.557313664289403</v>
      </c>
      <c r="H930">
        <v>-16.758765606555201</v>
      </c>
      <c r="I930">
        <v>22.7935026293876</v>
      </c>
      <c r="J930">
        <v>-2.7436907867406002</v>
      </c>
      <c r="K930">
        <v>3004.86504665851</v>
      </c>
      <c r="L930">
        <v>2549.6127409083501</v>
      </c>
      <c r="M930">
        <v>44.512846764406397</v>
      </c>
      <c r="N930">
        <v>0.89026136014336199</v>
      </c>
      <c r="O930">
        <v>29.100658055081599</v>
      </c>
      <c r="P930">
        <v>89.315140729022403</v>
      </c>
      <c r="Q930">
        <v>0.12085792291472799</v>
      </c>
    </row>
    <row r="931" spans="1:17" hidden="1" x14ac:dyDescent="0.3">
      <c r="A931" t="s">
        <v>2013</v>
      </c>
      <c r="B931" t="s">
        <v>2014</v>
      </c>
      <c r="C931" t="str">
        <f>IFERROR(VLOOKUP(Table1[[#This Row],[Ticker]],[1]!Table2[[Symbol]:[Industry]],2,FALSE),"-")</f>
        <v>-</v>
      </c>
      <c r="D931" t="s">
        <v>51</v>
      </c>
      <c r="E931">
        <v>3104.4974352119998</v>
      </c>
      <c r="F931">
        <v>142.36000000000001</v>
      </c>
      <c r="G931">
        <v>91.930842612628993</v>
      </c>
      <c r="H931">
        <v>-1.6831094722006199</v>
      </c>
      <c r="I931">
        <v>20.104982689604199</v>
      </c>
      <c r="J931">
        <v>-6.7000016149938997</v>
      </c>
      <c r="K931">
        <v>124.969091117956</v>
      </c>
      <c r="L931">
        <v>104.89451200654</v>
      </c>
      <c r="M931">
        <v>61.557496791991802</v>
      </c>
      <c r="N931">
        <v>1.41253969716467</v>
      </c>
      <c r="O931">
        <v>7.1860073054228701</v>
      </c>
      <c r="P931">
        <v>134.33744855967001</v>
      </c>
      <c r="Q931">
        <v>5.5415499482455E-2</v>
      </c>
    </row>
    <row r="932" spans="1:17" hidden="1" x14ac:dyDescent="0.3">
      <c r="A932" t="s">
        <v>2015</v>
      </c>
      <c r="B932" t="s">
        <v>2016</v>
      </c>
      <c r="C932" t="str">
        <f>IFERROR(VLOOKUP(Table1[[#This Row],[Ticker]],[1]!Table2[[Symbol]:[Industry]],2,FALSE),"-")</f>
        <v>-</v>
      </c>
      <c r="D932" t="s">
        <v>291</v>
      </c>
      <c r="E932">
        <v>3081.3228914249999</v>
      </c>
      <c r="F932">
        <v>573.15</v>
      </c>
      <c r="G932">
        <v>144.72250471188599</v>
      </c>
      <c r="H932">
        <v>-23.3584307457057</v>
      </c>
      <c r="I932">
        <v>83.253479226913996</v>
      </c>
      <c r="J932">
        <v>-10.3243523517711</v>
      </c>
      <c r="K932">
        <v>630.63020155379604</v>
      </c>
      <c r="L932">
        <v>460.727204018284</v>
      </c>
      <c r="M932">
        <v>35.979614737153298</v>
      </c>
      <c r="N932">
        <v>0.28431124745639902</v>
      </c>
      <c r="O932">
        <v>58.562330977928902</v>
      </c>
      <c r="P932">
        <v>195.43814432989601</v>
      </c>
      <c r="Q932">
        <v>0.18784496607267601</v>
      </c>
    </row>
    <row r="933" spans="1:17" hidden="1" x14ac:dyDescent="0.3">
      <c r="A933" t="s">
        <v>2017</v>
      </c>
      <c r="B933" t="s">
        <v>2018</v>
      </c>
      <c r="C933" t="str">
        <f>IFERROR(VLOOKUP(Table1[[#This Row],[Ticker]],[1]!Table2[[Symbol]:[Industry]],2,FALSE),"-")</f>
        <v>-</v>
      </c>
      <c r="D933" t="s">
        <v>256</v>
      </c>
      <c r="E933">
        <v>3064.16</v>
      </c>
      <c r="F933">
        <v>15320.8</v>
      </c>
      <c r="G933">
        <v>-8.3016869104183595</v>
      </c>
      <c r="H933">
        <v>-7.4451036161188098</v>
      </c>
      <c r="I933">
        <v>8.5626408063286394</v>
      </c>
      <c r="J933">
        <v>-3.70560010416217</v>
      </c>
      <c r="K933">
        <v>15032.762224296999</v>
      </c>
      <c r="L933">
        <v>13706.736347681899</v>
      </c>
      <c r="M933">
        <v>57.769652187150399</v>
      </c>
      <c r="N933">
        <v>0.350733194288464</v>
      </c>
      <c r="O933">
        <v>10.9605895253511</v>
      </c>
      <c r="P933">
        <v>47.301221036438697</v>
      </c>
      <c r="Q933">
        <v>0.15066570148675901</v>
      </c>
    </row>
    <row r="934" spans="1:17" hidden="1" x14ac:dyDescent="0.3">
      <c r="A934" t="s">
        <v>2019</v>
      </c>
      <c r="B934" t="s">
        <v>2020</v>
      </c>
      <c r="C934" t="str">
        <f>IFERROR(VLOOKUP(Table1[[#This Row],[Ticker]],[1]!Table2[[Symbol]:[Industry]],2,FALSE),"-")</f>
        <v>-</v>
      </c>
      <c r="D934" t="s">
        <v>205</v>
      </c>
      <c r="E934">
        <v>3063.5963143200001</v>
      </c>
      <c r="F934">
        <v>987.05</v>
      </c>
      <c r="G934">
        <v>28.947569124786899</v>
      </c>
      <c r="H934">
        <v>16.224222942648598</v>
      </c>
      <c r="I934">
        <v>41.567776818715899</v>
      </c>
      <c r="J934">
        <v>-1.1054866698911101</v>
      </c>
      <c r="K934">
        <v>848.557998518761</v>
      </c>
      <c r="L934">
        <v>709.60547461666499</v>
      </c>
      <c r="M934">
        <v>61.456120100659703</v>
      </c>
      <c r="N934">
        <v>2.7636729751506399</v>
      </c>
      <c r="O934">
        <v>11.1392533306316</v>
      </c>
      <c r="P934">
        <v>78.797210397608893</v>
      </c>
      <c r="Q934">
        <v>8.7819627886273996E-2</v>
      </c>
    </row>
    <row r="935" spans="1:17" hidden="1" x14ac:dyDescent="0.3">
      <c r="A935" t="s">
        <v>2021</v>
      </c>
      <c r="B935" t="s">
        <v>2022</v>
      </c>
      <c r="C935" t="str">
        <f>IFERROR(VLOOKUP(Table1[[#This Row],[Ticker]],[1]!Table2[[Symbol]:[Industry]],2,FALSE),"-")</f>
        <v>-</v>
      </c>
      <c r="D935" t="s">
        <v>514</v>
      </c>
      <c r="E935">
        <v>3053.8310775499999</v>
      </c>
      <c r="F935">
        <v>289.75</v>
      </c>
      <c r="G935">
        <v>-61.817977596196101</v>
      </c>
      <c r="H935">
        <v>-9.3754730754617892</v>
      </c>
      <c r="I935">
        <v>-7.0430382665032596</v>
      </c>
      <c r="J935">
        <v>-7.19694167506292</v>
      </c>
      <c r="K935">
        <v>305.13593417145</v>
      </c>
      <c r="M935">
        <v>29.251847215239099</v>
      </c>
      <c r="N935">
        <v>0.58265932081898497</v>
      </c>
      <c r="O935">
        <v>77.532355478861007</v>
      </c>
      <c r="P935">
        <v>17.7366924014628</v>
      </c>
    </row>
    <row r="936" spans="1:17" hidden="1" x14ac:dyDescent="0.3">
      <c r="A936" t="s">
        <v>2023</v>
      </c>
      <c r="B936" t="s">
        <v>2024</v>
      </c>
      <c r="C936" t="str">
        <f>IFERROR(VLOOKUP(Table1[[#This Row],[Ticker]],[1]!Table2[[Symbol]:[Industry]],2,FALSE),"-")</f>
        <v>-</v>
      </c>
      <c r="D936" t="s">
        <v>282</v>
      </c>
      <c r="E936">
        <v>3034.3762999999999</v>
      </c>
      <c r="F936">
        <v>331</v>
      </c>
      <c r="G936">
        <v>84.481450688879093</v>
      </c>
      <c r="H936">
        <v>26.546820865428099</v>
      </c>
      <c r="I936">
        <v>58.529568118981203</v>
      </c>
      <c r="J936">
        <v>-3.0484402353609701</v>
      </c>
      <c r="K936">
        <v>268.56457412360498</v>
      </c>
      <c r="L936">
        <v>219.640217547058</v>
      </c>
      <c r="M936">
        <v>78.089583979014293</v>
      </c>
      <c r="N936">
        <v>2.9045918808456901</v>
      </c>
      <c r="O936">
        <v>3.59516616314199</v>
      </c>
      <c r="P936">
        <v>122.147651006711</v>
      </c>
      <c r="Q936">
        <v>0.13893419994807599</v>
      </c>
    </row>
    <row r="937" spans="1:17" x14ac:dyDescent="0.3">
      <c r="A937" t="s">
        <v>2025</v>
      </c>
      <c r="B937" t="s">
        <v>2026</v>
      </c>
      <c r="C937" t="str">
        <f>IFERROR(VLOOKUP(Table1[[#This Row],[Ticker]],[1]!Table2[[Symbol]:[Industry]],2,FALSE),"-")</f>
        <v>-</v>
      </c>
      <c r="D937" t="s">
        <v>256</v>
      </c>
      <c r="E937">
        <v>3024.954346</v>
      </c>
      <c r="F937">
        <v>312.10000000000002</v>
      </c>
      <c r="G937">
        <v>5.9157333377077697</v>
      </c>
      <c r="H937">
        <v>-10.2406962958348</v>
      </c>
      <c r="I937">
        <v>-16.090612034232201</v>
      </c>
      <c r="J937">
        <v>-5.7316892474914001</v>
      </c>
      <c r="K937">
        <v>322.86489018130101</v>
      </c>
      <c r="L937">
        <v>304.67689243789499</v>
      </c>
      <c r="M937">
        <v>46.843768651230903</v>
      </c>
      <c r="N937">
        <v>0.322407179277656</v>
      </c>
      <c r="O937">
        <v>28.660685677667399</v>
      </c>
      <c r="P937">
        <v>40.617256138770003</v>
      </c>
      <c r="Q937">
        <v>9.8683487244405996E-2</v>
      </c>
    </row>
    <row r="938" spans="1:17" x14ac:dyDescent="0.3">
      <c r="A938" t="s">
        <v>2027</v>
      </c>
      <c r="B938" t="s">
        <v>2028</v>
      </c>
      <c r="C938" t="str">
        <f>IFERROR(VLOOKUP(Table1[[#This Row],[Ticker]],[1]!Table2[[Symbol]:[Industry]],2,FALSE),"-")</f>
        <v>-</v>
      </c>
      <c r="D938" t="s">
        <v>133</v>
      </c>
      <c r="E938">
        <v>3021.1966590000002</v>
      </c>
      <c r="F938">
        <v>1037.8</v>
      </c>
      <c r="G938">
        <v>-25.574762560710901</v>
      </c>
      <c r="H938">
        <v>-12.8167584331825</v>
      </c>
      <c r="I938">
        <v>-13.096090517637</v>
      </c>
      <c r="J938">
        <v>-1.53955260395703</v>
      </c>
      <c r="K938">
        <v>1128.6352625320801</v>
      </c>
      <c r="L938">
        <v>1126.3384760377101</v>
      </c>
      <c r="M938">
        <v>43.8425978774589</v>
      </c>
      <c r="N938">
        <v>0.92801977187599005</v>
      </c>
      <c r="O938">
        <v>30.950086721911699</v>
      </c>
      <c r="P938">
        <v>8.6701570680628208</v>
      </c>
      <c r="Q938">
        <v>-1.5267507217862001E-2</v>
      </c>
    </row>
    <row r="939" spans="1:17" x14ac:dyDescent="0.3">
      <c r="A939" t="s">
        <v>2029</v>
      </c>
      <c r="B939" t="s">
        <v>2030</v>
      </c>
      <c r="C939" t="str">
        <f>IFERROR(VLOOKUP(Table1[[#This Row],[Ticker]],[1]!Table2[[Symbol]:[Industry]],2,FALSE),"-")</f>
        <v>-</v>
      </c>
      <c r="D939" t="s">
        <v>51</v>
      </c>
      <c r="E939">
        <v>3013.43628145</v>
      </c>
      <c r="F939">
        <v>326.89999999999998</v>
      </c>
      <c r="G939">
        <v>-29.732928713707601</v>
      </c>
      <c r="H939">
        <v>-0.96443766131483399</v>
      </c>
      <c r="I939">
        <v>-22.258987634510699</v>
      </c>
      <c r="J939">
        <v>1.94636596355848</v>
      </c>
      <c r="K939">
        <v>327.70428167675402</v>
      </c>
      <c r="L939">
        <v>337.40610660800797</v>
      </c>
      <c r="M939">
        <v>50.833940120502</v>
      </c>
      <c r="N939">
        <v>0.52181563632276295</v>
      </c>
      <c r="O939">
        <v>26.950137656775699</v>
      </c>
      <c r="P939">
        <v>14.0614096301465</v>
      </c>
      <c r="Q939">
        <v>-9.9325855743485E-2</v>
      </c>
    </row>
    <row r="940" spans="1:17" hidden="1" x14ac:dyDescent="0.3">
      <c r="A940" t="s">
        <v>2031</v>
      </c>
      <c r="B940" t="s">
        <v>2032</v>
      </c>
      <c r="C940" t="str">
        <f>IFERROR(VLOOKUP(Table1[[#This Row],[Ticker]],[1]!Table2[[Symbol]:[Industry]],2,FALSE),"-")</f>
        <v>-</v>
      </c>
      <c r="D940" t="s">
        <v>57</v>
      </c>
      <c r="E940">
        <v>3003.2581828099901</v>
      </c>
      <c r="F940">
        <v>480.05</v>
      </c>
      <c r="G940">
        <v>1.3741963991027899</v>
      </c>
      <c r="H940">
        <v>-13.829276598509299</v>
      </c>
      <c r="I940">
        <v>-6.05902684595402</v>
      </c>
      <c r="J940">
        <v>2.1107453908911902</v>
      </c>
      <c r="K940">
        <v>511.83212750725602</v>
      </c>
      <c r="L940">
        <v>460.06383390672102</v>
      </c>
      <c r="M940">
        <v>42.887334424383702</v>
      </c>
      <c r="N940">
        <v>1.3799889531361</v>
      </c>
      <c r="O940">
        <v>20.945734819289601</v>
      </c>
      <c r="P940">
        <v>36.746902150690701</v>
      </c>
      <c r="Q940">
        <v>3.8245502967031997E-2</v>
      </c>
    </row>
    <row r="941" spans="1:17" hidden="1" x14ac:dyDescent="0.3">
      <c r="A941" t="s">
        <v>2033</v>
      </c>
      <c r="B941" t="s">
        <v>2034</v>
      </c>
      <c r="C941" t="str">
        <f>IFERROR(VLOOKUP(Table1[[#This Row],[Ticker]],[1]!Table2[[Symbol]:[Industry]],2,FALSE),"-")</f>
        <v>-</v>
      </c>
      <c r="D941" t="s">
        <v>77</v>
      </c>
      <c r="E941">
        <v>2989.1278633500001</v>
      </c>
      <c r="F941">
        <v>524.25</v>
      </c>
      <c r="G941">
        <v>-15.651805464419599</v>
      </c>
      <c r="H941">
        <v>-8.7919852049451492</v>
      </c>
      <c r="I941">
        <v>-0.91815384967366798</v>
      </c>
      <c r="J941">
        <v>-6.5475146915280602</v>
      </c>
      <c r="M941">
        <v>31.262540240188699</v>
      </c>
      <c r="O941">
        <v>19.694802098235499</v>
      </c>
      <c r="P941">
        <v>11.4951084644832</v>
      </c>
    </row>
    <row r="942" spans="1:17" hidden="1" x14ac:dyDescent="0.3">
      <c r="A942" t="s">
        <v>2035</v>
      </c>
      <c r="B942" t="s">
        <v>2036</v>
      </c>
      <c r="C942" t="str">
        <f>IFERROR(VLOOKUP(Table1[[#This Row],[Ticker]],[1]!Table2[[Symbol]:[Industry]],2,FALSE),"-")</f>
        <v>-</v>
      </c>
      <c r="D942" t="s">
        <v>298</v>
      </c>
      <c r="E942">
        <v>2986.3100488</v>
      </c>
      <c r="F942">
        <v>2060.9</v>
      </c>
      <c r="G942">
        <v>512.86135352265001</v>
      </c>
      <c r="H942">
        <v>19.2494946622196</v>
      </c>
      <c r="I942">
        <v>146.590224514276</v>
      </c>
      <c r="J942">
        <v>16.1207038062993</v>
      </c>
      <c r="K942">
        <v>1646.17929391794</v>
      </c>
      <c r="L942">
        <v>1153.6254050862999</v>
      </c>
      <c r="M942">
        <v>81.290141203823595</v>
      </c>
      <c r="N942">
        <v>0.76878164062541599</v>
      </c>
      <c r="O942">
        <v>0</v>
      </c>
      <c r="P942">
        <v>541.62515566625098</v>
      </c>
      <c r="Q942">
        <v>0.26820066559918498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24</v>
      </c>
      <c r="E943">
        <v>2981.5684406599999</v>
      </c>
      <c r="F943">
        <v>358.3</v>
      </c>
      <c r="G943">
        <v>-25.0776410271449</v>
      </c>
      <c r="H943">
        <v>16.1118758796562</v>
      </c>
      <c r="I943">
        <v>3.4766485995024299</v>
      </c>
      <c r="J943">
        <v>-7.1431108104564203</v>
      </c>
      <c r="K943">
        <v>316.63785436352902</v>
      </c>
      <c r="L943">
        <v>298.91557926569698</v>
      </c>
      <c r="M943">
        <v>66.051504671931397</v>
      </c>
      <c r="N943">
        <v>1.25166536569839</v>
      </c>
      <c r="O943">
        <v>10.4939994418085</v>
      </c>
      <c r="P943">
        <v>43.664795509222103</v>
      </c>
      <c r="Q943">
        <v>-4.9206126777263999E-2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408</v>
      </c>
      <c r="E944">
        <v>2974.1094374999998</v>
      </c>
      <c r="F944">
        <v>1736.25</v>
      </c>
      <c r="G944">
        <v>309.918891993702</v>
      </c>
      <c r="H944">
        <v>-2.7735090904696098</v>
      </c>
      <c r="I944">
        <v>147.00661901230899</v>
      </c>
      <c r="J944">
        <v>-3.22691524131967</v>
      </c>
      <c r="K944">
        <v>1647.2631814670999</v>
      </c>
      <c r="L944">
        <v>1097.7688714917999</v>
      </c>
      <c r="M944">
        <v>44.2983858932121</v>
      </c>
      <c r="N944">
        <v>0.99942327137453602</v>
      </c>
      <c r="O944">
        <v>25.511879049676001</v>
      </c>
      <c r="P944">
        <v>367.96038002829999</v>
      </c>
      <c r="Q944">
        <v>0.275107981479076</v>
      </c>
    </row>
    <row r="945" spans="1:17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80</v>
      </c>
      <c r="E945">
        <v>2973.2045943560001</v>
      </c>
      <c r="F945">
        <v>227.47</v>
      </c>
      <c r="G945">
        <v>-30.058928273051698</v>
      </c>
      <c r="H945">
        <v>-6.0876066883648603</v>
      </c>
      <c r="I945">
        <v>-20.665005076828301</v>
      </c>
      <c r="J945">
        <v>-3.9887806943240398</v>
      </c>
      <c r="K945">
        <v>236.55017979182301</v>
      </c>
      <c r="L945">
        <v>236.15815114811099</v>
      </c>
      <c r="M945">
        <v>40.530749220553503</v>
      </c>
      <c r="N945">
        <v>0.41822006895612202</v>
      </c>
      <c r="O945">
        <v>34.083615421813803</v>
      </c>
      <c r="P945">
        <v>17.252577319587601</v>
      </c>
      <c r="Q945">
        <v>-7.6378652389162E-2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101</v>
      </c>
      <c r="E946">
        <v>2972.54086362</v>
      </c>
      <c r="F946">
        <v>789.15</v>
      </c>
      <c r="G946">
        <v>39.4486600194424</v>
      </c>
      <c r="H946">
        <v>-5.4559661376552704</v>
      </c>
      <c r="I946">
        <v>1.23822904165626</v>
      </c>
      <c r="J946">
        <v>-0.22647843639236401</v>
      </c>
      <c r="K946">
        <v>819.13719637490703</v>
      </c>
      <c r="L946">
        <v>756.40033671313097</v>
      </c>
      <c r="M946">
        <v>54.042456674712703</v>
      </c>
      <c r="N946">
        <v>0.33445972383315797</v>
      </c>
      <c r="O946">
        <v>28.746119242222601</v>
      </c>
      <c r="P946">
        <v>67.904255319148902</v>
      </c>
      <c r="Q946">
        <v>6.4814117869190002E-2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116</v>
      </c>
      <c r="E947">
        <v>2969.7238428000001</v>
      </c>
      <c r="F947">
        <v>4131.6000000000004</v>
      </c>
      <c r="G947">
        <v>21.573716291102901</v>
      </c>
      <c r="H947">
        <v>-4.6987037731418804</v>
      </c>
      <c r="I947">
        <v>-3.37558277030839</v>
      </c>
      <c r="J947">
        <v>-5.1475297477111797</v>
      </c>
      <c r="K947">
        <v>4282.3300823725804</v>
      </c>
      <c r="L947">
        <v>3782.3003304948402</v>
      </c>
      <c r="M947">
        <v>45.858872282616097</v>
      </c>
      <c r="N947">
        <v>1.4740752304974201</v>
      </c>
      <c r="O947">
        <v>24.479620486010202</v>
      </c>
      <c r="P947">
        <v>93.680855053440794</v>
      </c>
      <c r="Q947">
        <v>0.12707589056374399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46</v>
      </c>
      <c r="E948">
        <v>2963.4110999999998</v>
      </c>
      <c r="F948">
        <v>237.75</v>
      </c>
      <c r="G948">
        <v>37.305319316422597</v>
      </c>
      <c r="H948">
        <v>17.2238375607004</v>
      </c>
      <c r="I948">
        <v>13.5568031078889</v>
      </c>
      <c r="J948">
        <v>-18.3138756329529</v>
      </c>
      <c r="K948">
        <v>223.904980987839</v>
      </c>
      <c r="L948">
        <v>199.314935905299</v>
      </c>
      <c r="M948">
        <v>39.912864936783798</v>
      </c>
      <c r="N948">
        <v>1.49647980278402</v>
      </c>
      <c r="O948">
        <v>24.921135646687699</v>
      </c>
      <c r="P948">
        <v>68.617021276595693</v>
      </c>
    </row>
    <row r="949" spans="1:17" hidden="1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659</v>
      </c>
      <c r="E949">
        <v>2959.812288565</v>
      </c>
      <c r="F949">
        <v>2497.5500000000002</v>
      </c>
      <c r="G949">
        <v>-10.4296242146208</v>
      </c>
      <c r="H949">
        <v>-7.9952098082273997</v>
      </c>
      <c r="I949">
        <v>-13.012082613895201</v>
      </c>
      <c r="J949">
        <v>-16.197748411725801</v>
      </c>
      <c r="K949">
        <v>2609.84062513053</v>
      </c>
      <c r="L949">
        <v>2409.0358600115601</v>
      </c>
      <c r="M949">
        <v>38.104608861036802</v>
      </c>
      <c r="N949">
        <v>2.1471611750991899</v>
      </c>
      <c r="O949">
        <v>29.326740205401201</v>
      </c>
      <c r="P949">
        <v>28.273542025114899</v>
      </c>
      <c r="Q949">
        <v>8.4777601380117001E-2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527</v>
      </c>
      <c r="E950">
        <v>2955.6022929999999</v>
      </c>
      <c r="F950">
        <v>589.4</v>
      </c>
      <c r="G950">
        <v>85.517418027920797</v>
      </c>
      <c r="H950">
        <v>3.60074243405563</v>
      </c>
      <c r="I950">
        <v>74.997386169475405</v>
      </c>
      <c r="J950">
        <v>0.48192471099852502</v>
      </c>
      <c r="K950">
        <v>516.79981034086597</v>
      </c>
      <c r="L950">
        <v>408.13741082356199</v>
      </c>
      <c r="M950">
        <v>68.219685699022904</v>
      </c>
      <c r="N950">
        <v>1.52599223056911</v>
      </c>
      <c r="O950">
        <v>1.2894468951475999</v>
      </c>
      <c r="P950">
        <v>126.692307692307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86</v>
      </c>
      <c r="E951">
        <v>2951.5081399999999</v>
      </c>
      <c r="F951">
        <v>686</v>
      </c>
      <c r="G951">
        <v>-60.119978362596498</v>
      </c>
      <c r="H951">
        <v>-18.818250586881501</v>
      </c>
      <c r="I951">
        <v>-13.309681629567899</v>
      </c>
      <c r="J951">
        <v>-6.7393524524910697</v>
      </c>
      <c r="K951">
        <v>746.75187019532802</v>
      </c>
      <c r="L951">
        <v>794.00790579152897</v>
      </c>
      <c r="M951">
        <v>35.513364083679001</v>
      </c>
      <c r="N951">
        <v>0.39815321172128199</v>
      </c>
      <c r="O951">
        <v>55.830903790087397</v>
      </c>
      <c r="P951">
        <v>10.859728506787301</v>
      </c>
    </row>
    <row r="952" spans="1:17" hidden="1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133</v>
      </c>
      <c r="E952">
        <v>2949.033535</v>
      </c>
      <c r="F952">
        <v>580.85</v>
      </c>
      <c r="G952">
        <v>-45.717250009986202</v>
      </c>
      <c r="H952">
        <v>-4.9504479787401801</v>
      </c>
      <c r="I952">
        <v>-21.755737551940801</v>
      </c>
      <c r="J952">
        <v>-2.1169795869757202</v>
      </c>
      <c r="K952">
        <v>588.21693325819194</v>
      </c>
      <c r="L952">
        <v>641.599749907214</v>
      </c>
      <c r="M952">
        <v>46.467187479958397</v>
      </c>
      <c r="N952">
        <v>0.58307723086928698</v>
      </c>
      <c r="O952">
        <v>47.886717741241199</v>
      </c>
      <c r="P952">
        <v>15.938123752495001</v>
      </c>
      <c r="Q952">
        <v>3.3561305769100998E-2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133</v>
      </c>
      <c r="E953">
        <v>2948.7575056299902</v>
      </c>
      <c r="F953">
        <v>900.7</v>
      </c>
      <c r="G953">
        <v>38.223004123529499</v>
      </c>
      <c r="H953">
        <v>-2.7439596602135299</v>
      </c>
      <c r="I953">
        <v>-19.323852286874001</v>
      </c>
      <c r="J953">
        <v>-2.9229662622847399</v>
      </c>
      <c r="K953">
        <v>911.05013453520405</v>
      </c>
      <c r="L953">
        <v>867.85886629437198</v>
      </c>
      <c r="M953">
        <v>45.531167453696902</v>
      </c>
      <c r="N953">
        <v>0.64967774733013295</v>
      </c>
      <c r="O953">
        <v>29.760186521594299</v>
      </c>
      <c r="P953">
        <v>71.840122102451602</v>
      </c>
      <c r="Q953">
        <v>0.119520561969434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537</v>
      </c>
      <c r="E954">
        <v>2943.9335956680002</v>
      </c>
      <c r="F954">
        <v>212.68</v>
      </c>
      <c r="G954">
        <v>14.6761214914583</v>
      </c>
      <c r="H954">
        <v>13.518234694117499</v>
      </c>
      <c r="I954">
        <v>-9.2909513317305894</v>
      </c>
      <c r="J954">
        <v>11.5037389461807</v>
      </c>
      <c r="K954">
        <v>194.31852287376299</v>
      </c>
      <c r="L954">
        <v>183.52375525494199</v>
      </c>
      <c r="M954">
        <v>72.157002741974594</v>
      </c>
      <c r="N954">
        <v>1.74145629966536</v>
      </c>
      <c r="O954">
        <v>9.0840699642655593</v>
      </c>
      <c r="P954">
        <v>65.381026438569194</v>
      </c>
      <c r="Q954">
        <v>2.5352957239375001E-2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133</v>
      </c>
      <c r="E955">
        <v>2923.42210097</v>
      </c>
      <c r="F955">
        <v>16.93</v>
      </c>
      <c r="G955">
        <v>39.1216542512201</v>
      </c>
      <c r="H955">
        <v>-9.9254723997039296</v>
      </c>
      <c r="I955">
        <v>-40.210240352521197</v>
      </c>
      <c r="J955">
        <v>-8.1117326660474198</v>
      </c>
      <c r="K955">
        <v>18.440534753785499</v>
      </c>
      <c r="L955">
        <v>17.845083709853402</v>
      </c>
      <c r="M955">
        <v>38.254153396983703</v>
      </c>
      <c r="N955">
        <v>0.60356789418974899</v>
      </c>
      <c r="O955">
        <v>100.5316007088</v>
      </c>
      <c r="P955">
        <v>93.928980526918593</v>
      </c>
      <c r="Q955">
        <v>9.4533181130609004E-2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740</v>
      </c>
      <c r="E956">
        <v>2921.3029068999999</v>
      </c>
      <c r="F956">
        <v>712.45</v>
      </c>
      <c r="G956">
        <v>-20.803133336515302</v>
      </c>
      <c r="H956">
        <v>-10.7960133287463</v>
      </c>
      <c r="I956">
        <v>-7.1701072061204103</v>
      </c>
      <c r="J956">
        <v>-2.6508572339293099</v>
      </c>
      <c r="K956">
        <v>738.90719689197795</v>
      </c>
      <c r="L956">
        <v>699.93960927998398</v>
      </c>
      <c r="M956">
        <v>41.219642489813303</v>
      </c>
      <c r="N956">
        <v>0.38243929245025898</v>
      </c>
      <c r="O956">
        <v>22.4787704400308</v>
      </c>
      <c r="P956">
        <v>26.951176051318601</v>
      </c>
      <c r="Q956">
        <v>-1.7866707907862999E-2</v>
      </c>
    </row>
    <row r="957" spans="1:17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559</v>
      </c>
      <c r="E957">
        <v>2913.580846415</v>
      </c>
      <c r="F957">
        <v>974.45</v>
      </c>
      <c r="G957">
        <v>0.89409545260132695</v>
      </c>
      <c r="H957">
        <v>-9.4292706864341795</v>
      </c>
      <c r="I957">
        <v>-22.742220957092499</v>
      </c>
      <c r="J957">
        <v>-3.0844888235163701</v>
      </c>
      <c r="K957">
        <v>1027.42899097229</v>
      </c>
      <c r="L957">
        <v>1009.86196212835</v>
      </c>
      <c r="M957">
        <v>43.423398128195899</v>
      </c>
      <c r="N957">
        <v>1.2892352985100901</v>
      </c>
      <c r="O957">
        <v>29.709066652983701</v>
      </c>
      <c r="P957">
        <v>31.7892886123884</v>
      </c>
      <c r="Q957">
        <v>2.4583824234972001E-2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95</v>
      </c>
      <c r="E958">
        <v>2909.7992948000001</v>
      </c>
      <c r="F958">
        <v>1286.9000000000001</v>
      </c>
      <c r="G958">
        <v>221.732465062031</v>
      </c>
      <c r="H958">
        <v>-1.4631292176433399</v>
      </c>
      <c r="I958">
        <v>70.292567686714193</v>
      </c>
      <c r="J958">
        <v>4.8986010486953404</v>
      </c>
      <c r="K958">
        <v>1261.1042741773199</v>
      </c>
      <c r="L958">
        <v>991.55649392837802</v>
      </c>
      <c r="M958">
        <v>59.675683002644803</v>
      </c>
      <c r="N958">
        <v>0.74452356267316899</v>
      </c>
      <c r="O958">
        <v>12.9885772010257</v>
      </c>
      <c r="P958">
        <v>256.43262705996398</v>
      </c>
      <c r="Q958">
        <v>0.172566085257116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219</v>
      </c>
      <c r="E959">
        <v>2907.7864630499998</v>
      </c>
      <c r="F959">
        <v>130.44999999999999</v>
      </c>
      <c r="G959">
        <v>8.4084267379926203</v>
      </c>
      <c r="H959">
        <v>-1.4011437370552601E-2</v>
      </c>
      <c r="I959">
        <v>24.2582164688767</v>
      </c>
      <c r="J959">
        <v>-7.9191131718937804</v>
      </c>
      <c r="K959">
        <v>110.274838462351</v>
      </c>
      <c r="L959">
        <v>90.306540371028802</v>
      </c>
      <c r="M959">
        <v>60.733704997237098</v>
      </c>
      <c r="N959">
        <v>1.7210647016858001</v>
      </c>
      <c r="O959">
        <v>8.7159831353008794</v>
      </c>
      <c r="P959">
        <v>87.697841726618606</v>
      </c>
      <c r="Q959">
        <v>0.26170028763722097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205</v>
      </c>
      <c r="E960">
        <v>2905.5038733749998</v>
      </c>
      <c r="F960">
        <v>1922.65</v>
      </c>
      <c r="G960">
        <v>-37.814562064255199</v>
      </c>
      <c r="H960">
        <v>-7.7586384980551202</v>
      </c>
      <c r="I960">
        <v>-12.000906188700901</v>
      </c>
      <c r="J960">
        <v>-2.2802819740373601</v>
      </c>
      <c r="K960">
        <v>1995.84843791508</v>
      </c>
      <c r="L960">
        <v>2031.03789255942</v>
      </c>
      <c r="M960">
        <v>40.774772250066498</v>
      </c>
      <c r="N960">
        <v>0.971866964066609</v>
      </c>
      <c r="O960">
        <v>27.948404545809101</v>
      </c>
      <c r="P960">
        <v>10.3607611284906</v>
      </c>
      <c r="Q960">
        <v>2.9628703556033E-2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193</v>
      </c>
      <c r="E961">
        <v>2899.3942760999998</v>
      </c>
      <c r="F961">
        <v>2003.5</v>
      </c>
      <c r="G961">
        <v>24.0527895078705</v>
      </c>
      <c r="H961">
        <v>-0.23770296997121801</v>
      </c>
      <c r="I961">
        <v>9.2536324776557795</v>
      </c>
      <c r="J961">
        <v>-4.5354233819821603</v>
      </c>
      <c r="K961">
        <v>2064.12184127505</v>
      </c>
      <c r="L961">
        <v>1828.90592198992</v>
      </c>
      <c r="M961">
        <v>39.450478234347003</v>
      </c>
      <c r="N961">
        <v>1.25969010813977</v>
      </c>
      <c r="O961">
        <v>23.783379086598401</v>
      </c>
      <c r="P961">
        <v>75.131118881118795</v>
      </c>
      <c r="Q961">
        <v>0.12039676660991799</v>
      </c>
    </row>
    <row r="962" spans="1:17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527</v>
      </c>
      <c r="E962">
        <v>2890.73930544</v>
      </c>
      <c r="F962">
        <v>50.4</v>
      </c>
      <c r="G962">
        <v>-11.0098525980949</v>
      </c>
      <c r="H962">
        <v>-13.6591838479634</v>
      </c>
      <c r="I962">
        <v>8.3702702365124502</v>
      </c>
      <c r="J962">
        <v>-5.13724023725044</v>
      </c>
      <c r="K962">
        <v>52.177115213361297</v>
      </c>
      <c r="L962">
        <v>46.6072439227218</v>
      </c>
      <c r="M962">
        <v>35.0189328645803</v>
      </c>
      <c r="N962">
        <v>0.63730650678173995</v>
      </c>
      <c r="O962">
        <v>23.531746031746</v>
      </c>
      <c r="P962">
        <v>51.578947368420998</v>
      </c>
      <c r="Q962">
        <v>-5.8941797319199997E-2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46</v>
      </c>
      <c r="E963">
        <v>2890.4971290950002</v>
      </c>
      <c r="F963">
        <v>341.65</v>
      </c>
      <c r="G963">
        <v>35.420117971380797</v>
      </c>
      <c r="H963">
        <v>16.142456355590799</v>
      </c>
      <c r="I963">
        <v>13.0499900094214</v>
      </c>
      <c r="J963">
        <v>4.3631983900195701</v>
      </c>
      <c r="K963">
        <v>311.40047419358501</v>
      </c>
      <c r="L963">
        <v>278.33013783777801</v>
      </c>
      <c r="M963">
        <v>67.645969399907003</v>
      </c>
      <c r="N963">
        <v>2.1671236455731799</v>
      </c>
      <c r="O963">
        <v>6.5417825259768803</v>
      </c>
      <c r="P963">
        <v>82.407901761879302</v>
      </c>
      <c r="Q963">
        <v>5.1284369341724E-2</v>
      </c>
    </row>
    <row r="964" spans="1:17" hidden="1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630</v>
      </c>
      <c r="E964">
        <v>2886.5870049999999</v>
      </c>
      <c r="F964">
        <v>656.75</v>
      </c>
      <c r="G964">
        <v>0.81760633314459197</v>
      </c>
      <c r="H964">
        <v>5.5740121180535196</v>
      </c>
      <c r="I964">
        <v>15.074940129681201</v>
      </c>
      <c r="J964">
        <v>-2.0610818715022501</v>
      </c>
      <c r="K964">
        <v>615.86171328332205</v>
      </c>
      <c r="L964">
        <v>561.29623207912198</v>
      </c>
      <c r="M964">
        <v>60.196227006451899</v>
      </c>
      <c r="N964">
        <v>1.9376211658151199</v>
      </c>
      <c r="O964">
        <v>6.5854586981347598</v>
      </c>
      <c r="P964">
        <v>44.3406593406593</v>
      </c>
      <c r="Q964">
        <v>1.1419654664966E-2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446</v>
      </c>
      <c r="E965">
        <v>2884.9236532199998</v>
      </c>
      <c r="F965">
        <v>445.65</v>
      </c>
      <c r="G965">
        <v>175.54601973345299</v>
      </c>
      <c r="H965">
        <v>-7.7396600427245303</v>
      </c>
      <c r="I965">
        <v>-8.2684827312352098</v>
      </c>
      <c r="J965">
        <v>-0.21803555417911399</v>
      </c>
      <c r="K965">
        <v>432.53942724642098</v>
      </c>
      <c r="L965">
        <v>360.42061439569</v>
      </c>
      <c r="M965">
        <v>52.661589182778798</v>
      </c>
      <c r="N965">
        <v>0.63358647197861095</v>
      </c>
      <c r="O965">
        <v>15.269830584539401</v>
      </c>
      <c r="P965">
        <v>218.890876565295</v>
      </c>
      <c r="Q965">
        <v>0.13549175677602501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139</v>
      </c>
      <c r="E966">
        <v>2882.2501599000002</v>
      </c>
      <c r="F966">
        <v>562.85</v>
      </c>
      <c r="G966">
        <v>22.118073419203199</v>
      </c>
      <c r="H966">
        <v>-3.9908991389445601</v>
      </c>
      <c r="I966">
        <v>32.3311195226349</v>
      </c>
      <c r="J966">
        <v>-0.171369544780202</v>
      </c>
      <c r="K966">
        <v>560.60275882331803</v>
      </c>
      <c r="L966">
        <v>477.90557235009402</v>
      </c>
      <c r="M966">
        <v>37.329822147555397</v>
      </c>
      <c r="N966">
        <v>0.33644997982491598</v>
      </c>
      <c r="O966">
        <v>15.0217642355867</v>
      </c>
      <c r="P966">
        <v>66.671602013621495</v>
      </c>
      <c r="Q966">
        <v>0.17625857028911801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133</v>
      </c>
      <c r="E967">
        <v>2880.7216640000001</v>
      </c>
      <c r="F967">
        <v>596.65</v>
      </c>
      <c r="G967">
        <v>3.5084490603638501</v>
      </c>
      <c r="H967">
        <v>-21.2156882876106</v>
      </c>
      <c r="I967">
        <v>14.6304972093285</v>
      </c>
      <c r="J967">
        <v>2.1046546472571701</v>
      </c>
      <c r="K967">
        <v>594.82239056299204</v>
      </c>
      <c r="L967">
        <v>535.21450507617806</v>
      </c>
      <c r="M967">
        <v>56.991401172327699</v>
      </c>
      <c r="N967">
        <v>0.60197599914810695</v>
      </c>
      <c r="O967">
        <v>22.3162658174809</v>
      </c>
      <c r="P967">
        <v>44.642424242424198</v>
      </c>
      <c r="Q967">
        <v>4.1570374425435E-2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46</v>
      </c>
      <c r="E968">
        <v>2879.016445575</v>
      </c>
      <c r="F968">
        <v>428.25</v>
      </c>
      <c r="G968">
        <v>133.07445304093201</v>
      </c>
      <c r="H968">
        <v>-13.6180810953561</v>
      </c>
      <c r="I968">
        <v>40.894907714526298</v>
      </c>
      <c r="J968">
        <v>-5.6905544718463297</v>
      </c>
      <c r="K968">
        <v>443.44822875693802</v>
      </c>
      <c r="L968">
        <v>334.81828863058701</v>
      </c>
      <c r="M968">
        <v>31.222591642693601</v>
      </c>
      <c r="N968">
        <v>0.128811749296566</v>
      </c>
      <c r="O968">
        <v>50.846468184471597</v>
      </c>
      <c r="P968">
        <v>171.47385103011001</v>
      </c>
      <c r="Q968">
        <v>3.8433572012984002E-2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168</v>
      </c>
      <c r="E969">
        <v>2878.9373123250002</v>
      </c>
      <c r="F969">
        <v>439.35</v>
      </c>
      <c r="G969">
        <v>-4.0206331033651397</v>
      </c>
      <c r="H969">
        <v>-9.2985018652755507</v>
      </c>
      <c r="I969">
        <v>31.301409762070001</v>
      </c>
      <c r="J969">
        <v>-5.8775549877687903</v>
      </c>
      <c r="K969">
        <v>413.25436100235902</v>
      </c>
      <c r="L969">
        <v>358.05875203958198</v>
      </c>
      <c r="M969">
        <v>58.823293880601902</v>
      </c>
      <c r="N969">
        <v>0.58559277865062298</v>
      </c>
      <c r="O969">
        <v>10.1627404119722</v>
      </c>
      <c r="P969">
        <v>77.874493927125499</v>
      </c>
      <c r="Q969">
        <v>0.128248987141931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46</v>
      </c>
      <c r="E970">
        <v>2875.5703464540002</v>
      </c>
      <c r="F970">
        <v>18.39</v>
      </c>
      <c r="G970">
        <v>0.25190934673189203</v>
      </c>
      <c r="H970">
        <v>-1.8926796753670301</v>
      </c>
      <c r="I970">
        <v>-30.005394266239499</v>
      </c>
      <c r="J970">
        <v>-5.5479111423368304</v>
      </c>
      <c r="K970">
        <v>19.045014517232399</v>
      </c>
      <c r="L970">
        <v>18.435534277003502</v>
      </c>
      <c r="M970">
        <v>43.007541488578497</v>
      </c>
      <c r="N970">
        <v>1.31923676926525</v>
      </c>
      <c r="O970">
        <v>45.223363822152798</v>
      </c>
      <c r="P970">
        <v>54.7418787314501</v>
      </c>
      <c r="Q970">
        <v>0.118616379430766</v>
      </c>
    </row>
    <row r="971" spans="1:17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57</v>
      </c>
      <c r="E971">
        <v>2867.0460137999999</v>
      </c>
      <c r="F971">
        <v>284.85000000000002</v>
      </c>
      <c r="G971">
        <v>-75.715898789798203</v>
      </c>
      <c r="H971">
        <v>-34.589181061545602</v>
      </c>
      <c r="I971">
        <v>-60.034237500691503</v>
      </c>
      <c r="J971">
        <v>-12.3640056738229</v>
      </c>
      <c r="K971">
        <v>416.066146750347</v>
      </c>
      <c r="L971">
        <v>482.189797582035</v>
      </c>
      <c r="M971">
        <v>4.4516504387585103</v>
      </c>
      <c r="N971">
        <v>2.5921390228565602</v>
      </c>
      <c r="O971">
        <v>136.91416535018399</v>
      </c>
      <c r="P971">
        <v>1.29800853485064</v>
      </c>
    </row>
    <row r="972" spans="1:17" hidden="1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21</v>
      </c>
      <c r="E972">
        <v>2863.6527540000002</v>
      </c>
      <c r="F972">
        <v>283.10000000000002</v>
      </c>
      <c r="G972">
        <v>-43.948957875266601</v>
      </c>
      <c r="H972">
        <v>-11.5027083406271</v>
      </c>
      <c r="I972">
        <v>-12.063614000770601</v>
      </c>
      <c r="J972">
        <v>-6.2454861834861202</v>
      </c>
      <c r="K972">
        <v>284.51905141162001</v>
      </c>
      <c r="L972">
        <v>282.76131948332602</v>
      </c>
      <c r="M972">
        <v>47.356224319464502</v>
      </c>
      <c r="N972">
        <v>1.1686928747441601</v>
      </c>
      <c r="O972">
        <v>42.069939950547401</v>
      </c>
      <c r="P972">
        <v>34.841628959276001</v>
      </c>
      <c r="Q972">
        <v>0.12631875676763901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46</v>
      </c>
      <c r="E973">
        <v>2856.1760844250002</v>
      </c>
      <c r="F973">
        <v>2282.65</v>
      </c>
      <c r="G973">
        <v>33.313456499666401</v>
      </c>
      <c r="H973">
        <v>8.5272409755921608</v>
      </c>
      <c r="I973">
        <v>16.883264184085402</v>
      </c>
      <c r="J973">
        <v>-6.5170133152887102</v>
      </c>
      <c r="K973">
        <v>2269.21847671876</v>
      </c>
      <c r="L973">
        <v>1906.13423018154</v>
      </c>
      <c r="M973">
        <v>37.955207211234502</v>
      </c>
      <c r="N973">
        <v>0.63176628089887998</v>
      </c>
      <c r="O973">
        <v>15.6550500514752</v>
      </c>
      <c r="P973">
        <v>82.466027178257306</v>
      </c>
      <c r="Q973">
        <v>0.15736656510097899</v>
      </c>
    </row>
    <row r="974" spans="1:17" hidden="1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282</v>
      </c>
      <c r="E974">
        <v>2850.2951141250001</v>
      </c>
      <c r="F974">
        <v>265.75</v>
      </c>
      <c r="G974">
        <v>8.6764516925847399</v>
      </c>
      <c r="H974">
        <v>-11.021885691041</v>
      </c>
      <c r="I974">
        <v>-22.450230176850301</v>
      </c>
      <c r="J974">
        <v>-6.2432722774076597</v>
      </c>
      <c r="K974">
        <v>274.955160878085</v>
      </c>
      <c r="L974">
        <v>265.92314327116799</v>
      </c>
      <c r="M974">
        <v>45.923988484640198</v>
      </c>
      <c r="N974">
        <v>0.56861967555420501</v>
      </c>
      <c r="O974">
        <v>27.7516462841016</v>
      </c>
      <c r="P974">
        <v>43.571042679632598</v>
      </c>
      <c r="Q974">
        <v>2.0915187277149999E-2</v>
      </c>
    </row>
    <row r="975" spans="1:17" hidden="1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80</v>
      </c>
      <c r="E975">
        <v>2841.5165999999999</v>
      </c>
      <c r="F975">
        <v>916.5</v>
      </c>
      <c r="G975">
        <v>86.714781718134404</v>
      </c>
      <c r="H975">
        <v>28.615618326609098</v>
      </c>
      <c r="I975">
        <v>73.470792859311501</v>
      </c>
      <c r="J975">
        <v>13.8555480517759</v>
      </c>
      <c r="K975">
        <v>721.54042405254495</v>
      </c>
      <c r="L975">
        <v>580.67514204024701</v>
      </c>
      <c r="M975">
        <v>74.866926746578997</v>
      </c>
      <c r="N975">
        <v>2.7305203346862399</v>
      </c>
      <c r="O975">
        <v>2.4549918166939499</v>
      </c>
      <c r="P975">
        <v>128.81038571963501</v>
      </c>
      <c r="Q975">
        <v>6.4968731629551996E-2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80</v>
      </c>
      <c r="E976">
        <v>2825.8229060399999</v>
      </c>
      <c r="F976">
        <v>219.19</v>
      </c>
      <c r="G976">
        <v>63.778735238660502</v>
      </c>
      <c r="H976">
        <v>-15.038410827025499</v>
      </c>
      <c r="I976">
        <v>-10.0554150212797</v>
      </c>
      <c r="J976">
        <v>-7.3552637205539799</v>
      </c>
      <c r="K976">
        <v>230.31177343041901</v>
      </c>
      <c r="L976">
        <v>192.71994234554899</v>
      </c>
      <c r="M976">
        <v>36.125143385785201</v>
      </c>
      <c r="N976">
        <v>0.34986645383606602</v>
      </c>
      <c r="O976">
        <v>28.559697066472001</v>
      </c>
      <c r="P976">
        <v>95.705357142857096</v>
      </c>
      <c r="Q976">
        <v>3.227689935157E-2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21</v>
      </c>
      <c r="E977">
        <v>2818.6776169499999</v>
      </c>
      <c r="F977">
        <v>711.75</v>
      </c>
      <c r="G977">
        <v>139.549569907126</v>
      </c>
      <c r="H977">
        <v>-2.8018424963046802</v>
      </c>
      <c r="I977">
        <v>30.409936417649</v>
      </c>
      <c r="J977">
        <v>2.3207296661390302</v>
      </c>
      <c r="K977">
        <v>642.92743647174802</v>
      </c>
      <c r="L977">
        <v>547.04033404662096</v>
      </c>
      <c r="M977">
        <v>59.45271283716</v>
      </c>
      <c r="N977">
        <v>0.89059437178397105</v>
      </c>
      <c r="O977">
        <v>8.0014049877063602</v>
      </c>
      <c r="P977">
        <v>167.575187969924</v>
      </c>
      <c r="Q977">
        <v>0.13897004068900901</v>
      </c>
    </row>
    <row r="978" spans="1:17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256</v>
      </c>
      <c r="E978">
        <v>2783.8662743999998</v>
      </c>
      <c r="F978">
        <v>407.8</v>
      </c>
      <c r="G978">
        <v>-55.670887185243899</v>
      </c>
      <c r="H978">
        <v>-11.1961893214089</v>
      </c>
      <c r="I978">
        <v>-31.805002306454298</v>
      </c>
      <c r="J978">
        <v>-1.7011577183934901</v>
      </c>
      <c r="K978">
        <v>439.51528828546998</v>
      </c>
      <c r="L978">
        <v>482.90038037173298</v>
      </c>
      <c r="M978">
        <v>33.618166356816701</v>
      </c>
      <c r="N978">
        <v>0.67395678376720303</v>
      </c>
      <c r="O978">
        <v>48.565473271211303</v>
      </c>
      <c r="P978">
        <v>2.4880623272178899</v>
      </c>
      <c r="Q978">
        <v>-8.2079303635145998E-2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747</v>
      </c>
      <c r="E979">
        <v>2764.0088999999998</v>
      </c>
      <c r="F979">
        <v>32.43</v>
      </c>
      <c r="G979">
        <v>128.324478334373</v>
      </c>
      <c r="H979">
        <v>-14.695161198715301</v>
      </c>
      <c r="I979">
        <v>-26.554838587919701</v>
      </c>
      <c r="J979">
        <v>-7.2732657099365499</v>
      </c>
      <c r="K979">
        <v>35.434624395054897</v>
      </c>
      <c r="L979">
        <v>31.9385145041127</v>
      </c>
      <c r="M979">
        <v>34.775258290673698</v>
      </c>
      <c r="N979">
        <v>1.8110801670205099</v>
      </c>
      <c r="O979">
        <v>39.531298180696801</v>
      </c>
      <c r="P979">
        <v>164.410925397472</v>
      </c>
      <c r="Q979">
        <v>0.13694255422676899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256</v>
      </c>
      <c r="E980">
        <v>2754.8241389250002</v>
      </c>
      <c r="F980">
        <v>18943.849999999999</v>
      </c>
      <c r="G980">
        <v>0.16601472757243399</v>
      </c>
      <c r="H980">
        <v>6.9907036194247398</v>
      </c>
      <c r="I980">
        <v>13.692680746745999</v>
      </c>
      <c r="J980">
        <v>0.626703439011841</v>
      </c>
      <c r="K980">
        <v>17652.414311513799</v>
      </c>
      <c r="L980">
        <v>15211.627965886501</v>
      </c>
      <c r="M980">
        <v>52.758710743164599</v>
      </c>
      <c r="N980">
        <v>0.64824066931703495</v>
      </c>
      <c r="O980">
        <v>10.3260424887232</v>
      </c>
      <c r="P980">
        <v>50.348015873015797</v>
      </c>
      <c r="Q980">
        <v>0.14292816151573301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368</v>
      </c>
      <c r="E981">
        <v>2752.8432899999998</v>
      </c>
      <c r="F981">
        <v>10728.15</v>
      </c>
      <c r="G981">
        <v>-66.587900242108901</v>
      </c>
      <c r="H981">
        <v>-3.3965816810648199</v>
      </c>
      <c r="I981">
        <v>-28.681525654705101</v>
      </c>
      <c r="J981">
        <v>-1.14958616943088</v>
      </c>
      <c r="K981">
        <v>10334.6770315289</v>
      </c>
      <c r="L981">
        <v>11868.052307567201</v>
      </c>
      <c r="M981">
        <v>68.981278074496302</v>
      </c>
      <c r="N981">
        <v>2.44470834237468</v>
      </c>
      <c r="O981">
        <v>75.239906228007598</v>
      </c>
      <c r="P981">
        <v>17.8917582417582</v>
      </c>
      <c r="Q981">
        <v>-9.5900332104729993E-2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1376</v>
      </c>
      <c r="E982">
        <v>2750.2018060299902</v>
      </c>
      <c r="F982">
        <v>3029.3</v>
      </c>
      <c r="G982">
        <v>44.221856634849502</v>
      </c>
      <c r="H982">
        <v>20.929529881237901</v>
      </c>
      <c r="I982">
        <v>22.7277571262286</v>
      </c>
      <c r="J982">
        <v>-5.5088078709830004</v>
      </c>
      <c r="K982">
        <v>2657.0490723585399</v>
      </c>
      <c r="L982">
        <v>2283.3900035860402</v>
      </c>
      <c r="M982">
        <v>58.131100663870498</v>
      </c>
      <c r="N982">
        <v>0.54253310182062198</v>
      </c>
      <c r="O982">
        <v>6.9554022381408096</v>
      </c>
      <c r="P982">
        <v>77.349101340670899</v>
      </c>
      <c r="Q982">
        <v>0.164410026166214</v>
      </c>
    </row>
    <row r="983" spans="1:17" hidden="1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219</v>
      </c>
      <c r="E983">
        <v>2745.199181</v>
      </c>
      <c r="F983">
        <v>1759</v>
      </c>
      <c r="G983">
        <v>54.405955503015697</v>
      </c>
      <c r="H983">
        <v>-14.2795096667846</v>
      </c>
      <c r="I983">
        <v>-14.8765576856407</v>
      </c>
      <c r="J983">
        <v>-6.2915768954550098</v>
      </c>
      <c r="K983">
        <v>1923.26065446489</v>
      </c>
      <c r="L983">
        <v>1534.9471011401199</v>
      </c>
      <c r="M983">
        <v>24.714945621361998</v>
      </c>
      <c r="N983">
        <v>0.27763289869608798</v>
      </c>
      <c r="O983">
        <v>43.263217737350701</v>
      </c>
      <c r="P983">
        <v>95.4444444444444</v>
      </c>
    </row>
    <row r="984" spans="1:17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212</v>
      </c>
      <c r="E984">
        <v>2744.4880779750001</v>
      </c>
      <c r="F984">
        <v>175.05</v>
      </c>
      <c r="G984">
        <v>-14.9707608550953</v>
      </c>
      <c r="H984">
        <v>2.6413524168680902</v>
      </c>
      <c r="I984">
        <v>-25.933618261869899</v>
      </c>
      <c r="J984">
        <v>-15.2004732894891</v>
      </c>
      <c r="K984">
        <v>181.052150098666</v>
      </c>
      <c r="L984">
        <v>184.004290730935</v>
      </c>
      <c r="M984">
        <v>40.2616969012319</v>
      </c>
      <c r="N984">
        <v>1.44639734184469</v>
      </c>
      <c r="O984">
        <v>61.668094830048503</v>
      </c>
      <c r="P984">
        <v>31.616541353383401</v>
      </c>
      <c r="Q984">
        <v>-9.640912234566E-3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465</v>
      </c>
      <c r="E985">
        <v>2732.2990810000001</v>
      </c>
      <c r="F985">
        <v>481.75</v>
      </c>
      <c r="G985">
        <v>-15.534518304998301</v>
      </c>
      <c r="H985">
        <v>-9.8185313927222904</v>
      </c>
      <c r="I985">
        <v>-13.0584552275766</v>
      </c>
      <c r="J985">
        <v>-8.4451876665688399</v>
      </c>
      <c r="K985">
        <v>524.32952927884401</v>
      </c>
      <c r="L985">
        <v>506.07456390382902</v>
      </c>
      <c r="M985">
        <v>32.798598647039398</v>
      </c>
      <c r="N985">
        <v>0.92260592451614598</v>
      </c>
      <c r="O985">
        <v>36.990140114167097</v>
      </c>
      <c r="P985">
        <v>25.048669695003198</v>
      </c>
      <c r="Q985">
        <v>1.9720098005957001E-2</v>
      </c>
    </row>
    <row r="986" spans="1:17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139</v>
      </c>
      <c r="E986">
        <v>2726.27815083</v>
      </c>
      <c r="F986">
        <v>358.7</v>
      </c>
      <c r="G986">
        <v>-44.435009001311997</v>
      </c>
      <c r="H986">
        <v>-10.9492988939509</v>
      </c>
      <c r="I986">
        <v>-38.467814816683102</v>
      </c>
      <c r="J986">
        <v>-4.1715382279322002</v>
      </c>
      <c r="K986">
        <v>412.47489190608701</v>
      </c>
      <c r="L986">
        <v>448.67094401613798</v>
      </c>
      <c r="M986">
        <v>29.281911661476499</v>
      </c>
      <c r="N986">
        <v>1.27601858106326</v>
      </c>
      <c r="O986">
        <v>63.088932255366601</v>
      </c>
      <c r="P986">
        <v>3.9710144927536102</v>
      </c>
      <c r="Q986">
        <v>4.0983198031719001E-2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360</v>
      </c>
      <c r="E987">
        <v>2721.0478211250002</v>
      </c>
      <c r="F987">
        <v>1823.45</v>
      </c>
      <c r="G987">
        <v>-52.276868464554397</v>
      </c>
      <c r="H987">
        <v>-5.4138408772098501</v>
      </c>
      <c r="I987">
        <v>-20.014649807570699</v>
      </c>
      <c r="J987">
        <v>-1.3361892396542701</v>
      </c>
      <c r="K987">
        <v>1898.6477743912301</v>
      </c>
      <c r="L987">
        <v>1990.50521109291</v>
      </c>
      <c r="M987">
        <v>37.5744366679466</v>
      </c>
      <c r="N987">
        <v>0.79059854334373802</v>
      </c>
      <c r="O987">
        <v>38.218761139598001</v>
      </c>
      <c r="P987">
        <v>7.8964497041420003</v>
      </c>
      <c r="Q987">
        <v>-0.104026550865506</v>
      </c>
    </row>
    <row r="988" spans="1:17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418</v>
      </c>
      <c r="E988">
        <v>2709.0934646219998</v>
      </c>
      <c r="F988">
        <v>81.540000000000006</v>
      </c>
      <c r="G988">
        <v>-18.576697759326901</v>
      </c>
      <c r="H988">
        <v>-1.7888940641439199</v>
      </c>
      <c r="I988">
        <v>-32.676097896696596</v>
      </c>
      <c r="J988">
        <v>-6.8147176940873297</v>
      </c>
      <c r="K988">
        <v>84.189494864078</v>
      </c>
      <c r="L988">
        <v>85.737178943509505</v>
      </c>
      <c r="M988">
        <v>38.730442588688199</v>
      </c>
      <c r="N988">
        <v>0.89115779208344903</v>
      </c>
      <c r="O988">
        <v>47.167034584253102</v>
      </c>
      <c r="P988">
        <v>30.359712230215798</v>
      </c>
      <c r="Q988">
        <v>5.0478266736630004E-3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1342</v>
      </c>
      <c r="E989">
        <v>2683.6093638000002</v>
      </c>
      <c r="F989">
        <v>509.4</v>
      </c>
      <c r="G989">
        <v>59.461628754953402</v>
      </c>
      <c r="H989">
        <v>16.5365714656335</v>
      </c>
      <c r="I989">
        <v>89.206486968328306</v>
      </c>
      <c r="J989">
        <v>-9.3126295270339607</v>
      </c>
      <c r="K989">
        <v>442.32975676571601</v>
      </c>
      <c r="L989">
        <v>332.91840864512801</v>
      </c>
      <c r="M989">
        <v>54.950345959952898</v>
      </c>
      <c r="N989">
        <v>0.83812847860525397</v>
      </c>
      <c r="O989">
        <v>8.1664703572830799</v>
      </c>
      <c r="P989">
        <v>140.68036853295499</v>
      </c>
      <c r="Q989">
        <v>8.6587965687007995E-2</v>
      </c>
    </row>
    <row r="990" spans="1:17" hidden="1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51</v>
      </c>
      <c r="E990">
        <v>2678.7045665299902</v>
      </c>
      <c r="F990">
        <v>1084.9000000000001</v>
      </c>
      <c r="G990">
        <v>23.707654527348801</v>
      </c>
      <c r="H990">
        <v>-7.0343522817967896</v>
      </c>
      <c r="I990">
        <v>-6.5689927481629704</v>
      </c>
      <c r="J990">
        <v>-5.5385651232045499</v>
      </c>
      <c r="K990">
        <v>1117.1463577197901</v>
      </c>
      <c r="L990">
        <v>988.28464141311804</v>
      </c>
      <c r="M990">
        <v>25.8510581640273</v>
      </c>
      <c r="N990">
        <v>1.07980198516087</v>
      </c>
      <c r="O990">
        <v>14.296248502166</v>
      </c>
      <c r="P990">
        <v>80.831735977998093</v>
      </c>
      <c r="Q990">
        <v>1.4393542450871001E-2</v>
      </c>
    </row>
    <row r="991" spans="1:17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46</v>
      </c>
      <c r="E991">
        <v>2677.4065641399998</v>
      </c>
      <c r="F991">
        <v>675.4</v>
      </c>
      <c r="G991">
        <v>-41.611112131971403</v>
      </c>
      <c r="H991">
        <v>-1.38942617141697</v>
      </c>
      <c r="I991">
        <v>-19.441033772079798</v>
      </c>
      <c r="J991">
        <v>-0.84570656385194098</v>
      </c>
      <c r="K991">
        <v>680.43489258761701</v>
      </c>
      <c r="L991">
        <v>696.26283852949302</v>
      </c>
      <c r="M991">
        <v>44.959096368789801</v>
      </c>
      <c r="N991">
        <v>1.4144904434673999</v>
      </c>
      <c r="O991">
        <v>25.2591057151317</v>
      </c>
      <c r="P991">
        <v>12.585430905150799</v>
      </c>
      <c r="Q991">
        <v>3.1092528187026999E-2</v>
      </c>
    </row>
    <row r="992" spans="1:17" hidden="1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408</v>
      </c>
      <c r="E992">
        <v>2673.4081612999998</v>
      </c>
      <c r="F992">
        <v>1159</v>
      </c>
      <c r="G992">
        <v>-41.433467165613898</v>
      </c>
      <c r="H992">
        <v>-3.5841141532073602</v>
      </c>
      <c r="I992">
        <v>-22.593641220334501</v>
      </c>
      <c r="J992">
        <v>-1.91458323270396</v>
      </c>
      <c r="K992">
        <v>1186.11325053984</v>
      </c>
      <c r="L992">
        <v>1213.5867663669701</v>
      </c>
      <c r="M992">
        <v>33.753952747292303</v>
      </c>
      <c r="N992">
        <v>0.80384642807322004</v>
      </c>
      <c r="O992">
        <v>24.2450388265746</v>
      </c>
      <c r="P992">
        <v>6.2328139321723199</v>
      </c>
      <c r="Q992">
        <v>-2.5304279879056001E-2</v>
      </c>
    </row>
    <row r="993" spans="1:17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1879</v>
      </c>
      <c r="E993">
        <v>2671.6626794540002</v>
      </c>
      <c r="F993">
        <v>14.51</v>
      </c>
      <c r="G993">
        <v>-50.701722372156397</v>
      </c>
      <c r="H993">
        <v>-4.2475547795666397</v>
      </c>
      <c r="I993">
        <v>-49.600013282969996</v>
      </c>
      <c r="J993">
        <v>-5.1892588884559503</v>
      </c>
      <c r="K993">
        <v>15.572360503252099</v>
      </c>
      <c r="L993">
        <v>17.109161246039601</v>
      </c>
      <c r="M993">
        <v>26.4100433706822</v>
      </c>
      <c r="N993">
        <v>0.65826711043993302</v>
      </c>
      <c r="O993">
        <v>79.531357684355598</v>
      </c>
      <c r="P993">
        <v>12.9182879377431</v>
      </c>
      <c r="Q993">
        <v>1.5268013643274E-2</v>
      </c>
    </row>
    <row r="994" spans="1:17" hidden="1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277</v>
      </c>
      <c r="E994">
        <v>2668.8157939799999</v>
      </c>
      <c r="F994">
        <v>1038.3</v>
      </c>
      <c r="G994">
        <v>67.652412717494897</v>
      </c>
      <c r="H994">
        <v>23.815125655698701</v>
      </c>
      <c r="I994">
        <v>77.712115771282896</v>
      </c>
      <c r="J994">
        <v>-7.2832401244901899</v>
      </c>
      <c r="K994">
        <v>875.082432640702</v>
      </c>
      <c r="L994">
        <v>689.96641936083597</v>
      </c>
      <c r="M994">
        <v>66.800802555972695</v>
      </c>
      <c r="N994">
        <v>2.2292728259268602</v>
      </c>
      <c r="O994">
        <v>7.8686314167389</v>
      </c>
      <c r="P994">
        <v>158.283582089552</v>
      </c>
      <c r="Q994">
        <v>0.20616706331888399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1850</v>
      </c>
      <c r="E995">
        <v>2666.9053257</v>
      </c>
      <c r="F995">
        <v>666.65</v>
      </c>
      <c r="G995">
        <v>5698.7359836527003</v>
      </c>
      <c r="H995">
        <v>13.0370169438595</v>
      </c>
      <c r="I995">
        <v>159.70633249739501</v>
      </c>
      <c r="J995">
        <v>-2.7499689179617701</v>
      </c>
      <c r="K995">
        <v>667.00883881005097</v>
      </c>
      <c r="L995">
        <v>401.17888272018502</v>
      </c>
      <c r="M995">
        <v>42.208186180088802</v>
      </c>
      <c r="N995">
        <v>0.64659645430397195</v>
      </c>
      <c r="O995">
        <v>42.308557713942797</v>
      </c>
    </row>
    <row r="996" spans="1:17" hidden="1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1639</v>
      </c>
      <c r="E996">
        <v>2644.090741</v>
      </c>
      <c r="F996">
        <v>61.31</v>
      </c>
      <c r="G996">
        <v>-6.7654575500221101</v>
      </c>
      <c r="H996">
        <v>-3.7811148032212798</v>
      </c>
      <c r="I996">
        <v>2.23440923758527</v>
      </c>
      <c r="J996">
        <v>1.0083699765238601</v>
      </c>
      <c r="K996">
        <v>61.864356528056298</v>
      </c>
      <c r="L996">
        <v>58.975484039468803</v>
      </c>
      <c r="M996">
        <v>53.860821394049402</v>
      </c>
      <c r="N996">
        <v>1.6286883729888499</v>
      </c>
      <c r="O996">
        <v>7.5680965584733197</v>
      </c>
      <c r="P996">
        <v>24.842190999796301</v>
      </c>
      <c r="Q996">
        <v>-2.7484158448541001E-2</v>
      </c>
    </row>
    <row r="997" spans="1:17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1192</v>
      </c>
      <c r="E997">
        <v>2642.0717552750002</v>
      </c>
      <c r="F997">
        <v>365.45</v>
      </c>
      <c r="G997">
        <v>-53.833609166789103</v>
      </c>
      <c r="H997">
        <v>-16.296342744101601</v>
      </c>
      <c r="I997">
        <v>-27.149324936936701</v>
      </c>
      <c r="J997">
        <v>-11.7613634018547</v>
      </c>
      <c r="K997">
        <v>418.56733923353698</v>
      </c>
      <c r="L997">
        <v>430.02722421797398</v>
      </c>
      <c r="M997">
        <v>12.741939541084699</v>
      </c>
      <c r="N997">
        <v>0.748687919060394</v>
      </c>
      <c r="O997">
        <v>68.271993432754101</v>
      </c>
      <c r="P997">
        <v>16.015873015873002</v>
      </c>
      <c r="Q997">
        <v>-2.1323848513502001E-2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219</v>
      </c>
      <c r="E998">
        <v>2640.5648704999999</v>
      </c>
      <c r="F998">
        <v>147.80000000000001</v>
      </c>
      <c r="G998">
        <v>36.2500452451795</v>
      </c>
      <c r="H998">
        <v>-4.9624810953561198</v>
      </c>
      <c r="I998">
        <v>-7.7344592935151004</v>
      </c>
      <c r="J998">
        <v>-1.2901983651803799</v>
      </c>
      <c r="K998">
        <v>150.59634894333601</v>
      </c>
      <c r="L998">
        <v>134.17440299126699</v>
      </c>
      <c r="M998">
        <v>39.212400522183898</v>
      </c>
      <c r="N998">
        <v>0.46392041403755202</v>
      </c>
      <c r="O998">
        <v>18.7415426251691</v>
      </c>
      <c r="P998">
        <v>66.535211267605604</v>
      </c>
      <c r="Q998">
        <v>0.138706835116333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Row],[Ticker]],[1]!Table2[[Symbol]:[Industry]],2,FALSE),"-")</f>
        <v>-</v>
      </c>
      <c r="D999" t="s">
        <v>527</v>
      </c>
      <c r="E999">
        <v>2637.0079999999998</v>
      </c>
      <c r="F999">
        <v>149.83000000000001</v>
      </c>
      <c r="G999">
        <v>210.99701983052199</v>
      </c>
      <c r="H999">
        <v>10.276035083450299</v>
      </c>
      <c r="I999">
        <v>80.009073426630195</v>
      </c>
      <c r="J999">
        <v>-4.4146162820008499</v>
      </c>
      <c r="K999">
        <v>136.72333888099601</v>
      </c>
      <c r="L999">
        <v>105.5841466894</v>
      </c>
      <c r="M999">
        <v>57.195247481166199</v>
      </c>
      <c r="N999">
        <v>1.92439841391546</v>
      </c>
      <c r="O999">
        <v>12.894613895748501</v>
      </c>
      <c r="P999">
        <v>245.230414746543</v>
      </c>
      <c r="Q999">
        <v>3.2139928689369997E-2</v>
      </c>
    </row>
    <row r="1000" spans="1:17" hidden="1" x14ac:dyDescent="0.3">
      <c r="A1000" t="s">
        <v>2151</v>
      </c>
      <c r="B1000" t="s">
        <v>2152</v>
      </c>
      <c r="C1000" t="str">
        <f>IFERROR(VLOOKUP(Table1[[#This Row],[Ticker]],[1]!Table2[[Symbol]:[Industry]],2,FALSE),"-")</f>
        <v>-</v>
      </c>
      <c r="D1000" t="s">
        <v>183</v>
      </c>
      <c r="E1000">
        <v>2636.85603348</v>
      </c>
      <c r="F1000">
        <v>98.26</v>
      </c>
      <c r="G1000">
        <v>501.17987321068301</v>
      </c>
      <c r="H1000">
        <v>10.4840093001241</v>
      </c>
      <c r="I1000">
        <v>-17.090497491348</v>
      </c>
      <c r="J1000">
        <v>-8.4078495932904804</v>
      </c>
      <c r="K1000">
        <v>93.674741890667505</v>
      </c>
      <c r="L1000">
        <v>82.861385696441602</v>
      </c>
      <c r="M1000">
        <v>56.240809707546703</v>
      </c>
      <c r="N1000">
        <v>0.83899325754297704</v>
      </c>
      <c r="O1000">
        <v>42.479136983513101</v>
      </c>
      <c r="P1000">
        <v>536.29593653877203</v>
      </c>
      <c r="Q1000">
        <v>0.194164911024132</v>
      </c>
    </row>
    <row r="1001" spans="1:17" hidden="1" x14ac:dyDescent="0.3">
      <c r="A1001" t="s">
        <v>2153</v>
      </c>
      <c r="B1001" t="s">
        <v>2154</v>
      </c>
      <c r="C1001" t="str">
        <f>IFERROR(VLOOKUP(Table1[[#This Row],[Ticker]],[1]!Table2[[Symbol]:[Industry]],2,FALSE),"-")</f>
        <v>-</v>
      </c>
      <c r="D1001" t="s">
        <v>390</v>
      </c>
      <c r="E1001">
        <v>2634.79944974</v>
      </c>
      <c r="F1001">
        <v>890.2</v>
      </c>
      <c r="G1001">
        <v>64.033773845453993</v>
      </c>
      <c r="H1001">
        <v>22.237525599204499</v>
      </c>
      <c r="I1001">
        <v>42.257238399828601</v>
      </c>
      <c r="J1001">
        <v>-1.1056575516409199</v>
      </c>
      <c r="K1001">
        <v>746.93851975176199</v>
      </c>
      <c r="L1001">
        <v>629.46591860113699</v>
      </c>
      <c r="M1001">
        <v>67.293018777135003</v>
      </c>
      <c r="N1001">
        <v>2.1210026944598002</v>
      </c>
      <c r="O1001">
        <v>8.4026061559200098</v>
      </c>
      <c r="P1001">
        <v>95.026837550662705</v>
      </c>
      <c r="Q1001">
        <v>5.4759678083161997E-2</v>
      </c>
    </row>
    <row r="1002" spans="1:17" hidden="1" x14ac:dyDescent="0.3">
      <c r="A1002" t="s">
        <v>2155</v>
      </c>
      <c r="B1002" t="s">
        <v>2156</v>
      </c>
      <c r="C1002" t="str">
        <f>IFERROR(VLOOKUP(Table1[[#This Row],[Ticker]],[1]!Table2[[Symbol]:[Industry]],2,FALSE),"-")</f>
        <v>-</v>
      </c>
      <c r="D1002" t="s">
        <v>2157</v>
      </c>
      <c r="E1002">
        <v>2632.28</v>
      </c>
      <c r="F1002">
        <v>940.1</v>
      </c>
      <c r="G1002">
        <v>98.369547291687994</v>
      </c>
      <c r="H1002">
        <v>-36.458631150361597</v>
      </c>
      <c r="I1002">
        <v>10.532534102175299</v>
      </c>
      <c r="J1002">
        <v>-15.299444754517699</v>
      </c>
      <c r="K1002">
        <v>1102.9856038735199</v>
      </c>
      <c r="L1002">
        <v>858.91406004859095</v>
      </c>
      <c r="M1002">
        <v>24.559004670764601</v>
      </c>
      <c r="N1002">
        <v>0.32200321523859599</v>
      </c>
      <c r="O1002">
        <v>55.084565471758303</v>
      </c>
      <c r="P1002">
        <v>149.36339522546399</v>
      </c>
      <c r="Q1002">
        <v>9.4842912596794005E-2</v>
      </c>
    </row>
    <row r="1003" spans="1:17" hidden="1" x14ac:dyDescent="0.3">
      <c r="A1003" t="s">
        <v>2158</v>
      </c>
      <c r="B1003" t="s">
        <v>2159</v>
      </c>
      <c r="C1003" t="str">
        <f>IFERROR(VLOOKUP(Table1[[#This Row],[Ticker]],[1]!Table2[[Symbol]:[Industry]],2,FALSE),"-")</f>
        <v>-</v>
      </c>
      <c r="D1003" t="s">
        <v>630</v>
      </c>
      <c r="E1003">
        <v>2627.13733568</v>
      </c>
      <c r="F1003">
        <v>1837.6</v>
      </c>
      <c r="G1003">
        <v>282.41337371326301</v>
      </c>
      <c r="H1003">
        <v>-7.3805810953561197</v>
      </c>
      <c r="I1003">
        <v>31.509117037109299</v>
      </c>
      <c r="J1003">
        <v>-1.9138066270874701</v>
      </c>
      <c r="K1003">
        <v>1837.8322586235699</v>
      </c>
      <c r="L1003">
        <v>1397.01858601137</v>
      </c>
      <c r="M1003">
        <v>49.787141499331703</v>
      </c>
      <c r="N1003">
        <v>0.69454190733731902</v>
      </c>
      <c r="O1003">
        <v>22.191989551589</v>
      </c>
      <c r="P1003">
        <v>308.80978865406001</v>
      </c>
      <c r="Q1003">
        <v>0.236551156841806</v>
      </c>
    </row>
    <row r="1004" spans="1:17" hidden="1" x14ac:dyDescent="0.3">
      <c r="A1004" t="s">
        <v>2160</v>
      </c>
      <c r="B1004" t="s">
        <v>2161</v>
      </c>
      <c r="C1004" t="str">
        <f>IFERROR(VLOOKUP(Table1[[#This Row],[Ticker]],[1]!Table2[[Symbol]:[Industry]],2,FALSE),"-")</f>
        <v>-</v>
      </c>
      <c r="D1004" t="s">
        <v>368</v>
      </c>
      <c r="E1004">
        <v>2622.2633452949999</v>
      </c>
      <c r="F1004">
        <v>792.55</v>
      </c>
      <c r="G1004">
        <v>-1.42822912098914</v>
      </c>
      <c r="H1004">
        <v>-1.2478586830378999</v>
      </c>
      <c r="I1004">
        <v>0.28206642934641801</v>
      </c>
      <c r="J1004">
        <v>-10.5686449496497</v>
      </c>
      <c r="K1004">
        <v>745.02481997003804</v>
      </c>
      <c r="L1004">
        <v>688.01904330093203</v>
      </c>
      <c r="M1004">
        <v>54.791996129367099</v>
      </c>
      <c r="N1004">
        <v>1.86620780343365</v>
      </c>
      <c r="O1004">
        <v>10.907829159043599</v>
      </c>
      <c r="P1004">
        <v>54.885675200312598</v>
      </c>
      <c r="Q1004">
        <v>9.7576279429200004E-3</v>
      </c>
    </row>
    <row r="1005" spans="1:17" hidden="1" x14ac:dyDescent="0.3">
      <c r="A1005" t="s">
        <v>2162</v>
      </c>
      <c r="B1005" t="s">
        <v>2163</v>
      </c>
      <c r="C1005" t="str">
        <f>IFERROR(VLOOKUP(Table1[[#This Row],[Ticker]],[1]!Table2[[Symbol]:[Industry]],2,FALSE),"-")</f>
        <v>-</v>
      </c>
      <c r="D1005" t="s">
        <v>925</v>
      </c>
      <c r="E1005">
        <v>2616.5461988249999</v>
      </c>
      <c r="F1005">
        <v>397.05</v>
      </c>
      <c r="G1005">
        <v>-2.5791233537565299</v>
      </c>
      <c r="H1005">
        <v>-10.103665271989</v>
      </c>
      <c r="I1005">
        <v>3.45941169219138</v>
      </c>
      <c r="J1005">
        <v>-4.9525213790678801</v>
      </c>
      <c r="K1005">
        <v>383.691541728012</v>
      </c>
      <c r="M1005">
        <v>48.1506981424698</v>
      </c>
      <c r="N1005">
        <v>0.60226447385942705</v>
      </c>
      <c r="O1005">
        <v>19.607102380052801</v>
      </c>
      <c r="P1005">
        <v>40.698086463500999</v>
      </c>
    </row>
    <row r="1006" spans="1:17" hidden="1" x14ac:dyDescent="0.3">
      <c r="A1006" t="s">
        <v>2164</v>
      </c>
      <c r="B1006" t="s">
        <v>2165</v>
      </c>
      <c r="C1006" t="str">
        <f>IFERROR(VLOOKUP(Table1[[#This Row],[Ticker]],[1]!Table2[[Symbol]:[Industry]],2,FALSE),"-")</f>
        <v>-</v>
      </c>
      <c r="D1006" t="s">
        <v>360</v>
      </c>
      <c r="E1006">
        <v>2609.9650501299998</v>
      </c>
      <c r="F1006">
        <v>785.45</v>
      </c>
      <c r="G1006">
        <v>-43.516722791928999</v>
      </c>
      <c r="H1006">
        <v>-2.6996945638753198</v>
      </c>
      <c r="I1006">
        <v>-22.4526615400999</v>
      </c>
      <c r="J1006">
        <v>-1.5697358338012699</v>
      </c>
      <c r="K1006">
        <v>793.87781911749198</v>
      </c>
      <c r="L1006">
        <v>834.86938359009196</v>
      </c>
      <c r="M1006">
        <v>50.294174406558703</v>
      </c>
      <c r="N1006">
        <v>1.10645990678228</v>
      </c>
      <c r="O1006">
        <v>28.575975555414001</v>
      </c>
      <c r="P1006">
        <v>9.9146375594738299</v>
      </c>
      <c r="Q1006">
        <v>3.8142618019217998E-2</v>
      </c>
    </row>
    <row r="1007" spans="1:17" hidden="1" x14ac:dyDescent="0.3">
      <c r="A1007" t="s">
        <v>2166</v>
      </c>
      <c r="B1007" t="s">
        <v>2167</v>
      </c>
      <c r="C1007" t="str">
        <f>IFERROR(VLOOKUP(Table1[[#This Row],[Ticker]],[1]!Table2[[Symbol]:[Industry]],2,FALSE),"-")</f>
        <v>-</v>
      </c>
      <c r="D1007" t="s">
        <v>2168</v>
      </c>
      <c r="E1007">
        <v>2608.0495677599902</v>
      </c>
      <c r="F1007">
        <v>523.95000000000005</v>
      </c>
      <c r="G1007">
        <v>133.39275809908801</v>
      </c>
      <c r="H1007">
        <v>-6.9917065607997602</v>
      </c>
      <c r="I1007">
        <v>7.9110245412819502</v>
      </c>
      <c r="J1007">
        <v>-8.0635688137206003</v>
      </c>
      <c r="K1007">
        <v>511.04306666222197</v>
      </c>
      <c r="L1007">
        <v>412.973599869157</v>
      </c>
      <c r="M1007">
        <v>50.6525322302194</v>
      </c>
      <c r="N1007">
        <v>0.59512654062800896</v>
      </c>
      <c r="O1007">
        <v>17.950186086458601</v>
      </c>
      <c r="P1007">
        <v>164.55440545316799</v>
      </c>
    </row>
    <row r="1008" spans="1:17" hidden="1" x14ac:dyDescent="0.3">
      <c r="A1008" t="s">
        <v>2169</v>
      </c>
      <c r="B1008" t="s">
        <v>2170</v>
      </c>
      <c r="C1008" t="str">
        <f>IFERROR(VLOOKUP(Table1[[#This Row],[Ticker]],[1]!Table2[[Symbol]:[Industry]],2,FALSE),"-")</f>
        <v>-</v>
      </c>
      <c r="D1008" t="s">
        <v>222</v>
      </c>
      <c r="E1008">
        <v>2586.55067362</v>
      </c>
      <c r="F1008">
        <v>52.9</v>
      </c>
      <c r="G1008">
        <v>77.775218798426295</v>
      </c>
      <c r="H1008">
        <v>-3.4478254189584701</v>
      </c>
      <c r="I1008">
        <v>-5.8190607807523902</v>
      </c>
      <c r="J1008">
        <v>-11.1987899244789</v>
      </c>
      <c r="K1008">
        <v>50.4826347683777</v>
      </c>
      <c r="L1008">
        <v>42.715381426896101</v>
      </c>
      <c r="M1008">
        <v>44.9064505991647</v>
      </c>
      <c r="N1008">
        <v>1.07240665183328</v>
      </c>
      <c r="O1008">
        <v>30.207939508506598</v>
      </c>
      <c r="P1008">
        <v>105.436893203883</v>
      </c>
      <c r="Q1008">
        <v>7.3198981513521E-2</v>
      </c>
    </row>
    <row r="1009" spans="1:17" hidden="1" x14ac:dyDescent="0.3">
      <c r="A1009" t="s">
        <v>2171</v>
      </c>
      <c r="B1009" t="s">
        <v>2172</v>
      </c>
      <c r="C1009" t="str">
        <f>IFERROR(VLOOKUP(Table1[[#This Row],[Ticker]],[1]!Table2[[Symbol]:[Industry]],2,FALSE),"-")</f>
        <v>-</v>
      </c>
      <c r="D1009" t="s">
        <v>24</v>
      </c>
      <c r="E1009">
        <v>2581.6209878700001</v>
      </c>
      <c r="F1009">
        <v>50.15</v>
      </c>
      <c r="G1009">
        <v>-53.449815698091903</v>
      </c>
      <c r="H1009">
        <v>-3.2870689729778202</v>
      </c>
      <c r="I1009">
        <v>-32.801232896758997</v>
      </c>
      <c r="J1009">
        <v>-1.8568394303679501</v>
      </c>
      <c r="K1009">
        <v>52.261576629506003</v>
      </c>
      <c r="M1009">
        <v>43.689339173626898</v>
      </c>
      <c r="N1009">
        <v>0.88206882477936999</v>
      </c>
      <c r="O1009">
        <v>64.307078763708802</v>
      </c>
      <c r="P1009">
        <v>2.34693877551019</v>
      </c>
    </row>
    <row r="1010" spans="1:17" hidden="1" x14ac:dyDescent="0.3">
      <c r="A1010" t="s">
        <v>2173</v>
      </c>
      <c r="B1010" t="s">
        <v>2174</v>
      </c>
      <c r="C1010" t="str">
        <f>IFERROR(VLOOKUP(Table1[[#This Row],[Ticker]],[1]!Table2[[Symbol]:[Industry]],2,FALSE),"-")</f>
        <v>-</v>
      </c>
      <c r="D1010" t="s">
        <v>1322</v>
      </c>
      <c r="E1010">
        <v>2580.8388</v>
      </c>
      <c r="F1010">
        <v>1000</v>
      </c>
      <c r="G1010">
        <v>-26.077345738779702</v>
      </c>
      <c r="H1010">
        <v>0.29291891464398001</v>
      </c>
      <c r="I1010">
        <v>-11.3446941340338</v>
      </c>
      <c r="J1010">
        <v>-0.71262952703396498</v>
      </c>
      <c r="K1010">
        <v>999.99598983305805</v>
      </c>
      <c r="L1010">
        <v>999.99654160371904</v>
      </c>
      <c r="M1010">
        <v>55.379180563809697</v>
      </c>
      <c r="N1010">
        <v>0.78734288722994095</v>
      </c>
      <c r="O1010">
        <v>3</v>
      </c>
      <c r="P1010">
        <v>3.0927835051546202</v>
      </c>
      <c r="Q1010">
        <v>-0.101916752053546</v>
      </c>
    </row>
    <row r="1011" spans="1:17" x14ac:dyDescent="0.3">
      <c r="A1011" t="s">
        <v>2175</v>
      </c>
      <c r="B1011" t="s">
        <v>2176</v>
      </c>
      <c r="C1011" t="str">
        <f>IFERROR(VLOOKUP(Table1[[#This Row],[Ticker]],[1]!Table2[[Symbol]:[Industry]],2,FALSE),"-")</f>
        <v>-</v>
      </c>
      <c r="D1011" t="s">
        <v>298</v>
      </c>
      <c r="E1011">
        <v>2574.5561285849999</v>
      </c>
      <c r="F1011">
        <v>1724.85</v>
      </c>
      <c r="G1011">
        <v>-7.3524371584714903</v>
      </c>
      <c r="H1011">
        <v>-11.343251699030599</v>
      </c>
      <c r="I1011">
        <v>-24.640494269756498</v>
      </c>
      <c r="J1011">
        <v>-5.5704829153796398</v>
      </c>
      <c r="K1011">
        <v>1769.05036897485</v>
      </c>
      <c r="L1011">
        <v>1681.2478643095401</v>
      </c>
      <c r="M1011">
        <v>40.614162358132297</v>
      </c>
      <c r="N1011">
        <v>1.1902139045003399</v>
      </c>
      <c r="O1011">
        <v>23.3382612980838</v>
      </c>
      <c r="P1011">
        <v>31.667938931297702</v>
      </c>
      <c r="Q1011">
        <v>1.6518908529904001E-2</v>
      </c>
    </row>
    <row r="1012" spans="1:17" hidden="1" x14ac:dyDescent="0.3">
      <c r="A1012" t="s">
        <v>2177</v>
      </c>
      <c r="B1012" t="s">
        <v>2178</v>
      </c>
      <c r="C1012" t="str">
        <f>IFERROR(VLOOKUP(Table1[[#This Row],[Ticker]],[1]!Table2[[Symbol]:[Industry]],2,FALSE),"-")</f>
        <v>-</v>
      </c>
      <c r="D1012" t="s">
        <v>313</v>
      </c>
      <c r="E1012">
        <v>2567.2460662200001</v>
      </c>
      <c r="F1012">
        <v>421.3</v>
      </c>
      <c r="G1012">
        <v>60.896024605153301</v>
      </c>
      <c r="H1012">
        <v>-53.208842130363699</v>
      </c>
      <c r="I1012">
        <v>3.1467794715099902</v>
      </c>
      <c r="J1012">
        <v>-52.515649585632097</v>
      </c>
      <c r="K1012">
        <v>441.12381769775698</v>
      </c>
      <c r="L1012">
        <v>367.30576946721999</v>
      </c>
      <c r="M1012">
        <v>36.143547937498099</v>
      </c>
      <c r="N1012">
        <v>1.46642368060331</v>
      </c>
      <c r="O1012">
        <v>29.112271540469902</v>
      </c>
      <c r="P1012">
        <v>103.62493958434</v>
      </c>
      <c r="Q1012">
        <v>0.100767192146221</v>
      </c>
    </row>
    <row r="1013" spans="1:17" hidden="1" x14ac:dyDescent="0.3">
      <c r="A1013" t="s">
        <v>2179</v>
      </c>
      <c r="B1013" t="s">
        <v>2180</v>
      </c>
      <c r="C1013" t="str">
        <f>IFERROR(VLOOKUP(Table1[[#This Row],[Ticker]],[1]!Table2[[Symbol]:[Industry]],2,FALSE),"-")</f>
        <v>-</v>
      </c>
      <c r="D1013" t="s">
        <v>2181</v>
      </c>
      <c r="E1013">
        <v>2551.25</v>
      </c>
      <c r="F1013">
        <v>510.25</v>
      </c>
      <c r="G1013">
        <v>116.89784472741</v>
      </c>
      <c r="H1013">
        <v>-8.7115775988526192</v>
      </c>
      <c r="I1013">
        <v>131.631496342156</v>
      </c>
      <c r="J1013">
        <v>-3.2407194146744098</v>
      </c>
      <c r="K1013">
        <v>540.976514739408</v>
      </c>
      <c r="M1013">
        <v>39.197962115162802</v>
      </c>
      <c r="N1013">
        <v>0.69411472560218501</v>
      </c>
      <c r="O1013">
        <v>40.4703576678098</v>
      </c>
      <c r="P1013">
        <v>155.125</v>
      </c>
    </row>
    <row r="1014" spans="1:17" hidden="1" x14ac:dyDescent="0.3">
      <c r="A1014" t="s">
        <v>2182</v>
      </c>
      <c r="B1014" t="s">
        <v>2183</v>
      </c>
      <c r="C1014" t="str">
        <f>IFERROR(VLOOKUP(Table1[[#This Row],[Ticker]],[1]!Table2[[Symbol]:[Industry]],2,FALSE),"-")</f>
        <v>-</v>
      </c>
      <c r="D1014" t="s">
        <v>80</v>
      </c>
      <c r="E1014">
        <v>2541.4377676499998</v>
      </c>
      <c r="F1014">
        <v>924.25</v>
      </c>
      <c r="G1014">
        <v>145.52024373109001</v>
      </c>
      <c r="H1014">
        <v>2.7589329860276202</v>
      </c>
      <c r="I1014">
        <v>14.686532428998699</v>
      </c>
      <c r="J1014">
        <v>1.5785874744602899</v>
      </c>
      <c r="K1014">
        <v>897.01524157808399</v>
      </c>
      <c r="L1014">
        <v>747.60295516857502</v>
      </c>
      <c r="M1014">
        <v>55.079584269371097</v>
      </c>
      <c r="N1014">
        <v>0.95718641302777496</v>
      </c>
      <c r="O1014">
        <v>6.4268325669461603</v>
      </c>
      <c r="P1014">
        <v>186.145510835913</v>
      </c>
      <c r="Q1014">
        <v>6.8351227380238994E-2</v>
      </c>
    </row>
    <row r="1015" spans="1:17" hidden="1" x14ac:dyDescent="0.3">
      <c r="A1015" t="s">
        <v>2184</v>
      </c>
      <c r="B1015" t="s">
        <v>2185</v>
      </c>
      <c r="C1015" t="str">
        <f>IFERROR(VLOOKUP(Table1[[#This Row],[Ticker]],[1]!Table2[[Symbol]:[Industry]],2,FALSE),"-")</f>
        <v>-</v>
      </c>
      <c r="D1015" t="s">
        <v>51</v>
      </c>
      <c r="E1015">
        <v>2539.5984209399999</v>
      </c>
      <c r="F1015">
        <v>601.95000000000005</v>
      </c>
      <c r="G1015">
        <v>53.060293457909502</v>
      </c>
      <c r="H1015">
        <v>4.3796985948332097</v>
      </c>
      <c r="I1015">
        <v>50.888488272175699</v>
      </c>
      <c r="J1015">
        <v>-7.5164513793995003</v>
      </c>
      <c r="K1015">
        <v>568.60937803834497</v>
      </c>
      <c r="L1015">
        <v>458.92582004387702</v>
      </c>
      <c r="M1015">
        <v>40.525525796205798</v>
      </c>
      <c r="N1015">
        <v>0.39781047820859899</v>
      </c>
      <c r="O1015">
        <v>14.6025417393471</v>
      </c>
      <c r="P1015">
        <v>128.40176498852799</v>
      </c>
      <c r="Q1015">
        <v>-7.3907169677510001E-2</v>
      </c>
    </row>
    <row r="1016" spans="1:17" hidden="1" x14ac:dyDescent="0.3">
      <c r="A1016" t="s">
        <v>2186</v>
      </c>
      <c r="B1016" t="s">
        <v>2187</v>
      </c>
      <c r="C1016" t="str">
        <f>IFERROR(VLOOKUP(Table1[[#This Row],[Ticker]],[1]!Table2[[Symbol]:[Industry]],2,FALSE),"-")</f>
        <v>-</v>
      </c>
      <c r="D1016" t="s">
        <v>139</v>
      </c>
      <c r="E1016">
        <v>2532.5794134959901</v>
      </c>
      <c r="F1016">
        <v>9.68</v>
      </c>
      <c r="G1016">
        <v>566.06451139407704</v>
      </c>
      <c r="H1016">
        <v>-13.727601947175099</v>
      </c>
      <c r="I1016">
        <v>-51.033167654282998</v>
      </c>
      <c r="J1016">
        <v>-4.6769506370438796</v>
      </c>
      <c r="K1016">
        <v>10.6326515692081</v>
      </c>
      <c r="L1016">
        <v>9.4984008782094307</v>
      </c>
      <c r="M1016">
        <v>29.9314304082232</v>
      </c>
      <c r="N1016">
        <v>0.86927254478485905</v>
      </c>
      <c r="O1016">
        <v>104.54545454545401</v>
      </c>
      <c r="P1016">
        <v>617.03703703703695</v>
      </c>
      <c r="Q1016">
        <v>0.12665308545215601</v>
      </c>
    </row>
    <row r="1017" spans="1:17" hidden="1" x14ac:dyDescent="0.3">
      <c r="A1017" t="s">
        <v>2188</v>
      </c>
      <c r="B1017" t="s">
        <v>2189</v>
      </c>
      <c r="C1017" t="str">
        <f>IFERROR(VLOOKUP(Table1[[#This Row],[Ticker]],[1]!Table2[[Symbol]:[Industry]],2,FALSE),"-")</f>
        <v>-</v>
      </c>
      <c r="D1017" t="s">
        <v>46</v>
      </c>
      <c r="E1017">
        <v>2524.2516799999999</v>
      </c>
      <c r="F1017">
        <v>111.97</v>
      </c>
      <c r="G1017">
        <v>102.431858332852</v>
      </c>
      <c r="H1017">
        <v>8.9004319796581903</v>
      </c>
      <c r="I1017">
        <v>36.861791636978701</v>
      </c>
      <c r="J1017">
        <v>0.74956733459228297</v>
      </c>
      <c r="K1017">
        <v>98.127596174940805</v>
      </c>
      <c r="L1017">
        <v>77.549013048666694</v>
      </c>
      <c r="M1017">
        <v>60.3280667054904</v>
      </c>
      <c r="N1017">
        <v>0.87925212712922995</v>
      </c>
      <c r="O1017">
        <v>7.35911404840581</v>
      </c>
      <c r="P1017">
        <v>144.20937840785101</v>
      </c>
      <c r="Q1017">
        <v>0.15097979464158201</v>
      </c>
    </row>
    <row r="1018" spans="1:17" hidden="1" x14ac:dyDescent="0.3">
      <c r="A1018" t="s">
        <v>2190</v>
      </c>
      <c r="B1018" t="s">
        <v>2191</v>
      </c>
      <c r="C1018" t="str">
        <f>IFERROR(VLOOKUP(Table1[[#This Row],[Ticker]],[1]!Table2[[Symbol]:[Industry]],2,FALSE),"-")</f>
        <v>-</v>
      </c>
      <c r="D1018" t="s">
        <v>205</v>
      </c>
      <c r="E1018">
        <v>2517.3538825000001</v>
      </c>
      <c r="F1018">
        <v>452.5</v>
      </c>
      <c r="G1018">
        <v>-1.0438058206229099</v>
      </c>
      <c r="H1018">
        <v>4.6944346279143101</v>
      </c>
      <c r="I1018">
        <v>10.3768929540629</v>
      </c>
      <c r="J1018">
        <v>-6.7306626576693098</v>
      </c>
      <c r="K1018">
        <v>427.80987190126302</v>
      </c>
      <c r="L1018">
        <v>389.35446690956502</v>
      </c>
      <c r="M1018">
        <v>55.235588379932899</v>
      </c>
      <c r="N1018">
        <v>0.88038219248218896</v>
      </c>
      <c r="O1018">
        <v>6.5193370165745801</v>
      </c>
      <c r="P1018">
        <v>44.545599744449703</v>
      </c>
      <c r="Q1018">
        <v>3.5757049149660998E-2</v>
      </c>
    </row>
    <row r="1019" spans="1:17" hidden="1" x14ac:dyDescent="0.3">
      <c r="A1019" t="s">
        <v>2192</v>
      </c>
      <c r="B1019" t="s">
        <v>2193</v>
      </c>
      <c r="C1019" t="str">
        <f>IFERROR(VLOOKUP(Table1[[#This Row],[Ticker]],[1]!Table2[[Symbol]:[Industry]],2,FALSE),"-")</f>
        <v>-</v>
      </c>
      <c r="D1019" t="s">
        <v>205</v>
      </c>
      <c r="E1019">
        <v>2514.6801239799902</v>
      </c>
      <c r="F1019">
        <v>2690.15</v>
      </c>
      <c r="G1019">
        <v>-0.82109380483982197</v>
      </c>
      <c r="H1019">
        <v>-12.046439438485899</v>
      </c>
      <c r="I1019">
        <v>2.03218922915232</v>
      </c>
      <c r="J1019">
        <v>-11.2523165473758</v>
      </c>
      <c r="K1019">
        <v>2787.6634800834699</v>
      </c>
      <c r="L1019">
        <v>2556.0786924757099</v>
      </c>
      <c r="M1019">
        <v>40.757885397697898</v>
      </c>
      <c r="N1019">
        <v>0.93116145491510005</v>
      </c>
      <c r="O1019">
        <v>12.774380610746601</v>
      </c>
      <c r="P1019">
        <v>28.1634111481658</v>
      </c>
      <c r="Q1019">
        <v>5.5434300098058997E-2</v>
      </c>
    </row>
    <row r="1020" spans="1:17" hidden="1" x14ac:dyDescent="0.3">
      <c r="A1020" t="s">
        <v>2194</v>
      </c>
      <c r="B1020" t="s">
        <v>2195</v>
      </c>
      <c r="C1020" t="str">
        <f>IFERROR(VLOOKUP(Table1[[#This Row],[Ticker]],[1]!Table2[[Symbol]:[Industry]],2,FALSE),"-")</f>
        <v>-</v>
      </c>
      <c r="D1020" t="s">
        <v>101</v>
      </c>
      <c r="E1020">
        <v>2510.2877716599901</v>
      </c>
      <c r="F1020">
        <v>21.4</v>
      </c>
      <c r="G1020">
        <v>41.329724556652302</v>
      </c>
      <c r="H1020">
        <v>-0.77834633500245098</v>
      </c>
      <c r="I1020">
        <v>-19.0421915708611</v>
      </c>
      <c r="J1020">
        <v>-10.2830251033844</v>
      </c>
      <c r="K1020">
        <v>20.04550255386</v>
      </c>
      <c r="L1020">
        <v>18.671888673857701</v>
      </c>
      <c r="M1020">
        <v>58.3155382336952</v>
      </c>
      <c r="N1020">
        <v>2.30940461208312</v>
      </c>
      <c r="O1020">
        <v>48.993739368742403</v>
      </c>
      <c r="P1020">
        <v>91.881965909334198</v>
      </c>
      <c r="Q1020">
        <v>0.16138188005941101</v>
      </c>
    </row>
    <row r="1021" spans="1:17" hidden="1" x14ac:dyDescent="0.3">
      <c r="A1021" t="s">
        <v>2196</v>
      </c>
      <c r="B1021" t="s">
        <v>2197</v>
      </c>
      <c r="C1021" t="str">
        <f>IFERROR(VLOOKUP(Table1[[#This Row],[Ticker]],[1]!Table2[[Symbol]:[Industry]],2,FALSE),"-")</f>
        <v>-</v>
      </c>
      <c r="D1021" t="s">
        <v>116</v>
      </c>
      <c r="E1021">
        <v>2499.7670088300001</v>
      </c>
      <c r="F1021">
        <v>1946.7</v>
      </c>
      <c r="G1021">
        <v>497.06506014110499</v>
      </c>
      <c r="H1021">
        <v>161.455463065793</v>
      </c>
      <c r="I1021">
        <v>433.41534504324301</v>
      </c>
      <c r="J1021">
        <v>15.0429974826123</v>
      </c>
      <c r="K1021">
        <v>988.92693413482596</v>
      </c>
      <c r="L1021">
        <v>554.04461500395405</v>
      </c>
      <c r="M1021">
        <v>99.608444846557603</v>
      </c>
      <c r="N1021">
        <v>1.52709135005069</v>
      </c>
      <c r="O1021">
        <v>0</v>
      </c>
      <c r="P1021">
        <v>813.94366197183103</v>
      </c>
      <c r="Q1021">
        <v>0.24480126349789</v>
      </c>
    </row>
    <row r="1022" spans="1:17" hidden="1" x14ac:dyDescent="0.3">
      <c r="A1022" t="s">
        <v>2198</v>
      </c>
      <c r="B1022" t="s">
        <v>2199</v>
      </c>
      <c r="C1022" t="str">
        <f>IFERROR(VLOOKUP(Table1[[#This Row],[Ticker]],[1]!Table2[[Symbol]:[Industry]],2,FALSE),"-")</f>
        <v>-</v>
      </c>
      <c r="D1022" t="s">
        <v>360</v>
      </c>
      <c r="E1022">
        <v>2497.7367305550001</v>
      </c>
      <c r="F1022">
        <v>1133.55</v>
      </c>
      <c r="G1022">
        <v>6.6403054630220097</v>
      </c>
      <c r="H1022">
        <v>3.77100635711535</v>
      </c>
      <c r="I1022">
        <v>-14.3813478272035</v>
      </c>
      <c r="J1022">
        <v>2.2623503717504798</v>
      </c>
      <c r="K1022">
        <v>1030.9884382466801</v>
      </c>
      <c r="L1022">
        <v>1020.51847495744</v>
      </c>
      <c r="M1022">
        <v>82.717665759012604</v>
      </c>
      <c r="N1022">
        <v>1.4527871544482001</v>
      </c>
      <c r="O1022">
        <v>14.489876935291701</v>
      </c>
      <c r="P1022">
        <v>35.494860148218898</v>
      </c>
      <c r="Q1022">
        <v>0.16254928495718399</v>
      </c>
    </row>
    <row r="1023" spans="1:17" hidden="1" x14ac:dyDescent="0.3">
      <c r="A1023" t="s">
        <v>2200</v>
      </c>
      <c r="B1023" t="s">
        <v>2201</v>
      </c>
      <c r="C1023" t="str">
        <f>IFERROR(VLOOKUP(Table1[[#This Row],[Ticker]],[1]!Table2[[Symbol]:[Industry]],2,FALSE),"-")</f>
        <v>-</v>
      </c>
      <c r="D1023" t="s">
        <v>101</v>
      </c>
      <c r="E1023">
        <v>2492.5387500000002</v>
      </c>
      <c r="F1023">
        <v>373.75</v>
      </c>
      <c r="G1023">
        <v>192.34049361202699</v>
      </c>
      <c r="H1023">
        <v>-10.535586922861899</v>
      </c>
      <c r="I1023">
        <v>-15.927282849887799</v>
      </c>
      <c r="J1023">
        <v>-5.7870712143788703</v>
      </c>
      <c r="K1023">
        <v>408.88452402102399</v>
      </c>
      <c r="L1023">
        <v>347.45898365290299</v>
      </c>
      <c r="M1023">
        <v>31.7684848932136</v>
      </c>
      <c r="N1023">
        <v>1.25231266580571</v>
      </c>
      <c r="O1023">
        <v>37.498327759197302</v>
      </c>
      <c r="P1023">
        <v>237.06598526980301</v>
      </c>
      <c r="Q1023">
        <v>0.23995666360075299</v>
      </c>
    </row>
    <row r="1024" spans="1:17" hidden="1" x14ac:dyDescent="0.3">
      <c r="A1024" t="s">
        <v>2202</v>
      </c>
      <c r="B1024" t="s">
        <v>2203</v>
      </c>
      <c r="C1024" t="str">
        <f>IFERROR(VLOOKUP(Table1[[#This Row],[Ticker]],[1]!Table2[[Symbol]:[Industry]],2,FALSE),"-")</f>
        <v>-</v>
      </c>
      <c r="D1024" t="s">
        <v>537</v>
      </c>
      <c r="E1024">
        <v>2488.0618399999998</v>
      </c>
      <c r="F1024">
        <v>1084</v>
      </c>
      <c r="G1024">
        <v>94.763051826854195</v>
      </c>
      <c r="H1024">
        <v>11.622784602671601</v>
      </c>
      <c r="I1024">
        <v>54.037867464867603</v>
      </c>
      <c r="J1024">
        <v>4.7370472966037101E-2</v>
      </c>
      <c r="K1024">
        <v>886.54717269555294</v>
      </c>
      <c r="L1024">
        <v>722.36835286952999</v>
      </c>
      <c r="N1024">
        <v>1.33822753788134</v>
      </c>
      <c r="O1024">
        <v>7.4723247232472296</v>
      </c>
      <c r="P1024">
        <v>125.223353417826</v>
      </c>
    </row>
    <row r="1025" spans="1:17" hidden="1" x14ac:dyDescent="0.3">
      <c r="A1025" t="s">
        <v>2204</v>
      </c>
      <c r="B1025" t="s">
        <v>2205</v>
      </c>
      <c r="C1025" t="str">
        <f>IFERROR(VLOOKUP(Table1[[#This Row],[Ticker]],[1]!Table2[[Symbol]:[Industry]],2,FALSE),"-")</f>
        <v>-</v>
      </c>
      <c r="D1025" t="s">
        <v>95</v>
      </c>
      <c r="E1025">
        <v>2488.0059572340001</v>
      </c>
      <c r="F1025">
        <v>232.97</v>
      </c>
      <c r="G1025">
        <v>58.452347320526997</v>
      </c>
      <c r="H1025">
        <v>34.499936846892197</v>
      </c>
      <c r="I1025">
        <v>2.2161150299924501</v>
      </c>
      <c r="J1025">
        <v>21.2418209748257</v>
      </c>
      <c r="K1025">
        <v>185.42913538527401</v>
      </c>
      <c r="L1025">
        <v>171.28195304724801</v>
      </c>
      <c r="M1025">
        <v>78.234334578320599</v>
      </c>
      <c r="N1025">
        <v>3.0687714150750902</v>
      </c>
      <c r="O1025">
        <v>8.1684337039103792</v>
      </c>
      <c r="P1025">
        <v>93.738045738045699</v>
      </c>
      <c r="Q1025">
        <v>3.7969732642896999E-2</v>
      </c>
    </row>
    <row r="1026" spans="1:17" hidden="1" x14ac:dyDescent="0.3">
      <c r="A1026" t="s">
        <v>2206</v>
      </c>
      <c r="B1026" t="s">
        <v>2207</v>
      </c>
      <c r="C1026" t="str">
        <f>IFERROR(VLOOKUP(Table1[[#This Row],[Ticker]],[1]!Table2[[Symbol]:[Industry]],2,FALSE),"-")</f>
        <v>-</v>
      </c>
      <c r="D1026" t="s">
        <v>133</v>
      </c>
      <c r="E1026">
        <v>2485.6015376099999</v>
      </c>
      <c r="F1026">
        <v>359.95</v>
      </c>
      <c r="G1026">
        <v>-18.733123274725202</v>
      </c>
      <c r="H1026">
        <v>-3.2379701946257899</v>
      </c>
      <c r="I1026">
        <v>-3.9994716599792199</v>
      </c>
      <c r="J1026">
        <v>-1.95864918645525</v>
      </c>
      <c r="M1026">
        <v>47.966999932676103</v>
      </c>
      <c r="O1026">
        <v>11.126545353521299</v>
      </c>
      <c r="P1026">
        <v>16.112903225806399</v>
      </c>
    </row>
    <row r="1027" spans="1:17" hidden="1" x14ac:dyDescent="0.3">
      <c r="A1027" t="s">
        <v>2208</v>
      </c>
      <c r="B1027" t="s">
        <v>2209</v>
      </c>
      <c r="C1027" t="str">
        <f>IFERROR(VLOOKUP(Table1[[#This Row],[Ticker]],[1]!Table2[[Symbol]:[Industry]],2,FALSE),"-")</f>
        <v>-</v>
      </c>
      <c r="D1027" t="s">
        <v>139</v>
      </c>
      <c r="E1027">
        <v>2483.0541281249998</v>
      </c>
      <c r="F1027">
        <v>699.75</v>
      </c>
      <c r="G1027">
        <v>79.427834771617398</v>
      </c>
      <c r="H1027">
        <v>-1.17803030638993</v>
      </c>
      <c r="I1027">
        <v>-6.5542887163445496</v>
      </c>
      <c r="J1027">
        <v>-5.6015804978399402</v>
      </c>
      <c r="K1027">
        <v>677.39718540292699</v>
      </c>
      <c r="L1027">
        <v>596.49806310848101</v>
      </c>
      <c r="M1027">
        <v>56.310517669886003</v>
      </c>
      <c r="N1027">
        <v>0.346429629669188</v>
      </c>
      <c r="O1027">
        <v>17.012914434148001</v>
      </c>
      <c r="P1027">
        <v>132.39483965390701</v>
      </c>
      <c r="Q1027">
        <v>7.5651080684249E-2</v>
      </c>
    </row>
    <row r="1028" spans="1:17" hidden="1" x14ac:dyDescent="0.3">
      <c r="A1028" t="s">
        <v>2210</v>
      </c>
      <c r="B1028" t="s">
        <v>2211</v>
      </c>
      <c r="C1028" t="str">
        <f>IFERROR(VLOOKUP(Table1[[#This Row],[Ticker]],[1]!Table2[[Symbol]:[Industry]],2,FALSE),"-")</f>
        <v>-</v>
      </c>
      <c r="D1028" t="s">
        <v>168</v>
      </c>
      <c r="E1028">
        <v>2482.9075737899998</v>
      </c>
      <c r="F1028">
        <v>1647.9</v>
      </c>
      <c r="G1028">
        <v>136.597991224201</v>
      </c>
      <c r="H1028">
        <v>9.0885855713105492</v>
      </c>
      <c r="I1028">
        <v>64.665986773843301</v>
      </c>
      <c r="J1028">
        <v>6.3004852270643896</v>
      </c>
      <c r="K1028">
        <v>1470.4540045126901</v>
      </c>
      <c r="L1028">
        <v>1141.2725691850401</v>
      </c>
      <c r="M1028">
        <v>78.706942387944594</v>
      </c>
      <c r="N1028">
        <v>1.7796263706974</v>
      </c>
      <c r="O1028">
        <v>8.20134716912432</v>
      </c>
      <c r="P1028">
        <v>207.58749416705501</v>
      </c>
      <c r="Q1028">
        <v>9.7942622919493003E-2</v>
      </c>
    </row>
    <row r="1029" spans="1:17" x14ac:dyDescent="0.3">
      <c r="A1029" t="s">
        <v>2212</v>
      </c>
      <c r="B1029" t="s">
        <v>2213</v>
      </c>
      <c r="C1029" t="str">
        <f>IFERROR(VLOOKUP(Table1[[#This Row],[Ticker]],[1]!Table2[[Symbol]:[Industry]],2,FALSE),"-")</f>
        <v>-</v>
      </c>
      <c r="D1029" t="s">
        <v>368</v>
      </c>
      <c r="E1029">
        <v>2478.3095917299902</v>
      </c>
      <c r="F1029">
        <v>49.49</v>
      </c>
      <c r="G1029">
        <v>-48.8949396352427</v>
      </c>
      <c r="H1029">
        <v>-5.0912586654495797</v>
      </c>
      <c r="I1029">
        <v>-44.915163932691499</v>
      </c>
      <c r="J1029">
        <v>-3.1789108372459101</v>
      </c>
      <c r="K1029">
        <v>53.317864637222698</v>
      </c>
      <c r="L1029">
        <v>60.136762862275802</v>
      </c>
      <c r="M1029">
        <v>27.728134850849901</v>
      </c>
      <c r="N1029">
        <v>0.889798088309674</v>
      </c>
      <c r="O1029">
        <v>69.832289351384105</v>
      </c>
      <c r="P1029">
        <v>3.1041666666666599</v>
      </c>
    </row>
    <row r="1030" spans="1:17" hidden="1" x14ac:dyDescent="0.3">
      <c r="A1030" t="s">
        <v>2214</v>
      </c>
      <c r="B1030" t="s">
        <v>2215</v>
      </c>
      <c r="C1030" t="str">
        <f>IFERROR(VLOOKUP(Table1[[#This Row],[Ticker]],[1]!Table2[[Symbol]:[Industry]],2,FALSE),"-")</f>
        <v>-</v>
      </c>
      <c r="D1030" t="s">
        <v>967</v>
      </c>
      <c r="E1030">
        <v>2478.2625037600001</v>
      </c>
      <c r="F1030">
        <v>372.1</v>
      </c>
      <c r="G1030">
        <v>383.52485889416698</v>
      </c>
      <c r="H1030">
        <v>33.965567910100603</v>
      </c>
      <c r="I1030">
        <v>163.65345825677201</v>
      </c>
      <c r="J1030">
        <v>-2.59893443659469</v>
      </c>
      <c r="K1030">
        <v>317.59129766608299</v>
      </c>
      <c r="L1030">
        <v>211.50946706117199</v>
      </c>
      <c r="M1030">
        <v>53.068101037276101</v>
      </c>
      <c r="N1030">
        <v>1.45101456401291</v>
      </c>
      <c r="O1030">
        <v>12.3353937113679</v>
      </c>
      <c r="Q1030">
        <v>0.18011039073606799</v>
      </c>
    </row>
    <row r="1031" spans="1:17" hidden="1" x14ac:dyDescent="0.3">
      <c r="A1031" t="s">
        <v>2216</v>
      </c>
      <c r="B1031" t="s">
        <v>2217</v>
      </c>
      <c r="C1031" t="str">
        <f>IFERROR(VLOOKUP(Table1[[#This Row],[Ticker]],[1]!Table2[[Symbol]:[Industry]],2,FALSE),"-")</f>
        <v>-</v>
      </c>
      <c r="D1031" t="s">
        <v>51</v>
      </c>
      <c r="E1031">
        <v>2477.7649181000002</v>
      </c>
      <c r="F1031">
        <v>292.7</v>
      </c>
      <c r="G1031">
        <v>107.427836939692</v>
      </c>
      <c r="H1031">
        <v>13.9978132550415</v>
      </c>
      <c r="I1031">
        <v>85.098258886100297</v>
      </c>
      <c r="J1031">
        <v>-5.8997043569659304</v>
      </c>
      <c r="K1031">
        <v>257.73006251933799</v>
      </c>
      <c r="L1031">
        <v>194.77309132630799</v>
      </c>
      <c r="M1031">
        <v>56.765118053881302</v>
      </c>
      <c r="N1031">
        <v>1.0760359775081301</v>
      </c>
      <c r="O1031">
        <v>11.035189613939099</v>
      </c>
      <c r="P1031">
        <v>161.68976307554701</v>
      </c>
      <c r="Q1031">
        <v>4.5711857701017003E-2</v>
      </c>
    </row>
    <row r="1032" spans="1:17" x14ac:dyDescent="0.3">
      <c r="A1032" t="s">
        <v>2218</v>
      </c>
      <c r="B1032" t="s">
        <v>2219</v>
      </c>
      <c r="C1032" t="str">
        <f>IFERROR(VLOOKUP(Table1[[#This Row],[Ticker]],[1]!Table2[[Symbol]:[Industry]],2,FALSE),"-")</f>
        <v>-</v>
      </c>
      <c r="D1032" t="s">
        <v>486</v>
      </c>
      <c r="E1032">
        <v>2476.44306396</v>
      </c>
      <c r="F1032">
        <v>633.79999999999995</v>
      </c>
      <c r="G1032">
        <v>-29.337141444421999</v>
      </c>
      <c r="H1032">
        <v>3.2850799313780299</v>
      </c>
      <c r="I1032">
        <v>-10.757485754411499</v>
      </c>
      <c r="J1032">
        <v>2.6201097351296299</v>
      </c>
      <c r="K1032">
        <v>557.88414186084196</v>
      </c>
      <c r="L1032">
        <v>591.39591378305101</v>
      </c>
      <c r="M1032">
        <v>84.285250947348999</v>
      </c>
      <c r="N1032">
        <v>1.67112249872444</v>
      </c>
      <c r="O1032">
        <v>24.913221836541499</v>
      </c>
      <c r="P1032">
        <v>37.468821169070502</v>
      </c>
      <c r="Q1032">
        <v>-9.2002597716807993E-2</v>
      </c>
    </row>
    <row r="1033" spans="1:17" x14ac:dyDescent="0.3">
      <c r="A1033" t="s">
        <v>2220</v>
      </c>
      <c r="B1033" t="s">
        <v>2221</v>
      </c>
      <c r="C1033" t="str">
        <f>IFERROR(VLOOKUP(Table1[[#This Row],[Ticker]],[1]!Table2[[Symbol]:[Industry]],2,FALSE),"-")</f>
        <v>-</v>
      </c>
      <c r="D1033" t="s">
        <v>265</v>
      </c>
      <c r="E1033">
        <v>2468.831268375</v>
      </c>
      <c r="F1033">
        <v>854.55</v>
      </c>
      <c r="G1033">
        <v>-40.318899715361198</v>
      </c>
      <c r="H1033">
        <v>1.8939375655206001</v>
      </c>
      <c r="I1033">
        <v>-5.6620327439769698</v>
      </c>
      <c r="J1033">
        <v>-7.6216031277651801</v>
      </c>
      <c r="K1033">
        <v>859.72209704096997</v>
      </c>
      <c r="L1033">
        <v>835.58952640708196</v>
      </c>
      <c r="M1033">
        <v>35.886360109381201</v>
      </c>
      <c r="N1033">
        <v>1.21213341299546</v>
      </c>
      <c r="O1033">
        <v>19.1153238546603</v>
      </c>
      <c r="P1033">
        <v>29.222743081808499</v>
      </c>
      <c r="Q1033">
        <v>-1.4687538486949E-2</v>
      </c>
    </row>
    <row r="1034" spans="1:17" hidden="1" x14ac:dyDescent="0.3">
      <c r="A1034" t="s">
        <v>2222</v>
      </c>
      <c r="B1034" t="s">
        <v>2223</v>
      </c>
      <c r="C1034" t="str">
        <f>IFERROR(VLOOKUP(Table1[[#This Row],[Ticker]],[1]!Table2[[Symbol]:[Industry]],2,FALSE),"-")</f>
        <v>-</v>
      </c>
      <c r="D1034" t="s">
        <v>205</v>
      </c>
      <c r="E1034">
        <v>2467.134006155</v>
      </c>
      <c r="F1034">
        <v>1727.95</v>
      </c>
      <c r="G1034">
        <v>49.010315716414098</v>
      </c>
      <c r="H1034">
        <v>-1.6544087789719399</v>
      </c>
      <c r="I1034">
        <v>39.311393751227001</v>
      </c>
      <c r="J1034">
        <v>10.812238741826</v>
      </c>
      <c r="K1034">
        <v>1565.81944304999</v>
      </c>
      <c r="L1034">
        <v>1325.9456346198399</v>
      </c>
      <c r="M1034">
        <v>64.694857574857494</v>
      </c>
      <c r="N1034">
        <v>0.67237881135380895</v>
      </c>
      <c r="O1034">
        <v>9.0888046529123905</v>
      </c>
      <c r="P1034">
        <v>79.6019124831098</v>
      </c>
      <c r="Q1034">
        <v>0.10424605777099701</v>
      </c>
    </row>
    <row r="1035" spans="1:17" hidden="1" x14ac:dyDescent="0.3">
      <c r="A1035" t="s">
        <v>2224</v>
      </c>
      <c r="B1035" t="s">
        <v>2225</v>
      </c>
      <c r="C1035" t="str">
        <f>IFERROR(VLOOKUP(Table1[[#This Row],[Ticker]],[1]!Table2[[Symbol]:[Industry]],2,FALSE),"-")</f>
        <v>-</v>
      </c>
      <c r="D1035" t="s">
        <v>368</v>
      </c>
      <c r="E1035">
        <v>2449.5187141199999</v>
      </c>
      <c r="F1035">
        <v>222.96</v>
      </c>
      <c r="G1035">
        <v>-24.506663365289299</v>
      </c>
      <c r="H1035">
        <v>-5.9664703571010902</v>
      </c>
      <c r="I1035">
        <v>3.6424126220259598</v>
      </c>
      <c r="J1035">
        <v>-2.5185085199598398</v>
      </c>
      <c r="K1035">
        <v>227.05562938825</v>
      </c>
      <c r="L1035">
        <v>214.49818826863401</v>
      </c>
      <c r="M1035">
        <v>40.205174042928</v>
      </c>
      <c r="N1035">
        <v>0.69869369498278899</v>
      </c>
      <c r="O1035">
        <v>17.487441693577299</v>
      </c>
      <c r="P1035">
        <v>24.5586592178771</v>
      </c>
      <c r="Q1035">
        <v>2.2853132815624001E-2</v>
      </c>
    </row>
    <row r="1036" spans="1:17" hidden="1" x14ac:dyDescent="0.3">
      <c r="A1036" t="s">
        <v>2226</v>
      </c>
      <c r="B1036" t="s">
        <v>2227</v>
      </c>
      <c r="C1036" t="str">
        <f>IFERROR(VLOOKUP(Table1[[#This Row],[Ticker]],[1]!Table2[[Symbol]:[Industry]],2,FALSE),"-")</f>
        <v>-</v>
      </c>
      <c r="D1036" t="s">
        <v>527</v>
      </c>
      <c r="E1036">
        <v>2446.926339824</v>
      </c>
      <c r="F1036">
        <v>102.32</v>
      </c>
      <c r="G1036">
        <v>95.633463568663203</v>
      </c>
      <c r="H1036">
        <v>-18.879650117839802</v>
      </c>
      <c r="I1036">
        <v>20.003187765837701</v>
      </c>
      <c r="J1036">
        <v>-10.352269166673601</v>
      </c>
      <c r="K1036">
        <v>104.58021089524701</v>
      </c>
      <c r="L1036">
        <v>87.713567350843107</v>
      </c>
      <c r="M1036">
        <v>41.082885843465903</v>
      </c>
      <c r="N1036">
        <v>0.54166446299079896</v>
      </c>
      <c r="O1036">
        <v>22.6544175136825</v>
      </c>
      <c r="P1036">
        <v>123.40611353711699</v>
      </c>
      <c r="Q1036">
        <v>1.2155947644355999E-2</v>
      </c>
    </row>
    <row r="1037" spans="1:17" hidden="1" x14ac:dyDescent="0.3">
      <c r="A1037" t="s">
        <v>2228</v>
      </c>
      <c r="B1037" t="s">
        <v>2229</v>
      </c>
      <c r="C1037" t="str">
        <f>IFERROR(VLOOKUP(Table1[[#This Row],[Ticker]],[1]!Table2[[Symbol]:[Industry]],2,FALSE),"-")</f>
        <v>-</v>
      </c>
      <c r="D1037" t="s">
        <v>313</v>
      </c>
      <c r="E1037">
        <v>2441.6293897800001</v>
      </c>
      <c r="F1037">
        <v>136.71</v>
      </c>
      <c r="G1037">
        <v>41.2533555976093</v>
      </c>
      <c r="H1037">
        <v>1.2248376074426299</v>
      </c>
      <c r="I1037">
        <v>-0.468781725274725</v>
      </c>
      <c r="J1037">
        <v>-0.50680770992135005</v>
      </c>
      <c r="K1037">
        <v>136.53736590896401</v>
      </c>
      <c r="L1037">
        <v>126.39943203422401</v>
      </c>
      <c r="M1037">
        <v>52.742579821370803</v>
      </c>
      <c r="N1037">
        <v>1.0531766264383799</v>
      </c>
      <c r="O1037">
        <v>13.232389730085499</v>
      </c>
      <c r="P1037">
        <v>72.941176470588204</v>
      </c>
      <c r="Q1037">
        <v>0.14459103079010899</v>
      </c>
    </row>
    <row r="1038" spans="1:17" hidden="1" x14ac:dyDescent="0.3">
      <c r="A1038" t="s">
        <v>2230</v>
      </c>
      <c r="B1038" t="s">
        <v>2231</v>
      </c>
      <c r="C1038" t="str">
        <f>IFERROR(VLOOKUP(Table1[[#This Row],[Ticker]],[1]!Table2[[Symbol]:[Industry]],2,FALSE),"-")</f>
        <v>-</v>
      </c>
      <c r="D1038" t="s">
        <v>133</v>
      </c>
      <c r="E1038">
        <v>2432.579136884</v>
      </c>
      <c r="F1038">
        <v>45.89</v>
      </c>
      <c r="G1038">
        <v>-1.03747381417496</v>
      </c>
      <c r="H1038">
        <v>-15.0866455004691</v>
      </c>
      <c r="I1038">
        <v>2.9232341528187402</v>
      </c>
      <c r="J1038">
        <v>-7.7752645162348202</v>
      </c>
      <c r="K1038">
        <v>44.1494488963218</v>
      </c>
      <c r="L1038">
        <v>39.394276936255999</v>
      </c>
      <c r="M1038">
        <v>52.961549130871902</v>
      </c>
      <c r="N1038">
        <v>0.54426322338448196</v>
      </c>
      <c r="O1038">
        <v>14.404009588145501</v>
      </c>
      <c r="P1038">
        <v>49.5762711864406</v>
      </c>
      <c r="Q1038">
        <v>0.118116176995331</v>
      </c>
    </row>
    <row r="1039" spans="1:17" hidden="1" x14ac:dyDescent="0.3">
      <c r="A1039" t="s">
        <v>2232</v>
      </c>
      <c r="B1039" t="s">
        <v>2233</v>
      </c>
      <c r="C1039" t="str">
        <f>IFERROR(VLOOKUP(Table1[[#This Row],[Ticker]],[1]!Table2[[Symbol]:[Industry]],2,FALSE),"-")</f>
        <v>-</v>
      </c>
      <c r="D1039" t="s">
        <v>537</v>
      </c>
      <c r="E1039">
        <v>2430.6327676400001</v>
      </c>
      <c r="F1039">
        <v>401.8</v>
      </c>
      <c r="G1039">
        <v>13.362917482176201</v>
      </c>
      <c r="H1039">
        <v>-1.7135962620645599</v>
      </c>
      <c r="I1039">
        <v>9.0448189745803695</v>
      </c>
      <c r="J1039">
        <v>-4.4792469568714797</v>
      </c>
      <c r="K1039">
        <v>398.13509012388403</v>
      </c>
      <c r="L1039">
        <v>358.60734333667102</v>
      </c>
      <c r="M1039">
        <v>45.757319371035599</v>
      </c>
      <c r="N1039">
        <v>0.51803030451271204</v>
      </c>
      <c r="O1039">
        <v>12.618218018914799</v>
      </c>
      <c r="P1039">
        <v>41.379310344827601</v>
      </c>
      <c r="Q1039">
        <v>3.1206616691708999E-2</v>
      </c>
    </row>
    <row r="1040" spans="1:17" hidden="1" x14ac:dyDescent="0.3">
      <c r="A1040" t="s">
        <v>2234</v>
      </c>
      <c r="B1040" t="s">
        <v>2235</v>
      </c>
      <c r="C1040" t="str">
        <f>IFERROR(VLOOKUP(Table1[[#This Row],[Ticker]],[1]!Table2[[Symbol]:[Industry]],2,FALSE),"-")</f>
        <v>-</v>
      </c>
      <c r="D1040" t="s">
        <v>251</v>
      </c>
      <c r="E1040">
        <v>2429.6638400100001</v>
      </c>
      <c r="F1040">
        <v>5565.85</v>
      </c>
      <c r="G1040">
        <v>123.304453274452</v>
      </c>
      <c r="H1040">
        <v>-15.306716331088101</v>
      </c>
      <c r="I1040">
        <v>39.458654733420303</v>
      </c>
      <c r="J1040">
        <v>-5.2354365445778202</v>
      </c>
      <c r="K1040">
        <v>5626.3933444269296</v>
      </c>
      <c r="L1040">
        <v>4386.5967898381796</v>
      </c>
      <c r="M1040">
        <v>35.636857170412398</v>
      </c>
      <c r="N1040">
        <v>0.13944764170284701</v>
      </c>
      <c r="O1040">
        <v>21.4576389949423</v>
      </c>
      <c r="P1040">
        <v>160.69555035128801</v>
      </c>
      <c r="Q1040">
        <v>0.105018651000875</v>
      </c>
    </row>
    <row r="1041" spans="1:17" hidden="1" x14ac:dyDescent="0.3">
      <c r="A1041" t="s">
        <v>2236</v>
      </c>
      <c r="B1041" t="s">
        <v>2237</v>
      </c>
      <c r="C1041" t="str">
        <f>IFERROR(VLOOKUP(Table1[[#This Row],[Ticker]],[1]!Table2[[Symbol]:[Industry]],2,FALSE),"-")</f>
        <v>-</v>
      </c>
      <c r="D1041" t="s">
        <v>527</v>
      </c>
      <c r="E1041">
        <v>2427.59770265</v>
      </c>
      <c r="F1041">
        <v>716.75</v>
      </c>
      <c r="G1041">
        <v>98.291665207551304</v>
      </c>
      <c r="H1041">
        <v>16.489942081194599</v>
      </c>
      <c r="I1041">
        <v>-3.1805048938618099</v>
      </c>
      <c r="J1041">
        <v>-1.52723422555749</v>
      </c>
      <c r="K1041">
        <v>607.18246132965305</v>
      </c>
      <c r="L1041">
        <v>531.24963899616796</v>
      </c>
      <c r="M1041">
        <v>69.769276806793897</v>
      </c>
      <c r="N1041">
        <v>1.3854383281815399</v>
      </c>
      <c r="O1041">
        <v>2.9647715381932298</v>
      </c>
      <c r="P1041">
        <v>131.995468522414</v>
      </c>
      <c r="Q1041">
        <v>0.14623420222132899</v>
      </c>
    </row>
    <row r="1042" spans="1:17" hidden="1" x14ac:dyDescent="0.3">
      <c r="A1042" t="s">
        <v>2238</v>
      </c>
      <c r="B1042" t="s">
        <v>2239</v>
      </c>
      <c r="C1042" t="str">
        <f>IFERROR(VLOOKUP(Table1[[#This Row],[Ticker]],[1]!Table2[[Symbol]:[Industry]],2,FALSE),"-")</f>
        <v>-</v>
      </c>
      <c r="D1042" t="s">
        <v>156</v>
      </c>
      <c r="E1042">
        <v>2427.3501329999999</v>
      </c>
      <c r="F1042">
        <v>1335</v>
      </c>
      <c r="G1042">
        <v>382.49308282264798</v>
      </c>
      <c r="H1042">
        <v>2.4218401644863898</v>
      </c>
      <c r="I1042">
        <v>397.22673443739399</v>
      </c>
      <c r="J1042">
        <v>-7.1978494260966901</v>
      </c>
      <c r="K1042">
        <v>1246.2561863769499</v>
      </c>
      <c r="M1042">
        <v>56.278359912639402</v>
      </c>
      <c r="N1042">
        <v>0.43310232368528301</v>
      </c>
      <c r="O1042">
        <v>17.528089887640402</v>
      </c>
      <c r="P1042">
        <v>477.047763129457</v>
      </c>
    </row>
    <row r="1043" spans="1:17" hidden="1" x14ac:dyDescent="0.3">
      <c r="A1043" t="s">
        <v>2240</v>
      </c>
      <c r="B1043" t="s">
        <v>2241</v>
      </c>
      <c r="C1043" t="str">
        <f>IFERROR(VLOOKUP(Table1[[#This Row],[Ticker]],[1]!Table2[[Symbol]:[Industry]],2,FALSE),"-")</f>
        <v>-</v>
      </c>
      <c r="D1043" t="s">
        <v>51</v>
      </c>
      <c r="E1043">
        <v>2427.0979643999999</v>
      </c>
      <c r="F1043">
        <v>263.7</v>
      </c>
      <c r="G1043">
        <v>33.189637581533503</v>
      </c>
      <c r="H1043">
        <v>7.2691717480384597</v>
      </c>
      <c r="I1043">
        <v>-0.66263747086492197</v>
      </c>
      <c r="J1043">
        <v>2.8883024788969802</v>
      </c>
      <c r="K1043">
        <v>230.84952272653001</v>
      </c>
      <c r="L1043">
        <v>209.644497473341</v>
      </c>
      <c r="M1043">
        <v>74.215948277086895</v>
      </c>
      <c r="N1043">
        <v>2.1073358655152399</v>
      </c>
      <c r="O1043">
        <v>6.0295790671217304</v>
      </c>
      <c r="P1043">
        <v>85.704225352112601</v>
      </c>
      <c r="Q1043">
        <v>8.9454740498242993E-2</v>
      </c>
    </row>
    <row r="1044" spans="1:17" hidden="1" x14ac:dyDescent="0.3">
      <c r="A1044" t="s">
        <v>2242</v>
      </c>
      <c r="B1044" t="s">
        <v>2243</v>
      </c>
      <c r="C1044" t="str">
        <f>IFERROR(VLOOKUP(Table1[[#This Row],[Ticker]],[1]!Table2[[Symbol]:[Industry]],2,FALSE),"-")</f>
        <v>-</v>
      </c>
      <c r="D1044" t="s">
        <v>530</v>
      </c>
      <c r="E1044">
        <v>2415.3415651999999</v>
      </c>
      <c r="F1044">
        <v>79.599999999999994</v>
      </c>
      <c r="G1044">
        <v>22.4291169377872</v>
      </c>
      <c r="H1044">
        <v>5.4324811536398698</v>
      </c>
      <c r="I1044">
        <v>-23.1940850531922</v>
      </c>
      <c r="J1044">
        <v>-8.9281256121104899</v>
      </c>
      <c r="K1044">
        <v>76.944593262868096</v>
      </c>
      <c r="L1044">
        <v>73.585434252345493</v>
      </c>
      <c r="M1044">
        <v>51.848576861852401</v>
      </c>
      <c r="N1044">
        <v>2.5194583604724801</v>
      </c>
      <c r="O1044">
        <v>46.7964824120603</v>
      </c>
      <c r="P1044">
        <v>55.468749999999901</v>
      </c>
      <c r="Q1044">
        <v>0.14145668973101599</v>
      </c>
    </row>
    <row r="1045" spans="1:17" hidden="1" x14ac:dyDescent="0.3">
      <c r="A1045" t="s">
        <v>2244</v>
      </c>
      <c r="B1045" t="s">
        <v>2245</v>
      </c>
      <c r="C1045" t="str">
        <f>IFERROR(VLOOKUP(Table1[[#This Row],[Ticker]],[1]!Table2[[Symbol]:[Industry]],2,FALSE),"-")</f>
        <v>-</v>
      </c>
      <c r="D1045" t="s">
        <v>341</v>
      </c>
      <c r="E1045">
        <v>2415.257288925</v>
      </c>
      <c r="F1045">
        <v>730.75</v>
      </c>
      <c r="G1045">
        <v>12.6365365594965</v>
      </c>
      <c r="H1045">
        <v>18.8379129699257</v>
      </c>
      <c r="I1045">
        <v>42.384137253364798</v>
      </c>
      <c r="J1045">
        <v>15.6748431605115</v>
      </c>
      <c r="K1045">
        <v>597.60957366259595</v>
      </c>
      <c r="L1045">
        <v>525.10385743579604</v>
      </c>
      <c r="M1045">
        <v>84.130196399494693</v>
      </c>
      <c r="N1045">
        <v>1.89552565609775</v>
      </c>
      <c r="O1045">
        <v>1.9363667464933301</v>
      </c>
      <c r="P1045">
        <v>78.449328449328405</v>
      </c>
      <c r="Q1045">
        <v>-2.1178195434073999E-2</v>
      </c>
    </row>
    <row r="1046" spans="1:17" hidden="1" x14ac:dyDescent="0.3">
      <c r="A1046" t="s">
        <v>2246</v>
      </c>
      <c r="B1046" t="s">
        <v>2247</v>
      </c>
      <c r="C1046" t="str">
        <f>IFERROR(VLOOKUP(Table1[[#This Row],[Ticker]],[1]!Table2[[Symbol]:[Industry]],2,FALSE),"-")</f>
        <v>-</v>
      </c>
      <c r="D1046" t="s">
        <v>465</v>
      </c>
      <c r="E1046">
        <v>2406.4131855999999</v>
      </c>
      <c r="F1046">
        <v>302.60000000000002</v>
      </c>
      <c r="G1046">
        <v>-9.8725085752007402</v>
      </c>
      <c r="H1046">
        <v>1.0037833114235499</v>
      </c>
      <c r="I1046">
        <v>-4.3054298963260198</v>
      </c>
      <c r="J1046">
        <v>-5.9892117046204296</v>
      </c>
      <c r="K1046">
        <v>288.87449531108098</v>
      </c>
      <c r="L1046">
        <v>274.14797492239597</v>
      </c>
      <c r="M1046">
        <v>49.928412653329502</v>
      </c>
      <c r="N1046">
        <v>1.0928006971880799</v>
      </c>
      <c r="O1046">
        <v>9.35228023793786</v>
      </c>
      <c r="P1046">
        <v>33.392109323341401</v>
      </c>
      <c r="Q1046">
        <v>-6.1217964992974001E-2</v>
      </c>
    </row>
    <row r="1047" spans="1:17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390</v>
      </c>
      <c r="E1047">
        <v>2404.153393008</v>
      </c>
      <c r="F1047">
        <v>208.76</v>
      </c>
      <c r="G1047">
        <v>-30.645202891636998</v>
      </c>
      <c r="H1047">
        <v>-2.6274487211547499</v>
      </c>
      <c r="I1047">
        <v>-58.806629455538797</v>
      </c>
      <c r="J1047">
        <v>-3.43238278653208</v>
      </c>
      <c r="K1047">
        <v>220.863448956361</v>
      </c>
      <c r="L1047">
        <v>256.58851002310399</v>
      </c>
      <c r="M1047">
        <v>40.909317070331198</v>
      </c>
      <c r="N1047">
        <v>0.58099401399440598</v>
      </c>
      <c r="O1047">
        <v>106.81643993102099</v>
      </c>
      <c r="P1047">
        <v>9.0130548302871993</v>
      </c>
      <c r="Q1047">
        <v>-4.6252403247161997E-2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70</v>
      </c>
      <c r="E1048">
        <v>2382.20255</v>
      </c>
      <c r="F1048">
        <v>888.55</v>
      </c>
      <c r="G1048">
        <v>209.98443791233899</v>
      </c>
      <c r="H1048">
        <v>-22.124254226228398</v>
      </c>
      <c r="I1048">
        <v>22.5638282079147</v>
      </c>
      <c r="J1048">
        <v>-4.9818602962647303</v>
      </c>
      <c r="K1048">
        <v>1072.19978222332</v>
      </c>
      <c r="L1048">
        <v>910.97204458225804</v>
      </c>
      <c r="M1048">
        <v>31.054163484219401</v>
      </c>
      <c r="N1048">
        <v>1.4535748122313901</v>
      </c>
      <c r="O1048">
        <v>78.718136289460304</v>
      </c>
      <c r="P1048">
        <v>300.60865644724902</v>
      </c>
      <c r="Q1048">
        <v>0.178651127412254</v>
      </c>
    </row>
    <row r="1049" spans="1:17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1879</v>
      </c>
      <c r="E1049">
        <v>2381.9225063439999</v>
      </c>
      <c r="F1049">
        <v>49.96</v>
      </c>
      <c r="G1049">
        <v>-9.3493737861630297</v>
      </c>
      <c r="H1049">
        <v>-8.2206258982234992</v>
      </c>
      <c r="I1049">
        <v>-27.095115719193998</v>
      </c>
      <c r="J1049">
        <v>-3.1772837112143302</v>
      </c>
      <c r="K1049">
        <v>53.133459515379101</v>
      </c>
      <c r="L1049">
        <v>51.785040345040898</v>
      </c>
      <c r="M1049">
        <v>31.147307381853199</v>
      </c>
      <c r="N1049">
        <v>0.78270388120427703</v>
      </c>
      <c r="O1049">
        <v>38.911128903122503</v>
      </c>
      <c r="P1049">
        <v>22.751842751842702</v>
      </c>
      <c r="Q1049">
        <v>-1.7760442448415001E-2</v>
      </c>
    </row>
    <row r="1050" spans="1:17" hidden="1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1376</v>
      </c>
      <c r="E1050">
        <v>2381.3751757</v>
      </c>
      <c r="F1050">
        <v>919.4</v>
      </c>
      <c r="G1050">
        <v>19.304323447931001</v>
      </c>
      <c r="H1050">
        <v>5.1249224424504298</v>
      </c>
      <c r="I1050">
        <v>61.458613825744301</v>
      </c>
      <c r="J1050">
        <v>-10.351868724883801</v>
      </c>
      <c r="K1050">
        <v>816.49316517549698</v>
      </c>
      <c r="L1050">
        <v>689.76915198097197</v>
      </c>
      <c r="M1050">
        <v>56.111666801271298</v>
      </c>
      <c r="N1050">
        <v>1.5163127812533801</v>
      </c>
      <c r="O1050">
        <v>7.31455296932781</v>
      </c>
      <c r="P1050">
        <v>103.632336655592</v>
      </c>
      <c r="Q1050">
        <v>-3.004600968597E-3</v>
      </c>
    </row>
    <row r="1051" spans="1:17" hidden="1" x14ac:dyDescent="0.3">
      <c r="A1051" t="s">
        <v>2256</v>
      </c>
      <c r="B1051" t="s">
        <v>2257</v>
      </c>
      <c r="C1051" t="str">
        <f>IFERROR(VLOOKUP(Table1[[#This Row],[Ticker]],[1]!Table2[[Symbol]:[Industry]],2,FALSE),"-")</f>
        <v>-</v>
      </c>
      <c r="D1051" t="s">
        <v>291</v>
      </c>
      <c r="E1051">
        <v>2375.8033591620001</v>
      </c>
      <c r="F1051">
        <v>93.42</v>
      </c>
      <c r="G1051">
        <v>-6.6154301477568502</v>
      </c>
      <c r="H1051">
        <v>6.8152514235786503</v>
      </c>
      <c r="I1051">
        <v>-0.13040841974814099</v>
      </c>
      <c r="J1051">
        <v>-3.9849534316374</v>
      </c>
      <c r="K1051">
        <v>85.064564406711895</v>
      </c>
      <c r="L1051">
        <v>84.456892539100906</v>
      </c>
      <c r="M1051">
        <v>67.479092048792594</v>
      </c>
      <c r="N1051">
        <v>1.8131905701430799</v>
      </c>
      <c r="O1051">
        <v>11.8604153286234</v>
      </c>
      <c r="P1051">
        <v>30.8403361344537</v>
      </c>
      <c r="Q1051">
        <v>-1.9477696894196001E-2</v>
      </c>
    </row>
    <row r="1052" spans="1:17" hidden="1" x14ac:dyDescent="0.3">
      <c r="A1052" t="s">
        <v>2258</v>
      </c>
      <c r="B1052" t="s">
        <v>2259</v>
      </c>
      <c r="C1052" t="str">
        <f>IFERROR(VLOOKUP(Table1[[#This Row],[Ticker]],[1]!Table2[[Symbol]:[Industry]],2,FALSE),"-")</f>
        <v>-</v>
      </c>
      <c r="D1052" t="s">
        <v>298</v>
      </c>
      <c r="E1052">
        <v>2360.7434397749998</v>
      </c>
      <c r="F1052">
        <v>1562.75</v>
      </c>
      <c r="G1052">
        <v>37.116098695664498</v>
      </c>
      <c r="H1052">
        <v>-11.3933024771866</v>
      </c>
      <c r="I1052">
        <v>-21.233695143115501</v>
      </c>
      <c r="J1052">
        <v>-3.3910337225761999</v>
      </c>
      <c r="K1052">
        <v>1638.40988592956</v>
      </c>
      <c r="L1052">
        <v>1490.6805501230101</v>
      </c>
      <c r="M1052">
        <v>34.4628340014144</v>
      </c>
      <c r="N1052">
        <v>0.52668983309110795</v>
      </c>
      <c r="O1052">
        <v>25.1127819548872</v>
      </c>
      <c r="P1052">
        <v>68.372569089048099</v>
      </c>
      <c r="Q1052">
        <v>2.281977910491E-3</v>
      </c>
    </row>
    <row r="1053" spans="1:17" x14ac:dyDescent="0.3">
      <c r="A1053" t="s">
        <v>2260</v>
      </c>
      <c r="B1053" t="s">
        <v>2261</v>
      </c>
      <c r="C1053" t="str">
        <f>IFERROR(VLOOKUP(Table1[[#This Row],[Ticker]],[1]!Table2[[Symbol]:[Industry]],2,FALSE),"-")</f>
        <v>-</v>
      </c>
      <c r="D1053" t="s">
        <v>393</v>
      </c>
      <c r="E1053">
        <v>2352.2645878399999</v>
      </c>
      <c r="F1053">
        <v>443.2</v>
      </c>
      <c r="G1053">
        <v>-41.971694263819202</v>
      </c>
      <c r="H1053">
        <v>-6.0266464961999899</v>
      </c>
      <c r="I1053">
        <v>-23.729788529605599</v>
      </c>
      <c r="J1053">
        <v>-4.7847833399525097</v>
      </c>
      <c r="K1053">
        <v>473.78382625005702</v>
      </c>
      <c r="L1053">
        <v>497.59836108931199</v>
      </c>
      <c r="M1053">
        <v>30.479864104939701</v>
      </c>
      <c r="N1053">
        <v>1.1090025948634901</v>
      </c>
      <c r="O1053">
        <v>31.3176895306859</v>
      </c>
      <c r="P1053">
        <v>0.72727272727273196</v>
      </c>
    </row>
    <row r="1054" spans="1:17" hidden="1" x14ac:dyDescent="0.3">
      <c r="A1054" t="s">
        <v>2262</v>
      </c>
      <c r="B1054" t="s">
        <v>2263</v>
      </c>
      <c r="C1054" t="str">
        <f>IFERROR(VLOOKUP(Table1[[#This Row],[Ticker]],[1]!Table2[[Symbol]:[Industry]],2,FALSE),"-")</f>
        <v>-</v>
      </c>
      <c r="D1054" t="s">
        <v>630</v>
      </c>
      <c r="E1054">
        <v>2345.4983999999999</v>
      </c>
      <c r="F1054">
        <v>417.2</v>
      </c>
      <c r="G1054">
        <v>44.905260808597099</v>
      </c>
      <c r="H1054">
        <v>7.2999354549412701</v>
      </c>
      <c r="I1054">
        <v>3.5547825941401801</v>
      </c>
      <c r="J1054">
        <v>-7.8178040696313298</v>
      </c>
      <c r="K1054">
        <v>394.20619832218</v>
      </c>
      <c r="L1054">
        <v>349.34300885410602</v>
      </c>
      <c r="M1054">
        <v>46.0826301067274</v>
      </c>
      <c r="N1054">
        <v>1.73196862524802</v>
      </c>
      <c r="O1054">
        <v>13.614573346116901</v>
      </c>
      <c r="P1054">
        <v>78.252510147404394</v>
      </c>
      <c r="Q1054">
        <v>6.7371570672275005E-2</v>
      </c>
    </row>
    <row r="1055" spans="1:17" hidden="1" x14ac:dyDescent="0.3">
      <c r="A1055" t="s">
        <v>2264</v>
      </c>
      <c r="B1055" t="s">
        <v>2265</v>
      </c>
      <c r="C1055" t="str">
        <f>IFERROR(VLOOKUP(Table1[[#This Row],[Ticker]],[1]!Table2[[Symbol]:[Industry]],2,FALSE),"-")</f>
        <v>-</v>
      </c>
      <c r="D1055" t="s">
        <v>116</v>
      </c>
      <c r="E1055">
        <v>2337.1509883819999</v>
      </c>
      <c r="F1055">
        <v>196.07</v>
      </c>
      <c r="G1055">
        <v>-13.9422290773472</v>
      </c>
      <c r="H1055">
        <v>0.41102817445228002</v>
      </c>
      <c r="I1055">
        <v>-37.717206338314703</v>
      </c>
      <c r="J1055">
        <v>2.6558140381694799</v>
      </c>
      <c r="K1055">
        <v>191.225010711002</v>
      </c>
      <c r="L1055">
        <v>195.28976829671799</v>
      </c>
      <c r="M1055">
        <v>58.555322663397298</v>
      </c>
      <c r="N1055">
        <v>0.76687004478548404</v>
      </c>
      <c r="O1055">
        <v>47.7788544907431</v>
      </c>
      <c r="P1055">
        <v>30.887850467289699</v>
      </c>
      <c r="Q1055">
        <v>4.7355048079744E-2</v>
      </c>
    </row>
    <row r="1056" spans="1:17" hidden="1" x14ac:dyDescent="0.3">
      <c r="A1056" t="s">
        <v>2266</v>
      </c>
      <c r="B1056" t="s">
        <v>2267</v>
      </c>
      <c r="C1056" t="str">
        <f>IFERROR(VLOOKUP(Table1[[#This Row],[Ticker]],[1]!Table2[[Symbol]:[Industry]],2,FALSE),"-")</f>
        <v>-</v>
      </c>
      <c r="D1056" t="s">
        <v>530</v>
      </c>
      <c r="E1056">
        <v>2319.9066505649998</v>
      </c>
      <c r="F1056">
        <v>668.65</v>
      </c>
      <c r="G1056">
        <v>45.370372199937997</v>
      </c>
      <c r="H1056">
        <v>-21.448220306492999</v>
      </c>
      <c r="I1056">
        <v>29.3348766633572</v>
      </c>
      <c r="J1056">
        <v>-10.7659628603672</v>
      </c>
      <c r="K1056">
        <v>749.50525133296503</v>
      </c>
      <c r="L1056">
        <v>602.32351099948005</v>
      </c>
      <c r="M1056">
        <v>20.348489920369001</v>
      </c>
      <c r="N1056">
        <v>1.99716517650584</v>
      </c>
      <c r="O1056">
        <v>40.282659089209602</v>
      </c>
      <c r="P1056">
        <v>76.262027151706803</v>
      </c>
      <c r="Q1056">
        <v>0.16043981823612299</v>
      </c>
    </row>
    <row r="1057" spans="1:17" hidden="1" x14ac:dyDescent="0.3">
      <c r="A1057" t="s">
        <v>2268</v>
      </c>
      <c r="B1057" t="s">
        <v>2269</v>
      </c>
      <c r="C1057" t="str">
        <f>IFERROR(VLOOKUP(Table1[[#This Row],[Ticker]],[1]!Table2[[Symbol]:[Industry]],2,FALSE),"-")</f>
        <v>-</v>
      </c>
      <c r="D1057" t="s">
        <v>1192</v>
      </c>
      <c r="E1057">
        <v>2319.8500738399998</v>
      </c>
      <c r="F1057">
        <v>816.4</v>
      </c>
      <c r="G1057">
        <v>1.37462435503717</v>
      </c>
      <c r="H1057">
        <v>2.67930629203126</v>
      </c>
      <c r="I1057">
        <v>-30.851719029276602</v>
      </c>
      <c r="J1057">
        <v>-6.5647005329511297</v>
      </c>
      <c r="K1057">
        <v>815.022869324152</v>
      </c>
      <c r="L1057">
        <v>832.32574952870095</v>
      </c>
      <c r="M1057">
        <v>59.381771366190499</v>
      </c>
      <c r="N1057">
        <v>1.2167117729852199</v>
      </c>
      <c r="O1057">
        <v>40.978686918177303</v>
      </c>
      <c r="P1057">
        <v>37.661242728269102</v>
      </c>
      <c r="Q1057">
        <v>1.9366049970237002E-2</v>
      </c>
    </row>
    <row r="1058" spans="1:17" hidden="1" x14ac:dyDescent="0.3">
      <c r="A1058" t="s">
        <v>2270</v>
      </c>
      <c r="B1058" t="s">
        <v>2271</v>
      </c>
      <c r="C1058" t="str">
        <f>IFERROR(VLOOKUP(Table1[[#This Row],[Ticker]],[1]!Table2[[Symbol]:[Industry]],2,FALSE),"-")</f>
        <v>-</v>
      </c>
      <c r="D1058" t="s">
        <v>298</v>
      </c>
      <c r="E1058">
        <v>2315.7854874</v>
      </c>
      <c r="F1058">
        <v>3633.3</v>
      </c>
      <c r="G1058">
        <v>1909.38383912516</v>
      </c>
      <c r="H1058">
        <v>0.69469668242165905</v>
      </c>
      <c r="I1058">
        <v>237.67547877662901</v>
      </c>
      <c r="J1058">
        <v>1.62315756243375</v>
      </c>
      <c r="K1058">
        <v>3269.5032856242301</v>
      </c>
      <c r="L1058">
        <v>1616.07182032426</v>
      </c>
      <c r="M1058">
        <v>49.119718982603999</v>
      </c>
      <c r="N1058">
        <v>0.28101059494702502</v>
      </c>
      <c r="O1058">
        <v>14.909311094597101</v>
      </c>
      <c r="P1058">
        <v>2049.88165680473</v>
      </c>
    </row>
    <row r="1059" spans="1:17" hidden="1" x14ac:dyDescent="0.3">
      <c r="A1059" t="s">
        <v>2272</v>
      </c>
      <c r="B1059" t="s">
        <v>2273</v>
      </c>
      <c r="C1059" t="str">
        <f>IFERROR(VLOOKUP(Table1[[#This Row],[Ticker]],[1]!Table2[[Symbol]:[Industry]],2,FALSE),"-")</f>
        <v>-</v>
      </c>
      <c r="D1059" t="s">
        <v>408</v>
      </c>
      <c r="E1059">
        <v>2315.7327544</v>
      </c>
      <c r="F1059">
        <v>4342</v>
      </c>
      <c r="G1059">
        <v>361.51973956965497</v>
      </c>
      <c r="H1059">
        <v>-69.742501385211199</v>
      </c>
      <c r="I1059">
        <v>229.11086708445501</v>
      </c>
      <c r="J1059">
        <v>-72.387059282496594</v>
      </c>
      <c r="K1059">
        <v>3356.5862504083302</v>
      </c>
      <c r="L1059">
        <v>2199.7894254903799</v>
      </c>
      <c r="M1059">
        <v>82.882184864828901</v>
      </c>
      <c r="N1059">
        <v>0.51152648752000296</v>
      </c>
      <c r="O1059">
        <v>0</v>
      </c>
      <c r="P1059">
        <v>401.96531791907501</v>
      </c>
      <c r="Q1059">
        <v>0.25435172098370501</v>
      </c>
    </row>
    <row r="1060" spans="1:17" hidden="1" x14ac:dyDescent="0.3">
      <c r="A1060" t="s">
        <v>2274</v>
      </c>
      <c r="B1060" t="s">
        <v>2275</v>
      </c>
      <c r="C1060" t="str">
        <f>IFERROR(VLOOKUP(Table1[[#This Row],[Ticker]],[1]!Table2[[Symbol]:[Industry]],2,FALSE),"-")</f>
        <v>-</v>
      </c>
      <c r="D1060" t="s">
        <v>2276</v>
      </c>
      <c r="E1060">
        <v>2312.4765841599901</v>
      </c>
      <c r="F1060">
        <v>4683.2</v>
      </c>
      <c r="G1060">
        <v>56.275053519189903</v>
      </c>
      <c r="H1060">
        <v>-19.916952476846301</v>
      </c>
      <c r="I1060">
        <v>35.163259753751397</v>
      </c>
      <c r="J1060">
        <v>-10.3078924878804</v>
      </c>
      <c r="K1060">
        <v>5080.3333059914803</v>
      </c>
      <c r="L1060">
        <v>3993.6068176829299</v>
      </c>
      <c r="M1060">
        <v>28.7704906266714</v>
      </c>
      <c r="N1060">
        <v>0.86770466522438505</v>
      </c>
      <c r="O1060">
        <v>37.576870515886498</v>
      </c>
      <c r="P1060">
        <v>97.270429654591396</v>
      </c>
      <c r="Q1060">
        <v>0.14192242950267001</v>
      </c>
    </row>
    <row r="1061" spans="1:17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80</v>
      </c>
      <c r="E1061">
        <v>2304.5262459999999</v>
      </c>
      <c r="F1061">
        <v>89.21</v>
      </c>
      <c r="G1061">
        <v>-43.765048845319001</v>
      </c>
      <c r="H1061">
        <v>-6.9916264379905098</v>
      </c>
      <c r="I1061">
        <v>-33.500016996162998</v>
      </c>
      <c r="J1061">
        <v>-3.86307959132886</v>
      </c>
      <c r="K1061">
        <v>95.177110282134393</v>
      </c>
      <c r="L1061">
        <v>99.359473578554002</v>
      </c>
      <c r="M1061">
        <v>30.952036327284201</v>
      </c>
      <c r="N1061">
        <v>0.46945556453786302</v>
      </c>
      <c r="O1061">
        <v>74.868288308485603</v>
      </c>
      <c r="P1061">
        <v>7.6115802171290596</v>
      </c>
      <c r="Q1061">
        <v>2.5923278920175999E-2</v>
      </c>
    </row>
    <row r="1062" spans="1:17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291</v>
      </c>
      <c r="E1062">
        <v>2294.50454567</v>
      </c>
      <c r="F1062">
        <v>390.85</v>
      </c>
      <c r="G1062">
        <v>-21.222544273259999</v>
      </c>
      <c r="H1062">
        <v>-8.3234657107407202</v>
      </c>
      <c r="I1062">
        <v>-14.6235854975577</v>
      </c>
      <c r="J1062">
        <v>-7.6652744240094899</v>
      </c>
      <c r="K1062">
        <v>406.40070244367899</v>
      </c>
      <c r="L1062">
        <v>406.86111989639198</v>
      </c>
      <c r="M1062">
        <v>32.9026441553262</v>
      </c>
      <c r="N1062">
        <v>0.62593090781664495</v>
      </c>
      <c r="O1062">
        <v>37.111423819879697</v>
      </c>
      <c r="P1062">
        <v>18.135106543750901</v>
      </c>
      <c r="Q1062">
        <v>-6.2746426904288E-2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291</v>
      </c>
      <c r="E1063">
        <v>2291.8787070049998</v>
      </c>
      <c r="F1063">
        <v>77.650000000000006</v>
      </c>
      <c r="G1063">
        <v>30.948954554556799</v>
      </c>
      <c r="H1063">
        <v>39.867824327800101</v>
      </c>
      <c r="I1063">
        <v>21.276996728476799</v>
      </c>
      <c r="J1063">
        <v>1.8521801806328799</v>
      </c>
      <c r="K1063">
        <v>62.119147702280003</v>
      </c>
      <c r="L1063">
        <v>56.818277887711602</v>
      </c>
      <c r="M1063">
        <v>69.386137696572206</v>
      </c>
      <c r="N1063">
        <v>2.3446251244931098</v>
      </c>
      <c r="O1063">
        <v>3.915003219575</v>
      </c>
      <c r="P1063">
        <v>68.988030467899904</v>
      </c>
      <c r="Q1063">
        <v>8.1276682690978E-2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133</v>
      </c>
      <c r="E1064">
        <v>2277.4875405869998</v>
      </c>
      <c r="F1064">
        <v>168.77</v>
      </c>
      <c r="G1064">
        <v>57.666891050349101</v>
      </c>
      <c r="H1064">
        <v>-9.3227299065066909</v>
      </c>
      <c r="I1064">
        <v>5.9789068392021596</v>
      </c>
      <c r="J1064">
        <v>-9.4090018974165996</v>
      </c>
      <c r="K1064">
        <v>170.767771147514</v>
      </c>
      <c r="L1064">
        <v>142.824595545276</v>
      </c>
      <c r="M1064">
        <v>37.4136504982067</v>
      </c>
      <c r="N1064">
        <v>0.70151625282566998</v>
      </c>
      <c r="O1064">
        <v>20.945665698880099</v>
      </c>
      <c r="P1064">
        <v>87.522222222222197</v>
      </c>
      <c r="Q1064">
        <v>0.16812490906276301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764</v>
      </c>
      <c r="E1065">
        <v>2272.0829403560001</v>
      </c>
      <c r="F1065">
        <v>21.08</v>
      </c>
      <c r="G1065">
        <v>1.67923000879588</v>
      </c>
      <c r="H1065">
        <v>-2.5308483327462099</v>
      </c>
      <c r="I1065">
        <v>-27.360630389013899</v>
      </c>
      <c r="J1065">
        <v>-5.60393387486004</v>
      </c>
      <c r="K1065">
        <v>22.154025956275898</v>
      </c>
      <c r="L1065">
        <v>22.2277783153935</v>
      </c>
      <c r="M1065">
        <v>43.047719888745398</v>
      </c>
      <c r="N1065">
        <v>1.28039889092348</v>
      </c>
      <c r="O1065">
        <v>52.751423149905101</v>
      </c>
      <c r="P1065">
        <v>37.7777777777777</v>
      </c>
      <c r="Q1065">
        <v>-4.6825184425807999E-2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390</v>
      </c>
      <c r="E1066">
        <v>2269.5940197750001</v>
      </c>
      <c r="F1066">
        <v>1157.3499999999999</v>
      </c>
      <c r="G1066">
        <v>-37.882498920812601</v>
      </c>
      <c r="H1066">
        <v>-13.2784514657264</v>
      </c>
      <c r="I1066">
        <v>17.500282208855001</v>
      </c>
      <c r="J1066">
        <v>-5.2844787132611701</v>
      </c>
      <c r="K1066">
        <v>1246.94850016802</v>
      </c>
      <c r="L1066">
        <v>1217.01820548466</v>
      </c>
      <c r="M1066">
        <v>33.257992832874599</v>
      </c>
      <c r="N1066">
        <v>0.55006218358715497</v>
      </c>
      <c r="O1066">
        <v>27.394478766146801</v>
      </c>
      <c r="P1066">
        <v>40.276346888067302</v>
      </c>
      <c r="Q1066">
        <v>-4.5488912987584E-2</v>
      </c>
    </row>
    <row r="1067" spans="1:17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1556</v>
      </c>
      <c r="E1067">
        <v>2267.2070680500001</v>
      </c>
      <c r="F1067">
        <v>548.54999999999995</v>
      </c>
      <c r="G1067">
        <v>-49.683944244706304</v>
      </c>
      <c r="H1067">
        <v>-10.862200694060601</v>
      </c>
      <c r="I1067">
        <v>-37.545420624010902</v>
      </c>
      <c r="J1067">
        <v>-8.9977147427234296</v>
      </c>
      <c r="K1067">
        <v>653.19552468996301</v>
      </c>
      <c r="L1067">
        <v>705.80469756130606</v>
      </c>
      <c r="M1067">
        <v>7.3317287153755304</v>
      </c>
      <c r="N1067">
        <v>1.0278810093278801</v>
      </c>
      <c r="O1067">
        <v>64.980402880320796</v>
      </c>
      <c r="P1067">
        <v>1.3580931263857901</v>
      </c>
    </row>
    <row r="1068" spans="1:17" hidden="1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393</v>
      </c>
      <c r="E1068">
        <v>2264.5254100000002</v>
      </c>
      <c r="F1068">
        <v>3795.4</v>
      </c>
      <c r="G1068">
        <v>222.55528305753899</v>
      </c>
      <c r="H1068">
        <v>7.1531253102883996</v>
      </c>
      <c r="I1068">
        <v>120.711800623081</v>
      </c>
      <c r="J1068">
        <v>13.2710741766697</v>
      </c>
      <c r="K1068">
        <v>3133.1005464820601</v>
      </c>
      <c r="L1068">
        <v>2239.6994126354002</v>
      </c>
      <c r="M1068">
        <v>71.091492128329904</v>
      </c>
      <c r="N1068">
        <v>1.7483077773172999</v>
      </c>
      <c r="O1068">
        <v>4.6003056331348402</v>
      </c>
      <c r="P1068">
        <v>336.25287356321797</v>
      </c>
      <c r="Q1068">
        <v>0.128113522405752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537</v>
      </c>
      <c r="E1069">
        <v>2254.877141725</v>
      </c>
      <c r="F1069">
        <v>963.95</v>
      </c>
      <c r="G1069">
        <v>-70.337749571025199</v>
      </c>
      <c r="H1069">
        <v>-18.536675664604498</v>
      </c>
      <c r="I1069">
        <v>-32.7639490455851</v>
      </c>
      <c r="J1069">
        <v>-3.3559139485278999</v>
      </c>
      <c r="K1069">
        <v>1054.4070825136</v>
      </c>
      <c r="L1069">
        <v>1254.5577138001199</v>
      </c>
      <c r="M1069">
        <v>37.214593897680899</v>
      </c>
      <c r="N1069">
        <v>0.75179810793268698</v>
      </c>
      <c r="O1069">
        <v>83.868457907567802</v>
      </c>
      <c r="P1069">
        <v>1.91901036159864</v>
      </c>
      <c r="Q1069">
        <v>-0.15951167398572499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92</v>
      </c>
      <c r="E1070">
        <v>2253.2113403399999</v>
      </c>
      <c r="F1070">
        <v>25.77</v>
      </c>
      <c r="G1070">
        <v>102.56091384382</v>
      </c>
      <c r="H1070">
        <v>-4.0104066767514599</v>
      </c>
      <c r="I1070">
        <v>-20.058828034140099</v>
      </c>
      <c r="J1070">
        <v>-12.8478608437599</v>
      </c>
      <c r="K1070">
        <v>26.731409646627601</v>
      </c>
      <c r="L1070">
        <v>23.0597050422971</v>
      </c>
      <c r="M1070">
        <v>41.879150755842701</v>
      </c>
      <c r="N1070">
        <v>1.31017083370197</v>
      </c>
      <c r="O1070">
        <v>30.1901435778036</v>
      </c>
      <c r="P1070">
        <v>168.452065989321</v>
      </c>
      <c r="Q1070">
        <v>8.8255051505510995E-2</v>
      </c>
    </row>
    <row r="1071" spans="1:17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111</v>
      </c>
      <c r="E1071">
        <v>2251.9666114000001</v>
      </c>
      <c r="F1071">
        <v>9.1999999999999993</v>
      </c>
      <c r="G1071">
        <v>-11.7926314630656</v>
      </c>
      <c r="H1071">
        <v>27.7157416193253</v>
      </c>
      <c r="I1071">
        <v>-74.247919940485403</v>
      </c>
      <c r="J1071">
        <v>-0.71262952703396498</v>
      </c>
      <c r="K1071">
        <v>10.2949904533923</v>
      </c>
      <c r="L1071">
        <v>14.224321215813401</v>
      </c>
      <c r="M1071">
        <v>52.753609637976197</v>
      </c>
      <c r="N1071">
        <v>0.83695942285123504</v>
      </c>
      <c r="O1071">
        <v>195.108695652173</v>
      </c>
      <c r="P1071">
        <v>37.1087928464977</v>
      </c>
      <c r="Q1071">
        <v>2.6495701539574999E-2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831</v>
      </c>
      <c r="E1072">
        <v>2251.4237805150001</v>
      </c>
      <c r="F1072">
        <v>423.15</v>
      </c>
      <c r="G1072">
        <v>-48.2934192781916</v>
      </c>
      <c r="H1072">
        <v>-9.7380810953561099</v>
      </c>
      <c r="I1072">
        <v>-24.819798929044602</v>
      </c>
      <c r="J1072">
        <v>-8.9158740939148906</v>
      </c>
      <c r="K1072">
        <v>483.93060351762898</v>
      </c>
      <c r="L1072">
        <v>487.092239155627</v>
      </c>
      <c r="M1072">
        <v>16.467963071105</v>
      </c>
      <c r="N1072">
        <v>1.0378465209701699</v>
      </c>
      <c r="O1072">
        <v>35.743826066406697</v>
      </c>
      <c r="P1072">
        <v>8.7509637625288992</v>
      </c>
      <c r="Q1072">
        <v>-0.11623835088699699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51</v>
      </c>
      <c r="E1073">
        <v>2250.53813691</v>
      </c>
      <c r="F1073">
        <v>1592.7</v>
      </c>
      <c r="G1073">
        <v>9.0488476019043809</v>
      </c>
      <c r="H1073">
        <v>13.0020029382573</v>
      </c>
      <c r="I1073">
        <v>-4.8202651469757001</v>
      </c>
      <c r="J1073">
        <v>0.82990856324710105</v>
      </c>
      <c r="K1073">
        <v>1517.8797964590699</v>
      </c>
      <c r="L1073">
        <v>1438.60959870852</v>
      </c>
      <c r="M1073">
        <v>58.137416700683602</v>
      </c>
      <c r="N1073">
        <v>1.8621067550303401</v>
      </c>
      <c r="O1073">
        <v>13.3860739624537</v>
      </c>
      <c r="P1073">
        <v>44.633127497275702</v>
      </c>
      <c r="Q1073">
        <v>8.3358739410672997E-2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57</v>
      </c>
      <c r="E1074">
        <v>2244.3055276949999</v>
      </c>
      <c r="F1074">
        <v>204.05</v>
      </c>
      <c r="G1074">
        <v>-30.230752775930199</v>
      </c>
      <c r="H1074">
        <v>-1.0930576211776999</v>
      </c>
      <c r="I1074">
        <v>-30.468752794358799</v>
      </c>
      <c r="J1074">
        <v>-1.1675842685154001</v>
      </c>
      <c r="K1074">
        <v>219.741742297016</v>
      </c>
      <c r="L1074">
        <v>225.17726583056299</v>
      </c>
      <c r="M1074">
        <v>34.6813021377369</v>
      </c>
      <c r="N1074">
        <v>1.33803413382928</v>
      </c>
      <c r="O1074">
        <v>38.961038961038902</v>
      </c>
      <c r="P1074">
        <v>11.472275334608</v>
      </c>
      <c r="Q1074">
        <v>9.8023469577731004E-2</v>
      </c>
    </row>
    <row r="1075" spans="1:17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630</v>
      </c>
      <c r="E1075">
        <v>2238.2459987299999</v>
      </c>
      <c r="F1075">
        <v>151.9</v>
      </c>
      <c r="G1075">
        <v>-64.053029293083597</v>
      </c>
      <c r="H1075">
        <v>-10.142863704051701</v>
      </c>
      <c r="I1075">
        <v>-47.467486396439199</v>
      </c>
      <c r="J1075">
        <v>-2.3709209843203798</v>
      </c>
      <c r="K1075">
        <v>171.39485564434599</v>
      </c>
      <c r="L1075">
        <v>214.81118628382899</v>
      </c>
      <c r="M1075">
        <v>27.588952045148702</v>
      </c>
      <c r="N1075">
        <v>0.90186577430443304</v>
      </c>
      <c r="O1075">
        <v>105.398288347597</v>
      </c>
      <c r="P1075">
        <v>5.5447470817120603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527</v>
      </c>
      <c r="E1076">
        <v>2236.7742810700001</v>
      </c>
      <c r="F1076">
        <v>243.95</v>
      </c>
      <c r="G1076">
        <v>-48.360598532014897</v>
      </c>
      <c r="H1076">
        <v>-11.5558062578445</v>
      </c>
      <c r="I1076">
        <v>-21.442353982937501</v>
      </c>
      <c r="J1076">
        <v>-4.0717500482066002</v>
      </c>
      <c r="K1076">
        <v>260.85111451787901</v>
      </c>
      <c r="L1076">
        <v>260.78585809539902</v>
      </c>
      <c r="M1076">
        <v>41.768447156705101</v>
      </c>
      <c r="N1076">
        <v>0.46999057053807097</v>
      </c>
      <c r="O1076">
        <v>30.8259889321582</v>
      </c>
      <c r="P1076">
        <v>14.5305164319248</v>
      </c>
      <c r="Q1076">
        <v>5.5342494804984002E-2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341</v>
      </c>
      <c r="E1077">
        <v>2232.1095003</v>
      </c>
      <c r="F1077">
        <v>233</v>
      </c>
      <c r="G1077">
        <v>-13.8432783114002</v>
      </c>
      <c r="H1077">
        <v>-6.3510229696147196</v>
      </c>
      <c r="I1077">
        <v>6.0652327997026001</v>
      </c>
      <c r="J1077">
        <v>-3.1707993266621401</v>
      </c>
      <c r="K1077">
        <v>238.51206013731601</v>
      </c>
      <c r="M1077">
        <v>29.5554625015419</v>
      </c>
      <c r="N1077">
        <v>0.50557162809276102</v>
      </c>
      <c r="O1077">
        <v>22.746781115879799</v>
      </c>
      <c r="P1077">
        <v>54.7144754316069</v>
      </c>
    </row>
    <row r="1078" spans="1:17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219</v>
      </c>
      <c r="E1078">
        <v>2227.2298028199998</v>
      </c>
      <c r="F1078">
        <v>288.2</v>
      </c>
      <c r="G1078">
        <v>-46.739047744650399</v>
      </c>
      <c r="H1078">
        <v>-8.7491340568102096</v>
      </c>
      <c r="I1078">
        <v>-15.5335239212679</v>
      </c>
      <c r="J1078">
        <v>-5.2827429579068799</v>
      </c>
      <c r="K1078">
        <v>300.99188924635303</v>
      </c>
      <c r="L1078">
        <v>318.605611098211</v>
      </c>
      <c r="M1078">
        <v>29.3984587369441</v>
      </c>
      <c r="N1078">
        <v>0.92174150118780096</v>
      </c>
      <c r="O1078">
        <v>36.745315752949303</v>
      </c>
      <c r="P1078">
        <v>17.4169892035037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139</v>
      </c>
      <c r="E1079">
        <v>2226.08519074591</v>
      </c>
      <c r="F1079">
        <v>128.78</v>
      </c>
      <c r="G1079">
        <v>322.78885536659101</v>
      </c>
      <c r="H1079">
        <v>4.7030851779408502</v>
      </c>
      <c r="I1079">
        <v>65.599521309769301</v>
      </c>
      <c r="J1079">
        <v>8.8339506112975101</v>
      </c>
      <c r="K1079">
        <v>119.71313751131601</v>
      </c>
      <c r="L1079">
        <v>92.936561240887002</v>
      </c>
      <c r="M1079">
        <v>69.815765198136006</v>
      </c>
      <c r="N1079">
        <v>0.91746497102225399</v>
      </c>
      <c r="O1079">
        <v>6.9110110265569098</v>
      </c>
      <c r="P1079">
        <v>368.20578076713298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446</v>
      </c>
      <c r="E1080">
        <v>2224.4973683399999</v>
      </c>
      <c r="F1080">
        <v>540.15</v>
      </c>
      <c r="G1080">
        <v>-49.297961953470697</v>
      </c>
      <c r="H1080">
        <v>-10.296790772775401</v>
      </c>
      <c r="I1080">
        <v>-40.916374165326602</v>
      </c>
      <c r="J1080">
        <v>-6.4033406532673602</v>
      </c>
      <c r="K1080">
        <v>617.07871321102095</v>
      </c>
      <c r="L1080">
        <v>647.73508963253198</v>
      </c>
      <c r="M1080">
        <v>13.8449178560207</v>
      </c>
      <c r="N1080">
        <v>0.89522196875881299</v>
      </c>
      <c r="O1080">
        <v>47.857076737943103</v>
      </c>
      <c r="P1080">
        <v>0.26916651197326202</v>
      </c>
      <c r="Q1080">
        <v>-4.5737642306370001E-3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630</v>
      </c>
      <c r="E1081">
        <v>2214.7408457199999</v>
      </c>
      <c r="F1081">
        <v>488.15</v>
      </c>
      <c r="G1081">
        <v>-33.0796793361298</v>
      </c>
      <c r="H1081">
        <v>-6.2251751124501196</v>
      </c>
      <c r="I1081">
        <v>-19.457635310504401</v>
      </c>
      <c r="J1081">
        <v>-6.8193508225173201</v>
      </c>
      <c r="K1081">
        <v>495.14885691973899</v>
      </c>
      <c r="L1081">
        <v>498.434683908144</v>
      </c>
      <c r="M1081">
        <v>42.722920695901898</v>
      </c>
      <c r="N1081">
        <v>2.1497717053069598</v>
      </c>
      <c r="O1081">
        <v>30.082966301341699</v>
      </c>
      <c r="P1081">
        <v>19.177246093749901</v>
      </c>
      <c r="Q1081">
        <v>1.7050011402781E-2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465</v>
      </c>
      <c r="E1082">
        <v>2214.3171090000001</v>
      </c>
      <c r="F1082">
        <v>264.75</v>
      </c>
      <c r="G1082">
        <v>-2.7380242952508702</v>
      </c>
      <c r="H1082">
        <v>-11.0404661119516</v>
      </c>
      <c r="I1082">
        <v>-3.6570797350100599</v>
      </c>
      <c r="J1082">
        <v>-8.9173981104841609</v>
      </c>
      <c r="K1082">
        <v>261.07648838732098</v>
      </c>
      <c r="L1082">
        <v>236.71064038642999</v>
      </c>
      <c r="M1082">
        <v>36.728855750862401</v>
      </c>
      <c r="N1082">
        <v>0.96666246569886505</v>
      </c>
      <c r="O1082">
        <v>16.9027384324834</v>
      </c>
      <c r="P1082">
        <v>46.635281085571798</v>
      </c>
      <c r="Q1082">
        <v>0.12076417500506299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446</v>
      </c>
      <c r="E1083">
        <v>2206.4444377700001</v>
      </c>
      <c r="F1083">
        <v>712.7</v>
      </c>
      <c r="G1083">
        <v>1.1667890485777499</v>
      </c>
      <c r="H1083">
        <v>-3.2599742544098902</v>
      </c>
      <c r="I1083">
        <v>19.521997015433602</v>
      </c>
      <c r="J1083">
        <v>1.8559283032901199</v>
      </c>
      <c r="K1083">
        <v>642.30384336889097</v>
      </c>
      <c r="L1083">
        <v>592.43443409445501</v>
      </c>
      <c r="M1083">
        <v>59.951021061111703</v>
      </c>
      <c r="N1083">
        <v>1.4878229960728999</v>
      </c>
      <c r="O1083">
        <v>8.0398484635891592</v>
      </c>
      <c r="P1083">
        <v>61.958868310419199</v>
      </c>
      <c r="Q1083">
        <v>0.14987366188875401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465</v>
      </c>
      <c r="E1084">
        <v>2199.868242</v>
      </c>
      <c r="F1084">
        <v>876.7</v>
      </c>
      <c r="G1084">
        <v>73.262263619114606</v>
      </c>
      <c r="H1084">
        <v>7.2169620004056299</v>
      </c>
      <c r="I1084">
        <v>35.309705330669999</v>
      </c>
      <c r="J1084">
        <v>-2.8986001632492999</v>
      </c>
      <c r="K1084">
        <v>798.46784895784901</v>
      </c>
      <c r="L1084">
        <v>653.25117267430198</v>
      </c>
      <c r="M1084">
        <v>49.008787848231698</v>
      </c>
      <c r="N1084">
        <v>2.7751589800001599</v>
      </c>
      <c r="O1084">
        <v>29.246036272384998</v>
      </c>
      <c r="P1084">
        <v>103.339904905485</v>
      </c>
      <c r="Q1084">
        <v>0.104981233844731</v>
      </c>
    </row>
    <row r="1085" spans="1:17" hidden="1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251</v>
      </c>
      <c r="E1085">
        <v>2198.508891335</v>
      </c>
      <c r="F1085">
        <v>4280.45</v>
      </c>
      <c r="G1085">
        <v>43.079313956015703</v>
      </c>
      <c r="H1085">
        <v>-6.5907430918534802</v>
      </c>
      <c r="I1085">
        <v>21.6814887577383</v>
      </c>
      <c r="J1085">
        <v>-1.6165527401548101</v>
      </c>
      <c r="K1085">
        <v>4156.9870195695903</v>
      </c>
      <c r="L1085">
        <v>3539.8743896963801</v>
      </c>
      <c r="M1085">
        <v>47.834512591005399</v>
      </c>
      <c r="N1085">
        <v>0.46924745382449901</v>
      </c>
      <c r="O1085">
        <v>11.553691784742201</v>
      </c>
      <c r="P1085">
        <v>82.108062114443698</v>
      </c>
      <c r="Q1085">
        <v>9.2410933113617005E-2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291</v>
      </c>
      <c r="E1086">
        <v>2194.08385</v>
      </c>
      <c r="F1086">
        <v>439.3</v>
      </c>
      <c r="G1086">
        <v>-19.283645371971801</v>
      </c>
      <c r="H1086">
        <v>-0.68992833819206101</v>
      </c>
      <c r="I1086">
        <v>-6.4372314474666901</v>
      </c>
      <c r="J1086">
        <v>-5.3210765133956102</v>
      </c>
      <c r="K1086">
        <v>447.88288325344598</v>
      </c>
      <c r="L1086">
        <v>438.65648655842</v>
      </c>
      <c r="M1086">
        <v>41.439189866174402</v>
      </c>
      <c r="N1086">
        <v>0.76003803656350299</v>
      </c>
      <c r="O1086">
        <v>13.1117687229683</v>
      </c>
      <c r="P1086">
        <v>15.1356309789018</v>
      </c>
      <c r="Q1086">
        <v>-3.448355253497E-3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723</v>
      </c>
      <c r="E1087">
        <v>2180.653534008</v>
      </c>
      <c r="F1087">
        <v>272.38</v>
      </c>
      <c r="G1087">
        <v>1.4821843875007401</v>
      </c>
      <c r="H1087">
        <v>-1.06857528567822</v>
      </c>
      <c r="I1087">
        <v>1.0325647157062201</v>
      </c>
      <c r="J1087">
        <v>-0.96547402766607804</v>
      </c>
      <c r="K1087">
        <v>266.286921909721</v>
      </c>
      <c r="L1087">
        <v>246.969697282493</v>
      </c>
      <c r="M1087">
        <v>58.290846172297002</v>
      </c>
      <c r="N1087">
        <v>1.1729190108865599</v>
      </c>
      <c r="O1087">
        <v>3.8622512666128102</v>
      </c>
      <c r="P1087">
        <v>31.457528957528901</v>
      </c>
      <c r="Q1087">
        <v>3.2968413234804997E-2</v>
      </c>
    </row>
    <row r="1088" spans="1:17" hidden="1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222</v>
      </c>
      <c r="E1088">
        <v>2178.2908078750002</v>
      </c>
      <c r="F1088">
        <v>577.85</v>
      </c>
      <c r="G1088">
        <v>10.0337592005343</v>
      </c>
      <c r="H1088">
        <v>-2.1443949951680499</v>
      </c>
      <c r="I1088">
        <v>12.524544879899601</v>
      </c>
      <c r="J1088">
        <v>-1.52952359151646</v>
      </c>
      <c r="K1088">
        <v>554.10082053635904</v>
      </c>
      <c r="L1088">
        <v>477.77565105298402</v>
      </c>
      <c r="M1088">
        <v>48.881595428199802</v>
      </c>
      <c r="N1088">
        <v>0.33007183900832299</v>
      </c>
      <c r="O1088">
        <v>14.9779354503763</v>
      </c>
      <c r="P1088">
        <v>69.1598360655737</v>
      </c>
      <c r="Q1088">
        <v>0.134484928116999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291</v>
      </c>
      <c r="E1089">
        <v>2177.9673481499999</v>
      </c>
      <c r="F1089">
        <v>439.35</v>
      </c>
      <c r="G1089">
        <v>-17.717265467610702</v>
      </c>
      <c r="H1089">
        <v>-8.4474878750171296</v>
      </c>
      <c r="I1089">
        <v>-14.325813710052399</v>
      </c>
      <c r="J1089">
        <v>-0.50325416353507502</v>
      </c>
      <c r="K1089">
        <v>437.67609051125601</v>
      </c>
      <c r="L1089">
        <v>442.18824862670999</v>
      </c>
      <c r="M1089">
        <v>54.841572137306898</v>
      </c>
      <c r="N1089">
        <v>0.70946294184216996</v>
      </c>
      <c r="O1089">
        <v>45.863207010356199</v>
      </c>
      <c r="P1089">
        <v>33.136363636363598</v>
      </c>
      <c r="Q1089">
        <v>4.7766540843966997E-2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537</v>
      </c>
      <c r="E1090">
        <v>2175.9329711999999</v>
      </c>
      <c r="F1090">
        <v>419.7</v>
      </c>
      <c r="G1090">
        <v>-44.953381991168897</v>
      </c>
      <c r="H1090">
        <v>-6.1169085585750196</v>
      </c>
      <c r="I1090">
        <v>-23.375714884400601</v>
      </c>
      <c r="J1090">
        <v>-4.6041254638543796</v>
      </c>
      <c r="K1090">
        <v>438.130386274579</v>
      </c>
      <c r="L1090">
        <v>456.909681242288</v>
      </c>
      <c r="M1090">
        <v>33.880810234924297</v>
      </c>
      <c r="N1090">
        <v>0.653124400270784</v>
      </c>
      <c r="O1090">
        <v>34.226828687157401</v>
      </c>
      <c r="P1090">
        <v>9.5822454308093796</v>
      </c>
      <c r="Q1090">
        <v>1.0168507428152999E-2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51</v>
      </c>
      <c r="E1091">
        <v>2168.01906048</v>
      </c>
      <c r="F1091">
        <v>750.4</v>
      </c>
      <c r="G1091">
        <v>-4.6249185415289196</v>
      </c>
      <c r="H1091">
        <v>-1.4617624875917301</v>
      </c>
      <c r="I1091">
        <v>2.8279951014168798</v>
      </c>
      <c r="J1091">
        <v>-2.3346134412430799</v>
      </c>
      <c r="K1091">
        <v>744.83750973182305</v>
      </c>
      <c r="L1091">
        <v>692.38184259107902</v>
      </c>
      <c r="M1091">
        <v>50.606124701327502</v>
      </c>
      <c r="N1091">
        <v>0.94542380519987801</v>
      </c>
      <c r="O1091">
        <v>9.9613539445628998</v>
      </c>
      <c r="P1091">
        <v>33.073239936158799</v>
      </c>
      <c r="Q1091">
        <v>-3.3081650594485E-2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298</v>
      </c>
      <c r="E1092">
        <v>2159.1019999999999</v>
      </c>
      <c r="F1092">
        <v>3440.8</v>
      </c>
      <c r="G1092">
        <v>1694.45075478032</v>
      </c>
      <c r="H1092">
        <v>26.753161921403599</v>
      </c>
      <c r="I1092">
        <v>259.73106752679098</v>
      </c>
      <c r="J1092">
        <v>4.5247600592049899</v>
      </c>
      <c r="K1092">
        <v>3076.6374594549702</v>
      </c>
      <c r="L1092">
        <v>1891.48368785036</v>
      </c>
      <c r="M1092">
        <v>44.3225066220432</v>
      </c>
      <c r="N1092">
        <v>0.77601927710843299</v>
      </c>
      <c r="O1092">
        <v>17.559869797721401</v>
      </c>
      <c r="P1092">
        <v>2010.92024539877</v>
      </c>
      <c r="Q1092">
        <v>0.212767819409099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133</v>
      </c>
      <c r="E1093">
        <v>2153.9953576409998</v>
      </c>
      <c r="F1093">
        <v>149.07</v>
      </c>
      <c r="G1093">
        <v>-32.057532125317202</v>
      </c>
      <c r="H1093">
        <v>-9.8440952881414407</v>
      </c>
      <c r="I1093">
        <v>-23.006916356255999</v>
      </c>
      <c r="J1093">
        <v>-7.9749266099095903</v>
      </c>
      <c r="K1093">
        <v>165.62222090028999</v>
      </c>
      <c r="L1093">
        <v>164.61522419132999</v>
      </c>
      <c r="M1093">
        <v>24.7050708782096</v>
      </c>
      <c r="N1093">
        <v>0.99893067377379896</v>
      </c>
      <c r="O1093">
        <v>42.751727376400297</v>
      </c>
      <c r="P1093">
        <v>10.422222222222199</v>
      </c>
      <c r="Q1093">
        <v>-1.4339719355606E-2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465</v>
      </c>
      <c r="E1094">
        <v>2153.4029999999998</v>
      </c>
      <c r="F1094">
        <v>323.82</v>
      </c>
      <c r="G1094">
        <v>56.664317908104998</v>
      </c>
      <c r="H1094">
        <v>30.382827995552901</v>
      </c>
      <c r="I1094">
        <v>12.297917549814899</v>
      </c>
      <c r="J1094">
        <v>12.5486787954164</v>
      </c>
      <c r="K1094">
        <v>229.50107999400399</v>
      </c>
      <c r="L1094">
        <v>215.75584798678801</v>
      </c>
      <c r="M1094">
        <v>82.936047640230896</v>
      </c>
      <c r="N1094">
        <v>4.5502594105650003</v>
      </c>
      <c r="O1094">
        <v>4.7186708665307897</v>
      </c>
      <c r="P1094">
        <v>83.779795686719595</v>
      </c>
      <c r="Q1094">
        <v>7.3103762304573994E-2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500</v>
      </c>
      <c r="E1095">
        <v>2153.215134475</v>
      </c>
      <c r="F1095">
        <v>2531.15</v>
      </c>
      <c r="G1095">
        <v>22.206606944620599</v>
      </c>
      <c r="H1095">
        <v>-9.8717747696880895</v>
      </c>
      <c r="I1095">
        <v>68.654594729570107</v>
      </c>
      <c r="J1095">
        <v>-7.0535373448728897</v>
      </c>
      <c r="K1095">
        <v>2514.59764078122</v>
      </c>
      <c r="L1095">
        <v>1984.1362824314299</v>
      </c>
      <c r="M1095">
        <v>34.220623153612102</v>
      </c>
      <c r="N1095">
        <v>0.87102668307487496</v>
      </c>
      <c r="O1095">
        <v>33.496631965707202</v>
      </c>
      <c r="P1095">
        <v>95.780639672042398</v>
      </c>
      <c r="Q1095">
        <v>-1.7331583398007999E-2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265</v>
      </c>
      <c r="E1096">
        <v>2148.77252064</v>
      </c>
      <c r="F1096">
        <v>110.2</v>
      </c>
      <c r="G1096">
        <v>-41.265189479477797</v>
      </c>
      <c r="H1096">
        <v>-2.4956917148251501</v>
      </c>
      <c r="I1096">
        <v>-6.7906144376391699</v>
      </c>
      <c r="J1096">
        <v>-1.5163138326146</v>
      </c>
      <c r="K1096">
        <v>114.01250052639</v>
      </c>
      <c r="L1096">
        <v>113.591137115881</v>
      </c>
      <c r="M1096">
        <v>46.513006662586797</v>
      </c>
      <c r="N1096">
        <v>0.93233183954451204</v>
      </c>
      <c r="O1096">
        <v>41.560798548094297</v>
      </c>
      <c r="P1096">
        <v>27.4577839463335</v>
      </c>
      <c r="Q1096">
        <v>0.18403316439356901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21</v>
      </c>
      <c r="E1097">
        <v>2147.0062078800001</v>
      </c>
      <c r="F1097">
        <v>329.4</v>
      </c>
      <c r="G1097">
        <v>-12.158235079577</v>
      </c>
      <c r="H1097">
        <v>-2.5673186320130101</v>
      </c>
      <c r="I1097">
        <v>-48.774649495416703</v>
      </c>
      <c r="J1097">
        <v>-7.4815571937944503</v>
      </c>
      <c r="K1097">
        <v>362.00192355841602</v>
      </c>
      <c r="L1097">
        <v>371.45961525726398</v>
      </c>
      <c r="M1097">
        <v>30.761789600419</v>
      </c>
      <c r="N1097">
        <v>1.51117907833794</v>
      </c>
      <c r="O1097">
        <v>109.699453551912</v>
      </c>
      <c r="P1097">
        <v>37.795440284459197</v>
      </c>
      <c r="Q1097">
        <v>0.110834813081019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527</v>
      </c>
      <c r="E1098">
        <v>2144.4607263419998</v>
      </c>
      <c r="F1098">
        <v>119.13</v>
      </c>
      <c r="G1098">
        <v>63.468193630694998</v>
      </c>
      <c r="H1098">
        <v>-9.9411638021230306</v>
      </c>
      <c r="I1098">
        <v>-1.0391385784783</v>
      </c>
      <c r="J1098">
        <v>-5.1700559034744202</v>
      </c>
      <c r="K1098">
        <v>122.503660452614</v>
      </c>
      <c r="L1098">
        <v>108.057885512146</v>
      </c>
      <c r="M1098">
        <v>32.520407769600702</v>
      </c>
      <c r="N1098">
        <v>0.30281451278464799</v>
      </c>
      <c r="O1098">
        <v>25.073449173172101</v>
      </c>
      <c r="P1098">
        <v>93.549959382615697</v>
      </c>
      <c r="Q1098">
        <v>5.1773269119562003E-2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205</v>
      </c>
      <c r="E1099">
        <v>2143.8186495</v>
      </c>
      <c r="F1099">
        <v>347.3</v>
      </c>
      <c r="G1099">
        <v>34.947247723030202</v>
      </c>
      <c r="H1099">
        <v>-4.4820209998773199</v>
      </c>
      <c r="I1099">
        <v>10.5791254201174</v>
      </c>
      <c r="J1099">
        <v>-4.6366980919864904</v>
      </c>
      <c r="K1099">
        <v>340.87510063817803</v>
      </c>
      <c r="L1099">
        <v>289.30553869118103</v>
      </c>
      <c r="M1099">
        <v>44.487582491530702</v>
      </c>
      <c r="N1099">
        <v>0.68478997629015503</v>
      </c>
      <c r="O1099">
        <v>13.964871868701399</v>
      </c>
      <c r="P1099">
        <v>89.978666374924799</v>
      </c>
      <c r="Q1099">
        <v>0.15467991211571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46</v>
      </c>
      <c r="E1100">
        <v>2142.9240013399999</v>
      </c>
      <c r="F1100">
        <v>510.85</v>
      </c>
      <c r="G1100">
        <v>-37.955178593354603</v>
      </c>
      <c r="H1100">
        <v>-12.9269652155277</v>
      </c>
      <c r="I1100">
        <v>-40.121271338634699</v>
      </c>
      <c r="J1100">
        <v>-5.1188322501807004</v>
      </c>
      <c r="K1100">
        <v>552.28076188596106</v>
      </c>
      <c r="L1100">
        <v>567.49976872167895</v>
      </c>
      <c r="M1100">
        <v>37.388303107051598</v>
      </c>
      <c r="N1100">
        <v>0.95842314135099305</v>
      </c>
      <c r="O1100">
        <v>66.389351081530705</v>
      </c>
      <c r="P1100">
        <v>18.1019535313836</v>
      </c>
      <c r="Q1100">
        <v>0.168433056035939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121</v>
      </c>
      <c r="E1101">
        <v>2142.4553500000002</v>
      </c>
      <c r="F1101">
        <v>383.3</v>
      </c>
      <c r="G1101">
        <v>-57.304279303002097</v>
      </c>
      <c r="H1101">
        <v>-3.3982574177742402</v>
      </c>
      <c r="I1101">
        <v>-30.794100459556599</v>
      </c>
      <c r="J1101">
        <v>-5.6006892285264902</v>
      </c>
      <c r="K1101">
        <v>401.57596323282002</v>
      </c>
      <c r="L1101">
        <v>438.00698276852</v>
      </c>
      <c r="M1101">
        <v>37.210645756406002</v>
      </c>
      <c r="N1101">
        <v>0.399960397645512</v>
      </c>
      <c r="O1101">
        <v>56.5353509000782</v>
      </c>
      <c r="P1101">
        <v>17.9384615384615</v>
      </c>
      <c r="Q1101">
        <v>0.28033742488074098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556</v>
      </c>
      <c r="E1102">
        <v>2142.3477119999998</v>
      </c>
      <c r="F1102">
        <v>320</v>
      </c>
      <c r="G1102">
        <v>-13.362600768152801</v>
      </c>
      <c r="H1102">
        <v>-6.5469868704321001</v>
      </c>
      <c r="I1102">
        <v>-15.936226632543001</v>
      </c>
      <c r="J1102">
        <v>-4.9313795270339602</v>
      </c>
      <c r="K1102">
        <v>311.357232094908</v>
      </c>
      <c r="L1102">
        <v>309.55923767611603</v>
      </c>
      <c r="M1102">
        <v>52.999559703616498</v>
      </c>
      <c r="N1102">
        <v>2.6444823869213199</v>
      </c>
      <c r="O1102">
        <v>20.281249999999901</v>
      </c>
      <c r="P1102">
        <v>35.996600084997802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139</v>
      </c>
      <c r="E1103">
        <v>2139.75341746</v>
      </c>
      <c r="F1103">
        <v>116.99</v>
      </c>
      <c r="G1103">
        <v>117.144107473673</v>
      </c>
      <c r="H1103">
        <v>-5.8314988168751096</v>
      </c>
      <c r="I1103">
        <v>4.20098487831181</v>
      </c>
      <c r="J1103">
        <v>-3.84732340458498</v>
      </c>
      <c r="K1103">
        <v>122.39013638951999</v>
      </c>
      <c r="L1103">
        <v>100.299810926673</v>
      </c>
      <c r="M1103">
        <v>33.8712699754523</v>
      </c>
      <c r="N1103">
        <v>1.0463031992299101</v>
      </c>
      <c r="O1103">
        <v>38.858022053166899</v>
      </c>
      <c r="P1103">
        <v>178.21640903686</v>
      </c>
      <c r="Q1103">
        <v>4.1170470762684999E-2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368</v>
      </c>
      <c r="E1104">
        <v>2135.2391320000002</v>
      </c>
      <c r="F1104">
        <v>894.4</v>
      </c>
      <c r="G1104">
        <v>-27.375040556482698</v>
      </c>
      <c r="H1104">
        <v>-7.7528539228814699</v>
      </c>
      <c r="I1104">
        <v>-36.289098950884402</v>
      </c>
      <c r="J1104">
        <v>-9.5216846451441892</v>
      </c>
      <c r="K1104">
        <v>885.39453828697697</v>
      </c>
      <c r="L1104">
        <v>928.61615882540104</v>
      </c>
      <c r="M1104">
        <v>56.830515127910999</v>
      </c>
      <c r="N1104">
        <v>3.83445666822234</v>
      </c>
      <c r="O1104">
        <v>62.119856887298702</v>
      </c>
      <c r="P1104">
        <v>19.780366947904099</v>
      </c>
      <c r="Q1104">
        <v>1.4776204141268999E-2</v>
      </c>
    </row>
    <row r="1105" spans="1:17" hidden="1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168</v>
      </c>
      <c r="E1105">
        <v>2134.9492500000001</v>
      </c>
      <c r="F1105">
        <v>2140.3000000000002</v>
      </c>
      <c r="G1105">
        <v>-1.8986004556348901</v>
      </c>
      <c r="H1105">
        <v>-6.9808083680833901</v>
      </c>
      <c r="I1105">
        <v>-4.22257201191172</v>
      </c>
      <c r="J1105">
        <v>-4.0345707437120204</v>
      </c>
      <c r="K1105">
        <v>2162.3882404062201</v>
      </c>
      <c r="L1105">
        <v>2075.2744542989799</v>
      </c>
      <c r="M1105">
        <v>46.141121391077398</v>
      </c>
      <c r="N1105">
        <v>0.85829795872886405</v>
      </c>
      <c r="O1105">
        <v>29.8275942624865</v>
      </c>
      <c r="P1105">
        <v>26.644970414201101</v>
      </c>
      <c r="Q1105">
        <v>0.14228993625337399</v>
      </c>
    </row>
    <row r="1106" spans="1:17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256</v>
      </c>
      <c r="E1106">
        <v>2130.1499106799902</v>
      </c>
      <c r="F1106">
        <v>475.9</v>
      </c>
      <c r="G1106">
        <v>-43.635729897762097</v>
      </c>
      <c r="H1106">
        <v>-6.3800038311400904</v>
      </c>
      <c r="I1106">
        <v>-24.295123985872099</v>
      </c>
      <c r="J1106">
        <v>-4.2767843131846703</v>
      </c>
      <c r="K1106">
        <v>506.19081576208703</v>
      </c>
      <c r="L1106">
        <v>535.17450609835498</v>
      </c>
      <c r="M1106">
        <v>30.531464957255899</v>
      </c>
      <c r="N1106">
        <v>1.2441277981643299</v>
      </c>
      <c r="O1106">
        <v>35.5431813406177</v>
      </c>
      <c r="P1106">
        <v>4.8237885462554901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256</v>
      </c>
      <c r="E1107">
        <v>2129.3827495199998</v>
      </c>
      <c r="F1107">
        <v>590.85</v>
      </c>
      <c r="G1107">
        <v>-1.5971490775484201</v>
      </c>
      <c r="H1107">
        <v>-6.5501447755331004</v>
      </c>
      <c r="I1107">
        <v>-15.489729825143501</v>
      </c>
      <c r="J1107">
        <v>-4.4517102683189798</v>
      </c>
      <c r="K1107">
        <v>623.11884402719704</v>
      </c>
      <c r="L1107">
        <v>608.07278012099698</v>
      </c>
      <c r="M1107">
        <v>34.8035340383517</v>
      </c>
      <c r="N1107">
        <v>0.56760285595249305</v>
      </c>
      <c r="O1107">
        <v>58.246593890158202</v>
      </c>
      <c r="P1107">
        <v>38.178203928905504</v>
      </c>
      <c r="Q1107">
        <v>5.0847093951033998E-2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707</v>
      </c>
      <c r="E1108">
        <v>2126.0269994</v>
      </c>
      <c r="F1108">
        <v>337.1</v>
      </c>
      <c r="G1108">
        <v>-5.9429216575467896</v>
      </c>
      <c r="H1108">
        <v>-7.2233334525385899</v>
      </c>
      <c r="I1108">
        <v>-8.8203632337905393</v>
      </c>
      <c r="J1108">
        <v>-4.3114154787610897</v>
      </c>
      <c r="K1108">
        <v>341.94448452064302</v>
      </c>
      <c r="L1108">
        <v>332.55350683949598</v>
      </c>
      <c r="M1108">
        <v>44.054446374113297</v>
      </c>
      <c r="N1108">
        <v>0.45679790227609601</v>
      </c>
      <c r="O1108">
        <v>25.140907742509601</v>
      </c>
      <c r="P1108">
        <v>28.516965306900399</v>
      </c>
      <c r="Q1108">
        <v>6.1823156771214999E-2</v>
      </c>
    </row>
    <row r="1109" spans="1:17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282</v>
      </c>
      <c r="E1109">
        <v>2125.3122006599901</v>
      </c>
      <c r="F1109">
        <v>658.2</v>
      </c>
      <c r="G1109">
        <v>7.6206182975333601</v>
      </c>
      <c r="H1109">
        <v>-0.332141245732054</v>
      </c>
      <c r="I1109">
        <v>-16.0638603181681</v>
      </c>
      <c r="J1109">
        <v>-6.5274944881969299</v>
      </c>
      <c r="K1109">
        <v>653.66884011550496</v>
      </c>
      <c r="L1109">
        <v>632.14428962886495</v>
      </c>
      <c r="M1109">
        <v>41.318697609758601</v>
      </c>
      <c r="N1109">
        <v>0.95948887805626504</v>
      </c>
      <c r="O1109">
        <v>16.6666666666666</v>
      </c>
      <c r="P1109">
        <v>36.527691350342202</v>
      </c>
      <c r="Q1109">
        <v>-6.0271025022122997E-2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46</v>
      </c>
      <c r="E1110">
        <v>2121.1838080000002</v>
      </c>
      <c r="F1110">
        <v>182.32</v>
      </c>
      <c r="G1110">
        <v>367.67927104201198</v>
      </c>
      <c r="H1110">
        <v>-0.80442661030627804</v>
      </c>
      <c r="I1110">
        <v>98.943656500337497</v>
      </c>
      <c r="J1110">
        <v>1.5897759712478201</v>
      </c>
      <c r="K1110">
        <v>156.39421666408799</v>
      </c>
      <c r="L1110">
        <v>111.088859567836</v>
      </c>
      <c r="M1110">
        <v>70.673080470642603</v>
      </c>
      <c r="N1110">
        <v>1.58347723375817</v>
      </c>
      <c r="O1110">
        <v>11.8911803422553</v>
      </c>
      <c r="P1110">
        <v>393.75761679079199</v>
      </c>
      <c r="Q1110">
        <v>0.20372283083381301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251</v>
      </c>
      <c r="E1111">
        <v>2120.6874564</v>
      </c>
      <c r="F1111">
        <v>563</v>
      </c>
      <c r="G1111">
        <v>10.4561516442115</v>
      </c>
      <c r="H1111">
        <v>-14.657868070401699</v>
      </c>
      <c r="I1111">
        <v>-4.51357458944182</v>
      </c>
      <c r="J1111">
        <v>-9.9592604736161903</v>
      </c>
      <c r="K1111">
        <v>617.334357437481</v>
      </c>
      <c r="L1111">
        <v>563.34984062121498</v>
      </c>
      <c r="M1111">
        <v>21.3569415317695</v>
      </c>
      <c r="N1111">
        <v>0.53297827985241897</v>
      </c>
      <c r="O1111">
        <v>29.3072824156305</v>
      </c>
      <c r="P1111">
        <v>38.978030116020697</v>
      </c>
      <c r="Q1111">
        <v>4.5073070932570999E-2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537</v>
      </c>
      <c r="E1112">
        <v>2116.2044839999999</v>
      </c>
      <c r="F1112">
        <v>1856.45</v>
      </c>
      <c r="G1112">
        <v>-19.237044345362001</v>
      </c>
      <c r="H1112">
        <v>0.106155389675108</v>
      </c>
      <c r="I1112">
        <v>-5.3315028026230697</v>
      </c>
      <c r="J1112">
        <v>3.13891108921253</v>
      </c>
      <c r="K1112">
        <v>1856.6249450222399</v>
      </c>
      <c r="L1112">
        <v>1795.9832839482799</v>
      </c>
      <c r="M1112">
        <v>58.011195443877497</v>
      </c>
      <c r="N1112">
        <v>1.5827945617260499</v>
      </c>
      <c r="O1112">
        <v>30.714535807589701</v>
      </c>
      <c r="P1112">
        <v>22.537953795379501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747</v>
      </c>
      <c r="E1113">
        <v>2112.1497220450001</v>
      </c>
      <c r="F1113">
        <v>817.85</v>
      </c>
      <c r="G1113">
        <v>41.154043577464797</v>
      </c>
      <c r="H1113">
        <v>8.0605461013237392</v>
      </c>
      <c r="I1113">
        <v>-23.521875342087501</v>
      </c>
      <c r="J1113">
        <v>12.188185690357299</v>
      </c>
      <c r="K1113">
        <v>814.34253935517097</v>
      </c>
      <c r="L1113">
        <v>796.97880117497198</v>
      </c>
      <c r="M1113">
        <v>60.1546915280543</v>
      </c>
      <c r="N1113">
        <v>1.02295296673354</v>
      </c>
      <c r="O1113">
        <v>58.953353304395598</v>
      </c>
      <c r="P1113">
        <v>74.195953141640004</v>
      </c>
      <c r="Q1113">
        <v>0.188050565346462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256</v>
      </c>
      <c r="E1114">
        <v>2107.3415580000001</v>
      </c>
      <c r="F1114">
        <v>1546.65</v>
      </c>
      <c r="G1114">
        <v>-0.79280504404109897</v>
      </c>
      <c r="H1114">
        <v>-5.9419748246480504</v>
      </c>
      <c r="I1114">
        <v>7.4638786113955504</v>
      </c>
      <c r="J1114">
        <v>0.185297318337759</v>
      </c>
      <c r="K1114">
        <v>1470.1445391928301</v>
      </c>
      <c r="L1114">
        <v>1339.0363631357</v>
      </c>
      <c r="M1114">
        <v>54.641384941142299</v>
      </c>
      <c r="N1114">
        <v>0.90886731979174595</v>
      </c>
      <c r="O1114">
        <v>11.9128438884039</v>
      </c>
      <c r="P1114">
        <v>50.430384671497301</v>
      </c>
      <c r="Q1114">
        <v>3.3250404188382002E-2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1347</v>
      </c>
      <c r="E1115">
        <v>2106.2312560599999</v>
      </c>
      <c r="F1115">
        <v>742.6</v>
      </c>
      <c r="G1115">
        <v>105.15316600585101</v>
      </c>
      <c r="H1115">
        <v>23.834372509505101</v>
      </c>
      <c r="I1115">
        <v>35.312756246137901</v>
      </c>
      <c r="J1115">
        <v>1.4744247417971099</v>
      </c>
      <c r="K1115">
        <v>655.48816787391002</v>
      </c>
      <c r="L1115">
        <v>521.31207856573803</v>
      </c>
      <c r="M1115">
        <v>45.419491485232598</v>
      </c>
      <c r="N1115">
        <v>0.48982627219328201</v>
      </c>
      <c r="O1115">
        <v>21.465122542418499</v>
      </c>
      <c r="P1115">
        <v>137.74611813670501</v>
      </c>
      <c r="Q1115">
        <v>6.4463353425265005E-2</v>
      </c>
    </row>
    <row r="1116" spans="1:17" hidden="1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368</v>
      </c>
      <c r="E1116">
        <v>2105.7481022400002</v>
      </c>
      <c r="F1116">
        <v>864.1</v>
      </c>
      <c r="G1116">
        <v>-23.544972862396001</v>
      </c>
      <c r="H1116">
        <v>-3.0319123382295401</v>
      </c>
      <c r="I1116">
        <v>-12.978253243829499</v>
      </c>
      <c r="J1116">
        <v>-3.0790505311795102</v>
      </c>
      <c r="K1116">
        <v>829.71440228457595</v>
      </c>
      <c r="L1116">
        <v>799.66813416492198</v>
      </c>
      <c r="M1116">
        <v>47.246994119379302</v>
      </c>
      <c r="N1116">
        <v>0.36434995319938801</v>
      </c>
      <c r="O1116">
        <v>26.142807545422901</v>
      </c>
      <c r="P1116">
        <v>34.083326867871797</v>
      </c>
      <c r="Q1116">
        <v>-6.5540653234268997E-2</v>
      </c>
    </row>
    <row r="1117" spans="1:17" hidden="1" x14ac:dyDescent="0.3">
      <c r="A1117" t="s">
        <v>1727</v>
      </c>
      <c r="B1117" t="s">
        <v>2389</v>
      </c>
      <c r="C1117" t="str">
        <f>IFERROR(VLOOKUP(Table1[[#This Row],[Ticker]],[1]!Table2[[Symbol]:[Industry]],2,FALSE),"-")</f>
        <v>-</v>
      </c>
      <c r="D1117" t="s">
        <v>1729</v>
      </c>
      <c r="E1117">
        <v>2091.9342556299998</v>
      </c>
      <c r="F1117">
        <v>36.39</v>
      </c>
      <c r="G1117">
        <v>-18.733213005416999</v>
      </c>
      <c r="H1117">
        <v>-14.9330752664915</v>
      </c>
      <c r="I1117">
        <v>-7.3732655626052797</v>
      </c>
      <c r="J1117">
        <v>-2.1760441611802999</v>
      </c>
      <c r="K1117">
        <v>38.498046136468098</v>
      </c>
      <c r="L1117">
        <v>34.901504096317097</v>
      </c>
      <c r="M1117">
        <v>49.333103027404697</v>
      </c>
      <c r="N1117">
        <v>0.51476707891242102</v>
      </c>
      <c r="O1117">
        <v>26.270953558669898</v>
      </c>
      <c r="P1117">
        <v>34.033149171270701</v>
      </c>
      <c r="Q1117">
        <v>7.0291434656782004E-2</v>
      </c>
    </row>
    <row r="1118" spans="1:17" hidden="1" x14ac:dyDescent="0.3">
      <c r="A1118" t="s">
        <v>2390</v>
      </c>
      <c r="B1118" t="s">
        <v>2391</v>
      </c>
      <c r="C1118" t="str">
        <f>IFERROR(VLOOKUP(Table1[[#This Row],[Ticker]],[1]!Table2[[Symbol]:[Industry]],2,FALSE),"-")</f>
        <v>-</v>
      </c>
      <c r="D1118" t="s">
        <v>205</v>
      </c>
      <c r="E1118">
        <v>2078.263152</v>
      </c>
      <c r="F1118">
        <v>1278</v>
      </c>
      <c r="G1118">
        <v>29.320486936045</v>
      </c>
      <c r="H1118">
        <v>-1.34805645722861</v>
      </c>
      <c r="I1118">
        <v>27.327180865966099</v>
      </c>
      <c r="J1118">
        <v>-4.6636088135269498</v>
      </c>
      <c r="K1118">
        <v>1224.5048772919699</v>
      </c>
      <c r="L1118">
        <v>1036.41908391279</v>
      </c>
      <c r="M1118">
        <v>49.362644783460297</v>
      </c>
      <c r="N1118">
        <v>0.55669426302700997</v>
      </c>
      <c r="O1118">
        <v>9.46791862284819</v>
      </c>
      <c r="P1118">
        <v>64.786280704016505</v>
      </c>
      <c r="Q1118">
        <v>4.2539161485790997E-2</v>
      </c>
    </row>
    <row r="1119" spans="1:17" hidden="1" x14ac:dyDescent="0.3">
      <c r="A1119" t="s">
        <v>2392</v>
      </c>
      <c r="B1119" t="s">
        <v>2393</v>
      </c>
      <c r="C1119" t="str">
        <f>IFERROR(VLOOKUP(Table1[[#This Row],[Ticker]],[1]!Table2[[Symbol]:[Industry]],2,FALSE),"-")</f>
        <v>-</v>
      </c>
      <c r="D1119" t="s">
        <v>707</v>
      </c>
      <c r="E1119">
        <v>2077.9845377500001</v>
      </c>
      <c r="F1119">
        <v>522.5</v>
      </c>
      <c r="G1119">
        <v>-6.9221313816190904</v>
      </c>
      <c r="H1119">
        <v>-9.3676629166797891</v>
      </c>
      <c r="I1119">
        <v>-13.268673486450499</v>
      </c>
      <c r="J1119">
        <v>-5.1367611540906397</v>
      </c>
      <c r="K1119">
        <v>555.03703212929599</v>
      </c>
      <c r="L1119">
        <v>537.198110447879</v>
      </c>
      <c r="M1119">
        <v>18.9542143076612</v>
      </c>
      <c r="N1119">
        <v>0.71652462767719105</v>
      </c>
      <c r="O1119">
        <v>29.167464114832502</v>
      </c>
      <c r="P1119">
        <v>26.820388349514499</v>
      </c>
      <c r="Q1119">
        <v>8.9614513473774998E-2</v>
      </c>
    </row>
    <row r="1120" spans="1:17" hidden="1" x14ac:dyDescent="0.3">
      <c r="A1120" t="s">
        <v>2394</v>
      </c>
      <c r="B1120" t="s">
        <v>2395</v>
      </c>
      <c r="C1120" t="str">
        <f>IFERROR(VLOOKUP(Table1[[#This Row],[Ticker]],[1]!Table2[[Symbol]:[Industry]],2,FALSE),"-")</f>
        <v>-</v>
      </c>
      <c r="D1120" t="s">
        <v>251</v>
      </c>
      <c r="E1120">
        <v>2077.061825025</v>
      </c>
      <c r="F1120">
        <v>1905.25</v>
      </c>
      <c r="G1120">
        <v>76.650958358476998</v>
      </c>
      <c r="H1120">
        <v>-0.73810179928986996</v>
      </c>
      <c r="I1120">
        <v>34.461535298888698</v>
      </c>
      <c r="J1120">
        <v>1.6481841774628101</v>
      </c>
      <c r="K1120">
        <v>1788.9702478957599</v>
      </c>
      <c r="L1120">
        <v>1443.0734855528401</v>
      </c>
      <c r="M1120">
        <v>49.951229457640103</v>
      </c>
      <c r="N1120">
        <v>0.40198594632780998</v>
      </c>
      <c r="O1120">
        <v>11.7963521847526</v>
      </c>
      <c r="P1120">
        <v>114.277680931226</v>
      </c>
      <c r="Q1120">
        <v>0.10744297692353701</v>
      </c>
    </row>
    <row r="1121" spans="1:17" hidden="1" x14ac:dyDescent="0.3">
      <c r="A1121" t="s">
        <v>2396</v>
      </c>
      <c r="B1121" t="s">
        <v>2397</v>
      </c>
      <c r="C1121" t="str">
        <f>IFERROR(VLOOKUP(Table1[[#This Row],[Ticker]],[1]!Table2[[Symbol]:[Industry]],2,FALSE),"-")</f>
        <v>-</v>
      </c>
      <c r="D1121" t="s">
        <v>139</v>
      </c>
      <c r="E1121">
        <v>2075.8546339989998</v>
      </c>
      <c r="F1121">
        <v>259.69</v>
      </c>
      <c r="G1121">
        <v>471.59714331911402</v>
      </c>
      <c r="H1121">
        <v>58.851166184855501</v>
      </c>
      <c r="I1121">
        <v>63.530726741386999</v>
      </c>
      <c r="J1121">
        <v>-4.7588928722296897</v>
      </c>
      <c r="K1121">
        <v>207.826192975807</v>
      </c>
      <c r="L1121">
        <v>143.779163371935</v>
      </c>
      <c r="M1121">
        <v>53.220816670499403</v>
      </c>
      <c r="N1121">
        <v>1.4594704917567001</v>
      </c>
      <c r="O1121">
        <v>14.7522045515807</v>
      </c>
      <c r="P1121">
        <v>517.57431629013001</v>
      </c>
      <c r="Q1121">
        <v>0.156513817843563</v>
      </c>
    </row>
    <row r="1122" spans="1:17" hidden="1" x14ac:dyDescent="0.3">
      <c r="A1122" t="s">
        <v>2398</v>
      </c>
      <c r="B1122" t="s">
        <v>2399</v>
      </c>
      <c r="C1122" t="str">
        <f>IFERROR(VLOOKUP(Table1[[#This Row],[Ticker]],[1]!Table2[[Symbol]:[Industry]],2,FALSE),"-")</f>
        <v>-</v>
      </c>
      <c r="D1122" t="s">
        <v>955</v>
      </c>
      <c r="E1122">
        <v>2071.4543520000002</v>
      </c>
      <c r="F1122">
        <v>907.8</v>
      </c>
      <c r="G1122">
        <v>-10.9556521973246</v>
      </c>
      <c r="H1122">
        <v>3.5671184316908802</v>
      </c>
      <c r="I1122">
        <v>6.8969209750511196</v>
      </c>
      <c r="J1122">
        <v>2.3918974162464499</v>
      </c>
      <c r="K1122">
        <v>827.85822910038405</v>
      </c>
      <c r="L1122">
        <v>780.51840244530501</v>
      </c>
      <c r="M1122">
        <v>63.701328583989898</v>
      </c>
      <c r="N1122">
        <v>0.76245645303355902</v>
      </c>
      <c r="O1122">
        <v>5.4196959682749597</v>
      </c>
      <c r="P1122">
        <v>41.280834176328597</v>
      </c>
      <c r="Q1122">
        <v>4.9243389752112003E-2</v>
      </c>
    </row>
    <row r="1123" spans="1:17" hidden="1" x14ac:dyDescent="0.3">
      <c r="A1123" t="s">
        <v>2400</v>
      </c>
      <c r="B1123" t="s">
        <v>2401</v>
      </c>
      <c r="C1123" t="str">
        <f>IFERROR(VLOOKUP(Table1[[#This Row],[Ticker]],[1]!Table2[[Symbol]:[Industry]],2,FALSE),"-")</f>
        <v>-</v>
      </c>
      <c r="D1123" t="s">
        <v>136</v>
      </c>
      <c r="E1123">
        <v>2056.2637269500001</v>
      </c>
      <c r="F1123">
        <v>139.25</v>
      </c>
      <c r="G1123">
        <v>26.708575471321002</v>
      </c>
      <c r="H1123">
        <v>17.342217284865502</v>
      </c>
      <c r="I1123">
        <v>-2.4705737274662298</v>
      </c>
      <c r="J1123">
        <v>-13.371662605914301</v>
      </c>
      <c r="K1123">
        <v>129.868544684135</v>
      </c>
      <c r="L1123">
        <v>115.122589744854</v>
      </c>
      <c r="M1123">
        <v>39.612873292154902</v>
      </c>
      <c r="N1123">
        <v>1.3362901306181301</v>
      </c>
      <c r="O1123">
        <v>28.330341113105899</v>
      </c>
      <c r="P1123">
        <v>72.873991309745506</v>
      </c>
      <c r="Q1123">
        <v>0.165511543245249</v>
      </c>
    </row>
    <row r="1124" spans="1:17" hidden="1" x14ac:dyDescent="0.3">
      <c r="A1124" t="s">
        <v>2402</v>
      </c>
      <c r="B1124" t="s">
        <v>2403</v>
      </c>
      <c r="C1124" t="str">
        <f>IFERROR(VLOOKUP(Table1[[#This Row],[Ticker]],[1]!Table2[[Symbol]:[Industry]],2,FALSE),"-")</f>
        <v>-</v>
      </c>
      <c r="D1124" t="s">
        <v>133</v>
      </c>
      <c r="E1124">
        <v>2052.4535394300001</v>
      </c>
      <c r="F1124">
        <v>251.85</v>
      </c>
      <c r="G1124">
        <v>17.058909153180899</v>
      </c>
      <c r="H1124">
        <v>-15.999384728431799</v>
      </c>
      <c r="I1124">
        <v>7.6489274109696801</v>
      </c>
      <c r="J1124">
        <v>-9.4417924594591298</v>
      </c>
      <c r="K1124">
        <v>284.79590667660801</v>
      </c>
      <c r="L1124">
        <v>254.56182893024001</v>
      </c>
      <c r="M1124">
        <v>26.7127065884128</v>
      </c>
      <c r="N1124">
        <v>0.93593701525097805</v>
      </c>
      <c r="O1124">
        <v>35.080405002977898</v>
      </c>
      <c r="P1124">
        <v>44.078947368420998</v>
      </c>
      <c r="Q1124">
        <v>6.9007586842791999E-2</v>
      </c>
    </row>
    <row r="1125" spans="1:17" hidden="1" x14ac:dyDescent="0.3">
      <c r="A1125" t="s">
        <v>2404</v>
      </c>
      <c r="B1125" t="s">
        <v>2405</v>
      </c>
      <c r="C1125" t="str">
        <f>IFERROR(VLOOKUP(Table1[[#This Row],[Ticker]],[1]!Table2[[Symbol]:[Industry]],2,FALSE),"-")</f>
        <v>-</v>
      </c>
      <c r="D1125" t="s">
        <v>950</v>
      </c>
      <c r="E1125">
        <v>2048.6076142500001</v>
      </c>
      <c r="F1125">
        <v>112.41</v>
      </c>
      <c r="G1125">
        <v>-27.7729664144616</v>
      </c>
      <c r="H1125">
        <v>4.0717354184053498</v>
      </c>
      <c r="I1125">
        <v>-13.6563305292715</v>
      </c>
      <c r="J1125">
        <v>-2.0729364680873301</v>
      </c>
      <c r="M1125">
        <v>41.521696228460101</v>
      </c>
      <c r="O1125">
        <v>14.571657325860601</v>
      </c>
      <c r="P1125">
        <v>4.9579831932773102</v>
      </c>
    </row>
    <row r="1126" spans="1:17" hidden="1" x14ac:dyDescent="0.3">
      <c r="A1126" t="s">
        <v>2406</v>
      </c>
      <c r="B1126" t="s">
        <v>2407</v>
      </c>
      <c r="C1126" t="str">
        <f>IFERROR(VLOOKUP(Table1[[#This Row],[Ticker]],[1]!Table2[[Symbol]:[Industry]],2,FALSE),"-")</f>
        <v>-</v>
      </c>
      <c r="D1126" t="s">
        <v>133</v>
      </c>
      <c r="E1126">
        <v>2043.3911663700001</v>
      </c>
      <c r="F1126">
        <v>158.01</v>
      </c>
      <c r="G1126">
        <v>-29.288146667616001</v>
      </c>
      <c r="H1126">
        <v>0.88092414024596</v>
      </c>
      <c r="I1126">
        <v>-7.9350082701595204</v>
      </c>
      <c r="J1126">
        <v>-2.8394761903044698</v>
      </c>
      <c r="K1126">
        <v>152.74062781716901</v>
      </c>
      <c r="L1126">
        <v>151.48308210483901</v>
      </c>
      <c r="M1126">
        <v>55.101673397627501</v>
      </c>
      <c r="N1126">
        <v>1.08067513365919</v>
      </c>
      <c r="O1126">
        <v>24.264287070438499</v>
      </c>
      <c r="P1126">
        <v>37.399999999999899</v>
      </c>
    </row>
    <row r="1127" spans="1:17" hidden="1" x14ac:dyDescent="0.3">
      <c r="A1127" t="s">
        <v>2408</v>
      </c>
      <c r="B1127" t="s">
        <v>2409</v>
      </c>
      <c r="C1127" t="str">
        <f>IFERROR(VLOOKUP(Table1[[#This Row],[Ticker]],[1]!Table2[[Symbol]:[Industry]],2,FALSE),"-")</f>
        <v>-</v>
      </c>
      <c r="D1127" t="s">
        <v>393</v>
      </c>
      <c r="E1127">
        <v>2040.438017636</v>
      </c>
      <c r="F1127">
        <v>135.56</v>
      </c>
      <c r="G1127">
        <v>100.232171780435</v>
      </c>
      <c r="H1127">
        <v>13.7486051956447</v>
      </c>
      <c r="I1127">
        <v>2.6670804664707601</v>
      </c>
      <c r="J1127">
        <v>-5.9994370816221796</v>
      </c>
      <c r="K1127">
        <v>125.627691538132</v>
      </c>
      <c r="L1127">
        <v>104.096493334296</v>
      </c>
      <c r="M1127">
        <v>47.122917502855401</v>
      </c>
      <c r="N1127">
        <v>0.44668876932028201</v>
      </c>
      <c r="O1127">
        <v>15.8084980820301</v>
      </c>
      <c r="P1127">
        <v>143.59389038634299</v>
      </c>
      <c r="Q1127">
        <v>0.10310784018279801</v>
      </c>
    </row>
    <row r="1128" spans="1:17" hidden="1" x14ac:dyDescent="0.3">
      <c r="A1128" t="s">
        <v>2410</v>
      </c>
      <c r="B1128" t="s">
        <v>2411</v>
      </c>
      <c r="C1128" t="str">
        <f>IFERROR(VLOOKUP(Table1[[#This Row],[Ticker]],[1]!Table2[[Symbol]:[Industry]],2,FALSE),"-")</f>
        <v>-</v>
      </c>
      <c r="D1128" t="s">
        <v>18</v>
      </c>
      <c r="E1128">
        <v>2030.6030668559999</v>
      </c>
      <c r="F1128">
        <v>207.48</v>
      </c>
      <c r="G1128">
        <v>-57.239593260392297</v>
      </c>
      <c r="H1128">
        <v>-1.2910945083140799</v>
      </c>
      <c r="I1128">
        <v>-32.123617387183899</v>
      </c>
      <c r="J1128">
        <v>-2.9029262769162099</v>
      </c>
      <c r="K1128">
        <v>210.86105459212399</v>
      </c>
      <c r="M1128">
        <v>46.784269261491801</v>
      </c>
      <c r="N1128">
        <v>1.3631654666722</v>
      </c>
      <c r="O1128">
        <v>65.823211875843398</v>
      </c>
      <c r="P1128">
        <v>13.7188270759112</v>
      </c>
    </row>
    <row r="1129" spans="1:17" hidden="1" x14ac:dyDescent="0.3">
      <c r="A1129" t="s">
        <v>2412</v>
      </c>
      <c r="B1129" t="s">
        <v>2413</v>
      </c>
      <c r="C1129" t="str">
        <f>IFERROR(VLOOKUP(Table1[[#This Row],[Ticker]],[1]!Table2[[Symbol]:[Industry]],2,FALSE),"-")</f>
        <v>-</v>
      </c>
      <c r="D1129" t="s">
        <v>413</v>
      </c>
      <c r="E1129">
        <v>2028.4998009999999</v>
      </c>
      <c r="F1129">
        <v>919.3</v>
      </c>
      <c r="G1129">
        <v>171.141182217595</v>
      </c>
      <c r="H1129">
        <v>3.0837811894638998</v>
      </c>
      <c r="I1129">
        <v>23.767004866554</v>
      </c>
      <c r="J1129">
        <v>3.3165120630832199</v>
      </c>
      <c r="K1129">
        <v>784.57233898095296</v>
      </c>
      <c r="L1129">
        <v>643.89253757032498</v>
      </c>
      <c r="M1129">
        <v>78.816441112059195</v>
      </c>
      <c r="N1129">
        <v>2.58133911265484</v>
      </c>
      <c r="O1129">
        <v>4.9711737191341303</v>
      </c>
      <c r="P1129">
        <v>224.668903408087</v>
      </c>
      <c r="Q1129">
        <v>0.16455907184174701</v>
      </c>
    </row>
    <row r="1130" spans="1:17" hidden="1" x14ac:dyDescent="0.3">
      <c r="A1130" t="s">
        <v>2414</v>
      </c>
      <c r="B1130" t="s">
        <v>2415</v>
      </c>
      <c r="C1130" t="str">
        <f>IFERROR(VLOOKUP(Table1[[#This Row],[Ticker]],[1]!Table2[[Symbol]:[Industry]],2,FALSE),"-")</f>
        <v>-</v>
      </c>
      <c r="D1130" t="s">
        <v>2416</v>
      </c>
      <c r="E1130">
        <v>2025.5432112200001</v>
      </c>
      <c r="F1130">
        <v>1875.4</v>
      </c>
      <c r="G1130">
        <v>303.56655688581299</v>
      </c>
      <c r="H1130">
        <v>-10.7104677302009</v>
      </c>
      <c r="I1130">
        <v>29.7264657877353</v>
      </c>
      <c r="J1130">
        <v>-3.3497052450496301</v>
      </c>
      <c r="K1130">
        <v>1860.4835258819901</v>
      </c>
      <c r="L1130">
        <v>1362.9221105613101</v>
      </c>
      <c r="M1130">
        <v>41.161735354287003</v>
      </c>
      <c r="N1130">
        <v>0.63266890984958801</v>
      </c>
      <c r="O1130">
        <v>20.5076250399914</v>
      </c>
      <c r="P1130">
        <v>432.40596167494601</v>
      </c>
      <c r="Q1130">
        <v>0.24783057796139199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80</v>
      </c>
      <c r="E1131">
        <v>2023.864178115</v>
      </c>
      <c r="F1131">
        <v>2683.85</v>
      </c>
      <c r="G1131">
        <v>-37.866349035550599</v>
      </c>
      <c r="H1131">
        <v>-8.1084019527964202</v>
      </c>
      <c r="I1131">
        <v>-17.110042354746199</v>
      </c>
      <c r="J1131">
        <v>-9.2487576797265199</v>
      </c>
      <c r="K1131">
        <v>2869.02145962647</v>
      </c>
      <c r="L1131">
        <v>2813.02916175571</v>
      </c>
      <c r="M1131">
        <v>23.371053180336599</v>
      </c>
      <c r="N1131">
        <v>1.0117360637480399</v>
      </c>
      <c r="O1131">
        <v>19.827859232073301</v>
      </c>
      <c r="P1131">
        <v>14.4181783301003</v>
      </c>
      <c r="Q1131">
        <v>-0.16671637491206301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630</v>
      </c>
      <c r="E1132">
        <v>2017.9747890000001</v>
      </c>
      <c r="F1132">
        <v>405</v>
      </c>
      <c r="G1132">
        <v>-0.84643480258320003</v>
      </c>
      <c r="H1132">
        <v>-5.6239226795145196</v>
      </c>
      <c r="I1132">
        <v>-32.543254305256703</v>
      </c>
      <c r="J1132">
        <v>-5.8181094920820202</v>
      </c>
      <c r="K1132">
        <v>405.31485773016402</v>
      </c>
      <c r="L1132">
        <v>399.09568824356802</v>
      </c>
      <c r="M1132">
        <v>54.622712710463396</v>
      </c>
      <c r="N1132">
        <v>0.97938804907187105</v>
      </c>
      <c r="O1132">
        <v>55.543209876543202</v>
      </c>
      <c r="P1132">
        <v>47.945205479452</v>
      </c>
      <c r="Q1132">
        <v>0.1002071950931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205</v>
      </c>
      <c r="E1133">
        <v>2014.2456967599901</v>
      </c>
      <c r="F1133">
        <v>639.95000000000005</v>
      </c>
      <c r="G1133">
        <v>-3.0583534381301098</v>
      </c>
      <c r="H1133">
        <v>19.516769837515501</v>
      </c>
      <c r="I1133">
        <v>19.177435174552699</v>
      </c>
      <c r="J1133">
        <v>-6.3671196335788602</v>
      </c>
      <c r="K1133">
        <v>550.428732079567</v>
      </c>
      <c r="L1133">
        <v>515.43307001002495</v>
      </c>
      <c r="M1133">
        <v>63.784951859648999</v>
      </c>
      <c r="N1133">
        <v>2.7119948932364002</v>
      </c>
      <c r="O1133">
        <v>8.21157902961167</v>
      </c>
      <c r="P1133">
        <v>59.191542288557201</v>
      </c>
      <c r="Q1133">
        <v>2.2979812639145E-2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130</v>
      </c>
      <c r="E1134">
        <v>2012.998120595</v>
      </c>
      <c r="F1134">
        <v>1560.85</v>
      </c>
      <c r="G1134">
        <v>-19.243985721401302</v>
      </c>
      <c r="H1134">
        <v>-8.71374920920079</v>
      </c>
      <c r="I1134">
        <v>-16.845087667968599</v>
      </c>
      <c r="J1134">
        <v>-6.9595231652049296</v>
      </c>
      <c r="K1134">
        <v>1645.0826233042601</v>
      </c>
      <c r="L1134">
        <v>1594.9124574970799</v>
      </c>
      <c r="M1134">
        <v>42.865646555591802</v>
      </c>
      <c r="N1134">
        <v>0.65140814953685799</v>
      </c>
      <c r="O1134">
        <v>34.478008777268798</v>
      </c>
      <c r="P1134">
        <v>22.611940298507399</v>
      </c>
      <c r="Q1134">
        <v>0.118964178381907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127</v>
      </c>
      <c r="E1135">
        <v>2011.9794266459901</v>
      </c>
      <c r="F1135">
        <v>128.22</v>
      </c>
      <c r="G1135">
        <v>-31.185041848853398</v>
      </c>
      <c r="H1135">
        <v>3.4599189046438799</v>
      </c>
      <c r="I1135">
        <v>-35.943341590664197</v>
      </c>
      <c r="J1135">
        <v>-4.0337180644055604</v>
      </c>
      <c r="K1135">
        <v>131.85619848638001</v>
      </c>
      <c r="L1135">
        <v>143.02440602179701</v>
      </c>
      <c r="M1135">
        <v>42.539827323687703</v>
      </c>
      <c r="N1135">
        <v>0.91064266482953604</v>
      </c>
      <c r="O1135">
        <v>51.302448915925702</v>
      </c>
      <c r="P1135">
        <v>6.85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1537</v>
      </c>
      <c r="E1136">
        <v>2002.372180225</v>
      </c>
      <c r="F1136">
        <v>280.55</v>
      </c>
      <c r="G1136">
        <v>15.9363340791118</v>
      </c>
      <c r="H1136">
        <v>-5.4589343376769399</v>
      </c>
      <c r="I1136">
        <v>12.929945954559701</v>
      </c>
      <c r="J1136">
        <v>-5.6032787434968698</v>
      </c>
      <c r="K1136">
        <v>256.103840644954</v>
      </c>
      <c r="L1136">
        <v>228.64106475358801</v>
      </c>
      <c r="M1136">
        <v>47.636319205488903</v>
      </c>
      <c r="N1136">
        <v>0.525973010463333</v>
      </c>
      <c r="O1136">
        <v>20.085546248440501</v>
      </c>
      <c r="P1136">
        <v>107.814814814814</v>
      </c>
      <c r="Q1136">
        <v>7.2748716004441993E-2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1850</v>
      </c>
      <c r="E1137">
        <v>2001.28</v>
      </c>
      <c r="F1137">
        <v>312.7</v>
      </c>
      <c r="G1137">
        <v>-6.5903824320049296</v>
      </c>
      <c r="H1137">
        <v>-1.3617472420019801</v>
      </c>
      <c r="I1137">
        <v>15.3570886860633</v>
      </c>
      <c r="J1137">
        <v>-6.6230772882279902</v>
      </c>
      <c r="K1137">
        <v>306.42633806125599</v>
      </c>
      <c r="L1137">
        <v>277.36484342401297</v>
      </c>
      <c r="M1137">
        <v>45.261459555372198</v>
      </c>
      <c r="N1137">
        <v>1.7702987888605399</v>
      </c>
      <c r="O1137">
        <v>11.2567956507835</v>
      </c>
      <c r="P1137">
        <v>37.722968509138902</v>
      </c>
      <c r="Q1137">
        <v>0.152334603689183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121</v>
      </c>
      <c r="E1138">
        <v>1997.114049064</v>
      </c>
      <c r="F1138">
        <v>122.62</v>
      </c>
      <c r="G1138">
        <v>153.81209022474201</v>
      </c>
      <c r="H1138">
        <v>4.45139422393971</v>
      </c>
      <c r="I1138">
        <v>-60.873403745064898</v>
      </c>
      <c r="J1138">
        <v>-8.4625530978074295</v>
      </c>
      <c r="K1138">
        <v>120.41419422732299</v>
      </c>
      <c r="L1138">
        <v>125.859393261788</v>
      </c>
      <c r="M1138">
        <v>55.943458240759398</v>
      </c>
      <c r="N1138">
        <v>1.49206150920972</v>
      </c>
      <c r="O1138">
        <v>123.78078616865101</v>
      </c>
      <c r="P1138">
        <v>191.88288502737399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1622</v>
      </c>
      <c r="E1139">
        <v>1994.7527555199999</v>
      </c>
      <c r="F1139">
        <v>190.09</v>
      </c>
      <c r="G1139">
        <v>-51.766383278099603</v>
      </c>
      <c r="H1139">
        <v>-6.6688654090816</v>
      </c>
      <c r="I1139">
        <v>-33.645940812962898</v>
      </c>
      <c r="J1139">
        <v>-3.3792961937006201</v>
      </c>
      <c r="K1139">
        <v>199.491584260911</v>
      </c>
      <c r="L1139">
        <v>221.315830606948</v>
      </c>
      <c r="M1139">
        <v>40.420190675068199</v>
      </c>
      <c r="N1139">
        <v>1.7124412960250399</v>
      </c>
      <c r="O1139">
        <v>58.845809879530698</v>
      </c>
      <c r="P1139">
        <v>3.8743169398906998</v>
      </c>
      <c r="Q1139">
        <v>0.142017349060582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219</v>
      </c>
      <c r="E1140">
        <v>1989.24</v>
      </c>
      <c r="F1140">
        <v>452.1</v>
      </c>
      <c r="G1140">
        <v>31.146484715487201</v>
      </c>
      <c r="H1140">
        <v>3.82146862321799</v>
      </c>
      <c r="I1140">
        <v>46.953625193697199</v>
      </c>
      <c r="J1140">
        <v>-2.4597917794265798</v>
      </c>
      <c r="K1140">
        <v>411.51842329415399</v>
      </c>
      <c r="L1140">
        <v>343.89996003763503</v>
      </c>
      <c r="M1140">
        <v>63.574436372956598</v>
      </c>
      <c r="N1140">
        <v>1.3948425813612</v>
      </c>
      <c r="O1140">
        <v>2.8533510285335</v>
      </c>
      <c r="P1140">
        <v>98.768960211035406</v>
      </c>
      <c r="Q1140">
        <v>0.17320189311818701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24</v>
      </c>
      <c r="E1141">
        <v>1987.2518372</v>
      </c>
      <c r="F1141">
        <v>187.04</v>
      </c>
      <c r="G1141">
        <v>-25.7981733349867</v>
      </c>
      <c r="H1141">
        <v>0.626150710573803</v>
      </c>
      <c r="I1141">
        <v>-3.0726246694897199</v>
      </c>
      <c r="J1141">
        <v>-3.4864894236019</v>
      </c>
      <c r="K1141">
        <v>190.00093206472701</v>
      </c>
      <c r="L1141">
        <v>180.308651514128</v>
      </c>
      <c r="M1141">
        <v>43.648122793728099</v>
      </c>
      <c r="N1141">
        <v>1.96825193110167</v>
      </c>
      <c r="O1141">
        <v>16.392215568862198</v>
      </c>
      <c r="P1141">
        <v>31.440618411806</v>
      </c>
      <c r="Q1141">
        <v>1.9437785540392001E-2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1639</v>
      </c>
      <c r="E1142">
        <v>1984.1380216</v>
      </c>
      <c r="F1142">
        <v>59.81</v>
      </c>
      <c r="G1142">
        <v>-6.8874330345510799</v>
      </c>
      <c r="H1142">
        <v>-3.9152524100971502</v>
      </c>
      <c r="I1142">
        <v>2.5357323701550101</v>
      </c>
      <c r="J1142">
        <v>1.5152616294286201</v>
      </c>
      <c r="K1142">
        <v>60.295110378287298</v>
      </c>
      <c r="L1142">
        <v>57.513290484658299</v>
      </c>
      <c r="M1142">
        <v>58.880462682991599</v>
      </c>
      <c r="N1142">
        <v>1.92525567155919</v>
      </c>
      <c r="O1142">
        <v>6.9219194114696396</v>
      </c>
      <c r="P1142">
        <v>24.215991692627199</v>
      </c>
      <c r="Q1142">
        <v>-2.8254867209200001E-2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153</v>
      </c>
      <c r="E1143">
        <v>1980.9485999999999</v>
      </c>
      <c r="F1143">
        <v>1865.3</v>
      </c>
      <c r="G1143">
        <v>313.28097588589202</v>
      </c>
      <c r="H1143">
        <v>-0.93555918582478903</v>
      </c>
      <c r="I1143">
        <v>70.6446712008605</v>
      </c>
      <c r="J1143">
        <v>-6.6944948120080596</v>
      </c>
      <c r="K1143">
        <v>1849.0124434688801</v>
      </c>
      <c r="L1143">
        <v>1322.3319410157801</v>
      </c>
      <c r="M1143">
        <v>42.258999598742001</v>
      </c>
      <c r="N1143">
        <v>1.0201487814861201</v>
      </c>
      <c r="O1143">
        <v>25.7545703104058</v>
      </c>
      <c r="P1143">
        <v>387.023498694517</v>
      </c>
      <c r="Q1143">
        <v>0.17029023452196199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248</v>
      </c>
      <c r="E1144">
        <v>1977.083619</v>
      </c>
      <c r="F1144">
        <v>807.85</v>
      </c>
      <c r="G1144">
        <v>107.776047072178</v>
      </c>
      <c r="H1144">
        <v>-6.0427675055099099</v>
      </c>
      <c r="I1144">
        <v>111.387591501477</v>
      </c>
      <c r="J1144">
        <v>5.7534479359241804</v>
      </c>
      <c r="K1144">
        <v>787.88344875881</v>
      </c>
      <c r="M1144">
        <v>55.3297154716793</v>
      </c>
      <c r="N1144">
        <v>0.66211214148765496</v>
      </c>
      <c r="O1144">
        <v>40.087887602896501</v>
      </c>
      <c r="P1144">
        <v>243.76595744680799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298</v>
      </c>
      <c r="E1145">
        <v>1973.8004060200001</v>
      </c>
      <c r="F1145">
        <v>1271.8</v>
      </c>
      <c r="G1145">
        <v>-32.5705154421847</v>
      </c>
      <c r="H1145">
        <v>-5.4357699691124104</v>
      </c>
      <c r="I1145">
        <v>-21.229197783151601</v>
      </c>
      <c r="J1145">
        <v>-3.9586011830230898</v>
      </c>
      <c r="K1145">
        <v>1280.2141820115801</v>
      </c>
      <c r="L1145">
        <v>1311.23376884615</v>
      </c>
      <c r="M1145">
        <v>47.265526818415204</v>
      </c>
      <c r="N1145">
        <v>1.7588672710073801</v>
      </c>
      <c r="O1145">
        <v>19.802641924830901</v>
      </c>
      <c r="P1145">
        <v>10.9869971201675</v>
      </c>
      <c r="Q1145">
        <v>-1.134829008183E-3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256</v>
      </c>
      <c r="E1146">
        <v>1968.3400695</v>
      </c>
      <c r="F1146">
        <v>355.25</v>
      </c>
      <c r="G1146">
        <v>199.83908544388001</v>
      </c>
      <c r="H1146">
        <v>0.179735159478116</v>
      </c>
      <c r="I1146">
        <v>73.536908780355901</v>
      </c>
      <c r="J1146">
        <v>-12.1393310977145</v>
      </c>
      <c r="K1146">
        <v>320.42971139968802</v>
      </c>
      <c r="L1146">
        <v>233.55419890225599</v>
      </c>
      <c r="M1146">
        <v>44.087526099060298</v>
      </c>
      <c r="N1146">
        <v>1.3514237497961701</v>
      </c>
      <c r="O1146">
        <v>23.490499648135099</v>
      </c>
      <c r="P1146">
        <v>281.78398710370698</v>
      </c>
      <c r="Q1146">
        <v>0.14491531365995</v>
      </c>
    </row>
    <row r="1147" spans="1:17" hidden="1" x14ac:dyDescent="0.3">
      <c r="A1147" t="s">
        <v>2449</v>
      </c>
      <c r="B1147" t="s">
        <v>2450</v>
      </c>
      <c r="C1147" t="str">
        <f>IFERROR(VLOOKUP(Table1[[#This Row],[Ticker]],[1]!Table2[[Symbol]:[Industry]],2,FALSE),"-")</f>
        <v>-</v>
      </c>
      <c r="D1147" t="s">
        <v>256</v>
      </c>
      <c r="E1147">
        <v>1967.8584378149999</v>
      </c>
      <c r="F1147">
        <v>643.45000000000005</v>
      </c>
      <c r="G1147">
        <v>-53.322805269358703</v>
      </c>
      <c r="H1147">
        <v>-8.6192498536818505</v>
      </c>
      <c r="I1147">
        <v>-34.957206747555503</v>
      </c>
      <c r="J1147">
        <v>-7.4797626450820403</v>
      </c>
      <c r="K1147">
        <v>693.49729756234001</v>
      </c>
      <c r="L1147">
        <v>784.37155805156999</v>
      </c>
      <c r="M1147">
        <v>34.036714002603901</v>
      </c>
      <c r="N1147">
        <v>0.88809600305591996</v>
      </c>
      <c r="O1147">
        <v>78.724065583961405</v>
      </c>
      <c r="P1147">
        <v>1.41055949566588</v>
      </c>
    </row>
    <row r="1148" spans="1:17" hidden="1" x14ac:dyDescent="0.3">
      <c r="A1148" t="s">
        <v>2451</v>
      </c>
      <c r="B1148" t="s">
        <v>2452</v>
      </c>
      <c r="C1148" t="str">
        <f>IFERROR(VLOOKUP(Table1[[#This Row],[Ticker]],[1]!Table2[[Symbol]:[Industry]],2,FALSE),"-")</f>
        <v>-</v>
      </c>
      <c r="D1148" t="s">
        <v>21</v>
      </c>
      <c r="E1148">
        <v>1967.4063261900001</v>
      </c>
      <c r="F1148">
        <v>216.54</v>
      </c>
      <c r="G1148">
        <v>-66.914411322550293</v>
      </c>
      <c r="H1148">
        <v>-12.180562043704899</v>
      </c>
      <c r="I1148">
        <v>-51.896512939799102</v>
      </c>
      <c r="J1148">
        <v>-4.5544899921502298</v>
      </c>
      <c r="K1148">
        <v>238.11583207160601</v>
      </c>
      <c r="M1148">
        <v>49.387955182622498</v>
      </c>
      <c r="N1148">
        <v>1.5358175692988301</v>
      </c>
      <c r="O1148">
        <v>95.6682368153689</v>
      </c>
      <c r="P1148">
        <v>5.6292682926829301</v>
      </c>
    </row>
    <row r="1149" spans="1:17" hidden="1" x14ac:dyDescent="0.3">
      <c r="A1149" t="s">
        <v>2453</v>
      </c>
      <c r="B1149" t="s">
        <v>2454</v>
      </c>
      <c r="C1149" t="str">
        <f>IFERROR(VLOOKUP(Table1[[#This Row],[Ticker]],[1]!Table2[[Symbol]:[Industry]],2,FALSE),"-")</f>
        <v>-</v>
      </c>
      <c r="D1149" t="s">
        <v>111</v>
      </c>
      <c r="E1149">
        <v>1963.34844305</v>
      </c>
      <c r="F1149">
        <v>88.45</v>
      </c>
      <c r="G1149">
        <v>77.231618623131396</v>
      </c>
      <c r="H1149">
        <v>-3.8038257762071699</v>
      </c>
      <c r="I1149">
        <v>21.134898466879701</v>
      </c>
      <c r="J1149">
        <v>-14.029937219341599</v>
      </c>
      <c r="K1149">
        <v>91.748889276683499</v>
      </c>
      <c r="L1149">
        <v>72.841209043953796</v>
      </c>
      <c r="M1149">
        <v>19.500223343241899</v>
      </c>
      <c r="N1149">
        <v>1.57549544987916</v>
      </c>
      <c r="O1149">
        <v>21.989824759751201</v>
      </c>
      <c r="P1149">
        <v>129.08572908572901</v>
      </c>
      <c r="Q1149">
        <v>6.2352521494830997E-2</v>
      </c>
    </row>
    <row r="1150" spans="1:17" hidden="1" x14ac:dyDescent="0.3">
      <c r="A1150" t="s">
        <v>2455</v>
      </c>
      <c r="B1150" t="s">
        <v>2456</v>
      </c>
      <c r="C1150" t="str">
        <f>IFERROR(VLOOKUP(Table1[[#This Row],[Ticker]],[1]!Table2[[Symbol]:[Industry]],2,FALSE),"-")</f>
        <v>-</v>
      </c>
      <c r="D1150" t="s">
        <v>291</v>
      </c>
      <c r="E1150">
        <v>1961.62139545999</v>
      </c>
      <c r="F1150">
        <v>59.77</v>
      </c>
      <c r="G1150">
        <v>45.480343835471601</v>
      </c>
      <c r="H1150">
        <v>-3.2753808476269599</v>
      </c>
      <c r="I1150">
        <v>-36.2095589988987</v>
      </c>
      <c r="J1150">
        <v>-7.9122480902888901</v>
      </c>
      <c r="K1150">
        <v>62.737863002106103</v>
      </c>
      <c r="L1150">
        <v>59.952381619273801</v>
      </c>
      <c r="M1150">
        <v>38.308858865677401</v>
      </c>
      <c r="N1150">
        <v>0.76117005414620797</v>
      </c>
      <c r="O1150">
        <v>60.448385477664303</v>
      </c>
      <c r="P1150">
        <v>79.840529562208403</v>
      </c>
      <c r="Q1150">
        <v>6.9228694162279999E-3</v>
      </c>
    </row>
    <row r="1151" spans="1:17" hidden="1" x14ac:dyDescent="0.3">
      <c r="A1151" t="s">
        <v>2457</v>
      </c>
      <c r="B1151" t="s">
        <v>2458</v>
      </c>
      <c r="C1151" t="str">
        <f>IFERROR(VLOOKUP(Table1[[#This Row],[Ticker]],[1]!Table2[[Symbol]:[Industry]],2,FALSE),"-")</f>
        <v>-</v>
      </c>
      <c r="D1151" t="s">
        <v>1575</v>
      </c>
      <c r="E1151">
        <v>1959.3237565439999</v>
      </c>
      <c r="F1151">
        <v>90.02</v>
      </c>
      <c r="G1151">
        <v>-36.416991167106502</v>
      </c>
      <c r="H1151">
        <v>-8.5749250307212197</v>
      </c>
      <c r="I1151">
        <v>-28.757538170731099</v>
      </c>
      <c r="J1151">
        <v>-5.1318079030931703</v>
      </c>
      <c r="K1151">
        <v>94.860028376276006</v>
      </c>
      <c r="L1151">
        <v>96.5038168376377</v>
      </c>
      <c r="M1151">
        <v>30.7156416065942</v>
      </c>
      <c r="N1151">
        <v>1.34537622132421</v>
      </c>
      <c r="O1151">
        <v>43.856920684292298</v>
      </c>
      <c r="P1151">
        <v>8.4578313253011999</v>
      </c>
      <c r="Q1151">
        <v>3.301649268608E-2</v>
      </c>
    </row>
    <row r="1152" spans="1:17" hidden="1" x14ac:dyDescent="0.3">
      <c r="A1152" t="s">
        <v>2459</v>
      </c>
      <c r="B1152" t="s">
        <v>2460</v>
      </c>
      <c r="C1152" t="str">
        <f>IFERROR(VLOOKUP(Table1[[#This Row],[Ticker]],[1]!Table2[[Symbol]:[Industry]],2,FALSE),"-")</f>
        <v>-</v>
      </c>
      <c r="D1152" t="s">
        <v>716</v>
      </c>
      <c r="E1152">
        <v>1957.4691499999999</v>
      </c>
      <c r="F1152">
        <v>318.5</v>
      </c>
      <c r="G1152">
        <v>382.70759674323199</v>
      </c>
      <c r="H1152">
        <v>-23.305440831329701</v>
      </c>
      <c r="I1152">
        <v>10.6158649316372</v>
      </c>
      <c r="J1152">
        <v>-4.8108689115582903</v>
      </c>
      <c r="K1152">
        <v>332.647808969918</v>
      </c>
      <c r="L1152">
        <v>256.66280533773403</v>
      </c>
      <c r="M1152">
        <v>27.456735251456699</v>
      </c>
      <c r="N1152">
        <v>0.538149360718155</v>
      </c>
      <c r="O1152">
        <v>39.717425431711099</v>
      </c>
      <c r="P1152">
        <v>430.83333333333297</v>
      </c>
      <c r="Q1152">
        <v>0.13655386112850401</v>
      </c>
    </row>
    <row r="1153" spans="1:17" hidden="1" x14ac:dyDescent="0.3">
      <c r="A1153" t="s">
        <v>2461</v>
      </c>
      <c r="B1153" t="s">
        <v>2462</v>
      </c>
      <c r="C1153" t="str">
        <f>IFERROR(VLOOKUP(Table1[[#This Row],[Ticker]],[1]!Table2[[Symbol]:[Industry]],2,FALSE),"-")</f>
        <v>-</v>
      </c>
      <c r="D1153" t="s">
        <v>80</v>
      </c>
      <c r="E1153">
        <v>1947.47445204</v>
      </c>
      <c r="F1153">
        <v>224.34</v>
      </c>
      <c r="G1153">
        <v>1.3513617206890201</v>
      </c>
      <c r="H1153">
        <v>-11.4891534750214</v>
      </c>
      <c r="I1153">
        <v>-16.865856484002201</v>
      </c>
      <c r="J1153">
        <v>-7.4563270060255604</v>
      </c>
      <c r="K1153">
        <v>240.027155663321</v>
      </c>
      <c r="L1153">
        <v>225.49832022132199</v>
      </c>
      <c r="M1153">
        <v>31.6391732479727</v>
      </c>
      <c r="N1153">
        <v>0.53683370835583899</v>
      </c>
      <c r="O1153">
        <v>22.3589194971917</v>
      </c>
      <c r="P1153">
        <v>32.003530450132402</v>
      </c>
      <c r="Q1153">
        <v>-8.2881131671693004E-2</v>
      </c>
    </row>
    <row r="1154" spans="1:17" hidden="1" x14ac:dyDescent="0.3">
      <c r="A1154" t="s">
        <v>2463</v>
      </c>
      <c r="B1154" t="s">
        <v>2464</v>
      </c>
      <c r="C1154" t="str">
        <f>IFERROR(VLOOKUP(Table1[[#This Row],[Ticker]],[1]!Table2[[Symbol]:[Industry]],2,FALSE),"-")</f>
        <v>-</v>
      </c>
      <c r="D1154" t="s">
        <v>205</v>
      </c>
      <c r="E1154">
        <v>1944.8723</v>
      </c>
      <c r="F1154">
        <v>796.1</v>
      </c>
      <c r="G1154">
        <v>-13.295749417200099</v>
      </c>
      <c r="H1154">
        <v>-7.0445296934869504</v>
      </c>
      <c r="I1154">
        <v>18.6732709157783</v>
      </c>
      <c r="J1154">
        <v>-1.4385369112642401</v>
      </c>
      <c r="K1154">
        <v>793.83737524224205</v>
      </c>
      <c r="L1154">
        <v>711.10774987353102</v>
      </c>
      <c r="M1154">
        <v>41.836300467233798</v>
      </c>
      <c r="N1154">
        <v>0.27109111230314098</v>
      </c>
      <c r="O1154">
        <v>14.9290290164552</v>
      </c>
      <c r="P1154">
        <v>45.2737226277372</v>
      </c>
      <c r="Q1154">
        <v>-3.1469682965967E-2</v>
      </c>
    </row>
    <row r="1155" spans="1:17" hidden="1" x14ac:dyDescent="0.3">
      <c r="A1155" t="s">
        <v>2465</v>
      </c>
      <c r="B1155" t="s">
        <v>2466</v>
      </c>
      <c r="C1155" t="str">
        <f>IFERROR(VLOOKUP(Table1[[#This Row],[Ticker]],[1]!Table2[[Symbol]:[Industry]],2,FALSE),"-")</f>
        <v>-</v>
      </c>
      <c r="D1155" t="s">
        <v>298</v>
      </c>
      <c r="E1155">
        <v>1942.1495500799999</v>
      </c>
      <c r="F1155">
        <v>189.6</v>
      </c>
      <c r="G1155">
        <v>-32.671072329130197</v>
      </c>
      <c r="H1155">
        <v>-16.205953435781598</v>
      </c>
      <c r="I1155">
        <v>-21.093361308443601</v>
      </c>
      <c r="J1155">
        <v>-17.210501867459499</v>
      </c>
      <c r="O1155">
        <v>35.015822784810098</v>
      </c>
      <c r="P1155">
        <v>0.58355437665782395</v>
      </c>
    </row>
    <row r="1156" spans="1:17" hidden="1" x14ac:dyDescent="0.3">
      <c r="A1156" t="s">
        <v>2467</v>
      </c>
      <c r="B1156" t="s">
        <v>2468</v>
      </c>
      <c r="C1156" t="str">
        <f>IFERROR(VLOOKUP(Table1[[#This Row],[Ticker]],[1]!Table2[[Symbol]:[Industry]],2,FALSE),"-")</f>
        <v>-</v>
      </c>
      <c r="D1156" t="s">
        <v>291</v>
      </c>
      <c r="E1156">
        <v>1941.8688849150001</v>
      </c>
      <c r="F1156">
        <v>353.55</v>
      </c>
      <c r="G1156">
        <v>33.754384811798801</v>
      </c>
      <c r="H1156">
        <v>29.074626526941898</v>
      </c>
      <c r="I1156">
        <v>48.488036426544802</v>
      </c>
      <c r="J1156">
        <v>-8.1281148051146594</v>
      </c>
      <c r="K1156">
        <v>269.48425159638401</v>
      </c>
      <c r="M1156">
        <v>61.986706345255897</v>
      </c>
      <c r="N1156">
        <v>1.80857799103045</v>
      </c>
      <c r="O1156">
        <v>12.572479140149801</v>
      </c>
      <c r="P1156">
        <v>112.023988005997</v>
      </c>
    </row>
    <row r="1157" spans="1:17" hidden="1" x14ac:dyDescent="0.3">
      <c r="A1157" t="s">
        <v>2469</v>
      </c>
      <c r="B1157" t="s">
        <v>2470</v>
      </c>
      <c r="C1157" t="str">
        <f>IFERROR(VLOOKUP(Table1[[#This Row],[Ticker]],[1]!Table2[[Symbol]:[Industry]],2,FALSE),"-")</f>
        <v>-</v>
      </c>
      <c r="D1157" t="s">
        <v>341</v>
      </c>
      <c r="E1157">
        <v>1938.358716</v>
      </c>
      <c r="F1157">
        <v>1446.45</v>
      </c>
      <c r="G1157">
        <v>502.403079408726</v>
      </c>
      <c r="H1157">
        <v>24.754418904643799</v>
      </c>
      <c r="I1157">
        <v>309.44076041142</v>
      </c>
      <c r="J1157">
        <v>-2.4979915313740699</v>
      </c>
      <c r="K1157">
        <v>1210.7874936452399</v>
      </c>
      <c r="L1157">
        <v>805.96443825132098</v>
      </c>
      <c r="M1157">
        <v>55.125475993854202</v>
      </c>
      <c r="N1157">
        <v>2.8976312125147099</v>
      </c>
      <c r="O1157">
        <v>11.230944726744699</v>
      </c>
      <c r="P1157">
        <v>557.02929820576799</v>
      </c>
      <c r="Q1157">
        <v>0.230516209071321</v>
      </c>
    </row>
    <row r="1158" spans="1:17" hidden="1" x14ac:dyDescent="0.3">
      <c r="A1158" t="s">
        <v>2471</v>
      </c>
      <c r="B1158" t="s">
        <v>2472</v>
      </c>
      <c r="C1158" t="str">
        <f>IFERROR(VLOOKUP(Table1[[#This Row],[Ticker]],[1]!Table2[[Symbol]:[Industry]],2,FALSE),"-")</f>
        <v>-</v>
      </c>
      <c r="D1158" t="s">
        <v>313</v>
      </c>
      <c r="E1158">
        <v>1936.84918055</v>
      </c>
      <c r="F1158">
        <v>308.89999999999998</v>
      </c>
      <c r="G1158">
        <v>5.2846140641055097</v>
      </c>
      <c r="H1158">
        <v>-6.3290856615661601</v>
      </c>
      <c r="I1158">
        <v>-25.071827216005602</v>
      </c>
      <c r="J1158">
        <v>-1.82481521368773</v>
      </c>
      <c r="K1158">
        <v>325.95177015638302</v>
      </c>
      <c r="L1158">
        <v>312.32128469183601</v>
      </c>
      <c r="M1158">
        <v>47.370128897006502</v>
      </c>
      <c r="N1158">
        <v>0.90672421804729697</v>
      </c>
      <c r="O1158">
        <v>36.824214956296501</v>
      </c>
      <c r="P1158">
        <v>45.228020686412698</v>
      </c>
      <c r="Q1158">
        <v>0.10179749963337099</v>
      </c>
    </row>
    <row r="1159" spans="1:17" hidden="1" x14ac:dyDescent="0.3">
      <c r="A1159" t="s">
        <v>2473</v>
      </c>
      <c r="B1159" t="s">
        <v>2474</v>
      </c>
      <c r="C1159" t="str">
        <f>IFERROR(VLOOKUP(Table1[[#This Row],[Ticker]],[1]!Table2[[Symbol]:[Industry]],2,FALSE),"-")</f>
        <v>-</v>
      </c>
      <c r="D1159" t="s">
        <v>925</v>
      </c>
      <c r="E1159">
        <v>1923.652773</v>
      </c>
      <c r="F1159">
        <v>541.79999999999995</v>
      </c>
      <c r="G1159">
        <v>34.597810834850002</v>
      </c>
      <c r="H1159">
        <v>-16.4656179779731</v>
      </c>
      <c r="I1159">
        <v>70.3759162969572</v>
      </c>
      <c r="J1159">
        <v>-6.3222303998405804</v>
      </c>
      <c r="K1159">
        <v>529.17221492344697</v>
      </c>
      <c r="L1159">
        <v>405.52998233941298</v>
      </c>
      <c r="M1159">
        <v>43.040542774300398</v>
      </c>
      <c r="N1159">
        <v>0.24383706204727901</v>
      </c>
      <c r="O1159">
        <v>26.2366186784791</v>
      </c>
      <c r="P1159">
        <v>112.38729909839201</v>
      </c>
      <c r="Q1159">
        <v>0.14441802178531299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390</v>
      </c>
      <c r="E1160">
        <v>1919.4681207000001</v>
      </c>
      <c r="F1160">
        <v>219.05</v>
      </c>
      <c r="G1160">
        <v>-51.849270858912</v>
      </c>
      <c r="H1160">
        <v>-3.1240102988959402</v>
      </c>
      <c r="I1160">
        <v>-21.4964578748049</v>
      </c>
      <c r="J1160">
        <v>-3.6992961937006301</v>
      </c>
      <c r="K1160">
        <v>228.31617295523199</v>
      </c>
      <c r="L1160">
        <v>248.14454635774399</v>
      </c>
      <c r="M1160">
        <v>36.457667714144399</v>
      </c>
      <c r="N1160">
        <v>0.52469330883096899</v>
      </c>
      <c r="O1160">
        <v>59.0276192650079</v>
      </c>
      <c r="P1160">
        <v>4.3095238095238004</v>
      </c>
      <c r="Q1160">
        <v>0.15465896042082899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256</v>
      </c>
      <c r="E1161">
        <v>1914.6618593999999</v>
      </c>
      <c r="F1161">
        <v>443</v>
      </c>
      <c r="G1161">
        <v>149.40153041221001</v>
      </c>
      <c r="H1161">
        <v>3.1490617617867298</v>
      </c>
      <c r="I1161">
        <v>29.7605774060202</v>
      </c>
      <c r="J1161">
        <v>13.3652925508881</v>
      </c>
      <c r="K1161">
        <v>417.09016471674403</v>
      </c>
      <c r="L1161">
        <v>341.94288410496</v>
      </c>
      <c r="M1161">
        <v>67.779476712119802</v>
      </c>
      <c r="N1161">
        <v>1.3456689494968199</v>
      </c>
      <c r="O1161">
        <v>5.6433408577878099</v>
      </c>
      <c r="P1161">
        <v>197.31543624161</v>
      </c>
      <c r="Q1161">
        <v>0.247030427715898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1639</v>
      </c>
      <c r="E1162">
        <v>1906.0882018</v>
      </c>
      <c r="F1162">
        <v>61.27</v>
      </c>
      <c r="G1162">
        <v>-7.2689604472479603</v>
      </c>
      <c r="H1162">
        <v>-3.78302254734675</v>
      </c>
      <c r="I1162">
        <v>2.4131966940389198</v>
      </c>
      <c r="J1162">
        <v>1.16102326686422</v>
      </c>
      <c r="K1162">
        <v>61.918159002043801</v>
      </c>
      <c r="L1162">
        <v>58.997129398565299</v>
      </c>
      <c r="M1162">
        <v>59.453032016997597</v>
      </c>
      <c r="N1162">
        <v>1.9601580809999299</v>
      </c>
      <c r="O1162">
        <v>7.5730373755508396</v>
      </c>
      <c r="P1162">
        <v>23.7777777777777</v>
      </c>
      <c r="Q1162">
        <v>-2.8326200589973E-2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1639</v>
      </c>
      <c r="E1163">
        <v>1905.052968</v>
      </c>
      <c r="F1163">
        <v>61.35</v>
      </c>
      <c r="G1163">
        <v>-7.2060341812541804</v>
      </c>
      <c r="H1163">
        <v>-3.7779391960889899</v>
      </c>
      <c r="I1163">
        <v>2.1403225141348399</v>
      </c>
      <c r="J1163">
        <v>1.5310134844335399</v>
      </c>
      <c r="K1163">
        <v>61.8215827595725</v>
      </c>
      <c r="L1163">
        <v>58.955187589483103</v>
      </c>
      <c r="M1163">
        <v>55.931821315525497</v>
      </c>
      <c r="N1163">
        <v>2.0761394671679998</v>
      </c>
      <c r="O1163">
        <v>8.6389568052159795</v>
      </c>
      <c r="P1163">
        <v>24.669782564519402</v>
      </c>
      <c r="Q1163">
        <v>-2.9924776916618E-2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723</v>
      </c>
      <c r="E1164">
        <v>1901.11000107</v>
      </c>
      <c r="F1164">
        <v>776.46</v>
      </c>
      <c r="G1164">
        <v>39.966733589144098</v>
      </c>
      <c r="H1164">
        <v>-3.3427044723066102</v>
      </c>
      <c r="I1164">
        <v>13.345771732902501</v>
      </c>
      <c r="J1164">
        <v>-1.8853773475053901</v>
      </c>
      <c r="K1164">
        <v>760.87351202313096</v>
      </c>
      <c r="L1164">
        <v>663.38114427940695</v>
      </c>
      <c r="M1164">
        <v>43.078312623575101</v>
      </c>
      <c r="N1164">
        <v>1.0905035204137601</v>
      </c>
      <c r="O1164">
        <v>4.6930942997707303</v>
      </c>
      <c r="P1164">
        <v>75.055799797091595</v>
      </c>
      <c r="Q1164">
        <v>-3.6227040049000002E-5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173</v>
      </c>
      <c r="E1165">
        <v>1898.32956407599</v>
      </c>
      <c r="F1165">
        <v>169.18</v>
      </c>
      <c r="G1165">
        <v>25.245446737803299</v>
      </c>
      <c r="H1165">
        <v>7.86602036416937</v>
      </c>
      <c r="I1165">
        <v>-9.3983247456638495</v>
      </c>
      <c r="J1165">
        <v>1.59887294957583</v>
      </c>
      <c r="K1165">
        <v>151.41544129598699</v>
      </c>
      <c r="L1165">
        <v>139.74459474882701</v>
      </c>
      <c r="M1165">
        <v>60.7644681872588</v>
      </c>
      <c r="N1165">
        <v>1.1315533560134401</v>
      </c>
      <c r="O1165">
        <v>7.5186192221302797</v>
      </c>
      <c r="P1165">
        <v>58.112149532710198</v>
      </c>
      <c r="Q1165">
        <v>4.9739558607082998E-2</v>
      </c>
    </row>
    <row r="1166" spans="1:17" hidden="1" x14ac:dyDescent="0.3">
      <c r="A1166" t="s">
        <v>2487</v>
      </c>
      <c r="B1166" t="s">
        <v>2488</v>
      </c>
      <c r="C1166" t="str">
        <f>IFERROR(VLOOKUP(Table1[[#This Row],[Ticker]],[1]!Table2[[Symbol]:[Industry]],2,FALSE),"-")</f>
        <v>-</v>
      </c>
      <c r="D1166" t="s">
        <v>80</v>
      </c>
      <c r="E1166">
        <v>1887.8940790679401</v>
      </c>
      <c r="F1166">
        <v>33.840000000000003</v>
      </c>
      <c r="G1166">
        <v>-16.792631463065501</v>
      </c>
      <c r="H1166">
        <v>-20.4521357221515</v>
      </c>
      <c r="I1166">
        <v>-26.997735011401701</v>
      </c>
      <c r="J1166">
        <v>-7.3164031119396302</v>
      </c>
      <c r="K1166">
        <v>39.487208651854502</v>
      </c>
      <c r="L1166">
        <v>37.285789666537099</v>
      </c>
      <c r="M1166">
        <v>23.839473897738699</v>
      </c>
      <c r="N1166">
        <v>0.814462783171789</v>
      </c>
      <c r="O1166">
        <v>43.6170212765957</v>
      </c>
      <c r="P1166">
        <v>17.5</v>
      </c>
    </row>
    <row r="1167" spans="1:17" hidden="1" x14ac:dyDescent="0.3">
      <c r="A1167" t="s">
        <v>2489</v>
      </c>
      <c r="B1167" t="s">
        <v>2490</v>
      </c>
      <c r="C1167" t="str">
        <f>IFERROR(VLOOKUP(Table1[[#This Row],[Ticker]],[1]!Table2[[Symbol]:[Industry]],2,FALSE),"-")</f>
        <v>-</v>
      </c>
      <c r="D1167" t="s">
        <v>63</v>
      </c>
      <c r="E1167">
        <v>1883.30916375999</v>
      </c>
      <c r="F1167">
        <v>19.34</v>
      </c>
      <c r="G1167">
        <v>12.064511394077201</v>
      </c>
      <c r="H1167">
        <v>-15.545380965542099</v>
      </c>
      <c r="I1167">
        <v>-28.3404022885403</v>
      </c>
      <c r="J1167">
        <v>-4.4255008141626702</v>
      </c>
      <c r="K1167">
        <v>19.636976048697999</v>
      </c>
      <c r="L1167">
        <v>18.386781011189001</v>
      </c>
      <c r="M1167">
        <v>35.538427344272002</v>
      </c>
      <c r="N1167">
        <v>0.86168695814680996</v>
      </c>
      <c r="O1167">
        <v>45.036194415718697</v>
      </c>
      <c r="P1167">
        <v>42.730627306273</v>
      </c>
      <c r="Q1167">
        <v>3.3057056749094003E-2</v>
      </c>
    </row>
    <row r="1168" spans="1:17" hidden="1" x14ac:dyDescent="0.3">
      <c r="A1168" t="s">
        <v>2491</v>
      </c>
      <c r="B1168" t="s">
        <v>2492</v>
      </c>
      <c r="C1168" t="str">
        <f>IFERROR(VLOOKUP(Table1[[#This Row],[Ticker]],[1]!Table2[[Symbol]:[Industry]],2,FALSE),"-")</f>
        <v>-</v>
      </c>
      <c r="D1168" t="s">
        <v>950</v>
      </c>
      <c r="E1168">
        <v>1880.2520847000001</v>
      </c>
      <c r="F1168">
        <v>445.5</v>
      </c>
      <c r="G1168">
        <v>1394.3994699508701</v>
      </c>
      <c r="H1168">
        <v>29.0413878183954</v>
      </c>
      <c r="I1168">
        <v>573.09223934269005</v>
      </c>
      <c r="J1168">
        <v>-3.2533670913564201</v>
      </c>
      <c r="K1168">
        <v>367.719047665929</v>
      </c>
      <c r="L1168">
        <v>207.58371052589101</v>
      </c>
      <c r="M1168">
        <v>54.2851427699309</v>
      </c>
      <c r="N1168">
        <v>1.9315947575169099</v>
      </c>
      <c r="O1168">
        <v>11.0662177328844</v>
      </c>
      <c r="P1168">
        <v>1767.9245283018799</v>
      </c>
      <c r="Q1168">
        <v>0.21638904088031</v>
      </c>
    </row>
    <row r="1169" spans="1:17" hidden="1" x14ac:dyDescent="0.3">
      <c r="A1169" t="s">
        <v>2493</v>
      </c>
      <c r="B1169" t="s">
        <v>2494</v>
      </c>
      <c r="C1169" t="str">
        <f>IFERROR(VLOOKUP(Table1[[#This Row],[Ticker]],[1]!Table2[[Symbol]:[Industry]],2,FALSE),"-")</f>
        <v>-</v>
      </c>
      <c r="D1169" t="s">
        <v>256</v>
      </c>
      <c r="E1169">
        <v>1870.88</v>
      </c>
      <c r="F1169">
        <v>584.65</v>
      </c>
      <c r="G1169">
        <v>58.470265362331197</v>
      </c>
      <c r="H1169">
        <v>-9.3086955346802291</v>
      </c>
      <c r="I1169">
        <v>24.557211956156699</v>
      </c>
      <c r="J1169">
        <v>-8.3844211806266795</v>
      </c>
      <c r="K1169">
        <v>581.85146945755196</v>
      </c>
      <c r="L1169">
        <v>480.71155200466899</v>
      </c>
      <c r="M1169">
        <v>40.719292264065302</v>
      </c>
      <c r="N1169">
        <v>1.0402764254372101</v>
      </c>
      <c r="O1169">
        <v>12.203882664842199</v>
      </c>
      <c r="P1169">
        <v>104.49457852395901</v>
      </c>
      <c r="Q1169">
        <v>0.158396568180077</v>
      </c>
    </row>
    <row r="1170" spans="1:17" hidden="1" x14ac:dyDescent="0.3">
      <c r="A1170" t="s">
        <v>2495</v>
      </c>
      <c r="B1170" t="s">
        <v>2496</v>
      </c>
      <c r="C1170" t="str">
        <f>IFERROR(VLOOKUP(Table1[[#This Row],[Ticker]],[1]!Table2[[Symbol]:[Industry]],2,FALSE),"-")</f>
        <v>-</v>
      </c>
      <c r="D1170" t="s">
        <v>390</v>
      </c>
      <c r="E1170">
        <v>1869.45046078</v>
      </c>
      <c r="F1170">
        <v>1487.15</v>
      </c>
      <c r="G1170">
        <v>46.7656802856227</v>
      </c>
      <c r="H1170">
        <v>23.045804587639498</v>
      </c>
      <c r="I1170">
        <v>64.586927775347405</v>
      </c>
      <c r="J1170">
        <v>0.40811995249414601</v>
      </c>
      <c r="K1170">
        <v>1239.4727306726099</v>
      </c>
      <c r="L1170">
        <v>1042.2988662802099</v>
      </c>
      <c r="M1170">
        <v>73.534178166252005</v>
      </c>
      <c r="N1170">
        <v>2.40922446881055</v>
      </c>
      <c r="O1170">
        <v>7.5210974010691398</v>
      </c>
      <c r="P1170">
        <v>112.510717347813</v>
      </c>
      <c r="Q1170">
        <v>1.9368073771951998E-2</v>
      </c>
    </row>
    <row r="1171" spans="1:17" hidden="1" x14ac:dyDescent="0.3">
      <c r="A1171" t="s">
        <v>2497</v>
      </c>
      <c r="B1171" t="s">
        <v>2498</v>
      </c>
      <c r="C1171" t="str">
        <f>IFERROR(VLOOKUP(Table1[[#This Row],[Ticker]],[1]!Table2[[Symbol]:[Industry]],2,FALSE),"-")</f>
        <v>-</v>
      </c>
      <c r="D1171" t="s">
        <v>537</v>
      </c>
      <c r="E1171">
        <v>1869.40136925</v>
      </c>
      <c r="F1171">
        <v>607.04999999999995</v>
      </c>
      <c r="G1171">
        <v>6.1909646336147102</v>
      </c>
      <c r="H1171">
        <v>0.94567593873853995</v>
      </c>
      <c r="I1171">
        <v>20.823823174914502</v>
      </c>
      <c r="J1171">
        <v>-4.8126058733242703</v>
      </c>
      <c r="K1171">
        <v>591.65091492148997</v>
      </c>
      <c r="L1171">
        <v>530.68202834624799</v>
      </c>
      <c r="M1171">
        <v>45.665525751676803</v>
      </c>
      <c r="N1171">
        <v>0.62302070329914805</v>
      </c>
      <c r="O1171">
        <v>9.5461658841940498</v>
      </c>
      <c r="P1171">
        <v>50.819875776397502</v>
      </c>
      <c r="Q1171">
        <v>-1.0569198895422001E-2</v>
      </c>
    </row>
    <row r="1172" spans="1:17" hidden="1" x14ac:dyDescent="0.3">
      <c r="A1172" t="s">
        <v>2499</v>
      </c>
      <c r="B1172" t="s">
        <v>2500</v>
      </c>
      <c r="C1172" t="str">
        <f>IFERROR(VLOOKUP(Table1[[#This Row],[Ticker]],[1]!Table2[[Symbol]:[Industry]],2,FALSE),"-")</f>
        <v>-</v>
      </c>
      <c r="D1172" t="s">
        <v>282</v>
      </c>
      <c r="E1172">
        <v>1857.4870000000001</v>
      </c>
      <c r="F1172">
        <v>3952.1</v>
      </c>
      <c r="G1172">
        <v>94.513468410512104</v>
      </c>
      <c r="H1172">
        <v>19.320798150491498</v>
      </c>
      <c r="I1172">
        <v>4.2983197650151501</v>
      </c>
      <c r="J1172">
        <v>-1.3062162906739601</v>
      </c>
      <c r="K1172">
        <v>3603.2517767015302</v>
      </c>
      <c r="L1172">
        <v>3113.3789819332801</v>
      </c>
      <c r="M1172">
        <v>55.565937476515202</v>
      </c>
      <c r="N1172">
        <v>1.30144987572493</v>
      </c>
      <c r="O1172">
        <v>6.17140254548214</v>
      </c>
      <c r="P1172">
        <v>121.778900112233</v>
      </c>
      <c r="Q1172">
        <v>0.20076698562984399</v>
      </c>
    </row>
    <row r="1173" spans="1:17" hidden="1" x14ac:dyDescent="0.3">
      <c r="A1173" t="s">
        <v>2501</v>
      </c>
      <c r="B1173" t="s">
        <v>2502</v>
      </c>
      <c r="C1173" t="str">
        <f>IFERROR(VLOOKUP(Table1[[#This Row],[Ticker]],[1]!Table2[[Symbol]:[Industry]],2,FALSE),"-")</f>
        <v>-</v>
      </c>
      <c r="D1173" t="s">
        <v>46</v>
      </c>
      <c r="E1173">
        <v>1849.7072594629999</v>
      </c>
      <c r="F1173">
        <v>192.07</v>
      </c>
      <c r="G1173">
        <v>223.457596016461</v>
      </c>
      <c r="H1173">
        <v>7.50080210910874</v>
      </c>
      <c r="I1173">
        <v>26.044433190715701</v>
      </c>
      <c r="J1173">
        <v>-6.0900219022199602</v>
      </c>
      <c r="K1173">
        <v>179.84383742613599</v>
      </c>
      <c r="L1173">
        <v>140.06691885808399</v>
      </c>
      <c r="M1173">
        <v>44.826752954377</v>
      </c>
      <c r="N1173">
        <v>0.56099108355875205</v>
      </c>
      <c r="O1173">
        <v>18.654657156245101</v>
      </c>
      <c r="P1173">
        <v>259.009345794392</v>
      </c>
      <c r="Q1173">
        <v>0.15939149454783599</v>
      </c>
    </row>
    <row r="1174" spans="1:17" hidden="1" x14ac:dyDescent="0.3">
      <c r="A1174" t="s">
        <v>2503</v>
      </c>
      <c r="B1174" t="s">
        <v>2504</v>
      </c>
      <c r="C1174" t="str">
        <f>IFERROR(VLOOKUP(Table1[[#This Row],[Ticker]],[1]!Table2[[Symbol]:[Industry]],2,FALSE),"-")</f>
        <v>-</v>
      </c>
      <c r="D1174" t="s">
        <v>1850</v>
      </c>
      <c r="E1174">
        <v>1843.3431199199999</v>
      </c>
      <c r="F1174">
        <v>636.04999999999995</v>
      </c>
      <c r="G1174">
        <v>7.2514938906709103</v>
      </c>
      <c r="H1174">
        <v>-1.0003887876638</v>
      </c>
      <c r="I1174">
        <v>-21.734944908900001</v>
      </c>
      <c r="J1174">
        <v>0.75819128587131202</v>
      </c>
      <c r="K1174">
        <v>643.00613284490998</v>
      </c>
      <c r="L1174">
        <v>643.10567302239303</v>
      </c>
      <c r="M1174">
        <v>51.827642399902302</v>
      </c>
      <c r="N1174">
        <v>0.47800024446145101</v>
      </c>
      <c r="O1174">
        <v>43.856615045986899</v>
      </c>
      <c r="P1174">
        <v>46.352968246663501</v>
      </c>
      <c r="Q1174">
        <v>0.149066246748253</v>
      </c>
    </row>
    <row r="1175" spans="1:17" hidden="1" x14ac:dyDescent="0.3">
      <c r="A1175" t="s">
        <v>2505</v>
      </c>
      <c r="B1175" t="s">
        <v>2506</v>
      </c>
      <c r="C1175" t="str">
        <f>IFERROR(VLOOKUP(Table1[[#This Row],[Ticker]],[1]!Table2[[Symbol]:[Industry]],2,FALSE),"-")</f>
        <v>-</v>
      </c>
      <c r="D1175" t="s">
        <v>291</v>
      </c>
      <c r="E1175">
        <v>1837.938323375</v>
      </c>
      <c r="F1175">
        <v>1228.75</v>
      </c>
      <c r="G1175">
        <v>17.0158664324242</v>
      </c>
      <c r="H1175">
        <v>-0.27802084458262799</v>
      </c>
      <c r="I1175">
        <v>9.5238874122970394</v>
      </c>
      <c r="J1175">
        <v>-6.3313017582728497</v>
      </c>
      <c r="K1175">
        <v>1149.4749134277999</v>
      </c>
      <c r="L1175">
        <v>994.09715061489499</v>
      </c>
      <c r="M1175">
        <v>53.598455012857301</v>
      </c>
      <c r="N1175">
        <v>1.0811535094577001</v>
      </c>
      <c r="O1175">
        <v>8.6469989827060001</v>
      </c>
      <c r="P1175">
        <v>58.282880329769398</v>
      </c>
      <c r="Q1175">
        <v>0.13371336865194799</v>
      </c>
    </row>
    <row r="1176" spans="1:17" hidden="1" x14ac:dyDescent="0.3">
      <c r="A1176" t="s">
        <v>2507</v>
      </c>
      <c r="B1176" t="s">
        <v>2508</v>
      </c>
      <c r="C1176" t="str">
        <f>IFERROR(VLOOKUP(Table1[[#This Row],[Ticker]],[1]!Table2[[Symbol]:[Industry]],2,FALSE),"-")</f>
        <v>-</v>
      </c>
      <c r="D1176" t="s">
        <v>390</v>
      </c>
      <c r="E1176">
        <v>1833.8171926099999</v>
      </c>
      <c r="F1176">
        <v>458.3</v>
      </c>
      <c r="G1176">
        <v>10.300169353139401</v>
      </c>
      <c r="H1176">
        <v>19.994621607346499</v>
      </c>
      <c r="I1176">
        <v>15.943182549759999</v>
      </c>
      <c r="J1176">
        <v>18.909247583026801</v>
      </c>
      <c r="K1176">
        <v>378.85763712186503</v>
      </c>
      <c r="L1176">
        <v>360.76109457766501</v>
      </c>
      <c r="M1176">
        <v>67.606517414495698</v>
      </c>
      <c r="N1176">
        <v>2.9537934956616101</v>
      </c>
      <c r="O1176">
        <v>7.1350643683176997</v>
      </c>
      <c r="P1176">
        <v>63.445078459343797</v>
      </c>
      <c r="Q1176">
        <v>-8.4208295773031003E-2</v>
      </c>
    </row>
    <row r="1177" spans="1:17" hidden="1" x14ac:dyDescent="0.3">
      <c r="A1177" t="s">
        <v>2509</v>
      </c>
      <c r="B1177" t="s">
        <v>2510</v>
      </c>
      <c r="C1177" t="str">
        <f>IFERROR(VLOOKUP(Table1[[#This Row],[Ticker]],[1]!Table2[[Symbol]:[Industry]],2,FALSE),"-")</f>
        <v>-</v>
      </c>
      <c r="D1177" t="s">
        <v>556</v>
      </c>
      <c r="E1177">
        <v>1832.1299287500001</v>
      </c>
      <c r="F1177">
        <v>949.45</v>
      </c>
      <c r="G1177">
        <v>395.74083534492701</v>
      </c>
      <c r="H1177">
        <v>21.994476105182201</v>
      </c>
      <c r="I1177">
        <v>93.919601617776706</v>
      </c>
      <c r="J1177">
        <v>17.7998213248664</v>
      </c>
      <c r="K1177">
        <v>717.47859929572405</v>
      </c>
      <c r="L1177">
        <v>530.09486833253902</v>
      </c>
      <c r="M1177">
        <v>88.1117425157436</v>
      </c>
      <c r="N1177">
        <v>1.1239473035027101</v>
      </c>
      <c r="O1177">
        <v>0</v>
      </c>
      <c r="P1177">
        <v>468.36276563902999</v>
      </c>
      <c r="Q1177">
        <v>0.203349337118962</v>
      </c>
    </row>
    <row r="1178" spans="1:17" hidden="1" x14ac:dyDescent="0.3">
      <c r="A1178" t="s">
        <v>2511</v>
      </c>
      <c r="B1178" t="s">
        <v>2512</v>
      </c>
      <c r="C1178" t="str">
        <f>IFERROR(VLOOKUP(Table1[[#This Row],[Ticker]],[1]!Table2[[Symbol]:[Industry]],2,FALSE),"-")</f>
        <v>-</v>
      </c>
      <c r="D1178" t="s">
        <v>527</v>
      </c>
      <c r="E1178">
        <v>1829.958639165</v>
      </c>
      <c r="F1178">
        <v>909.45</v>
      </c>
      <c r="G1178">
        <v>69.040727411486102</v>
      </c>
      <c r="H1178">
        <v>-0.56301173305909002</v>
      </c>
      <c r="I1178">
        <v>41.967848010268199</v>
      </c>
      <c r="J1178">
        <v>1.0590892057179999</v>
      </c>
      <c r="K1178">
        <v>873.93497312748002</v>
      </c>
      <c r="L1178">
        <v>732.04409871855796</v>
      </c>
      <c r="M1178">
        <v>52.551464735993299</v>
      </c>
      <c r="N1178">
        <v>0.84933820065515997</v>
      </c>
      <c r="O1178">
        <v>9.8466105888174091</v>
      </c>
      <c r="P1178">
        <v>127.3625</v>
      </c>
      <c r="Q1178">
        <v>0.18752129432244899</v>
      </c>
    </row>
    <row r="1179" spans="1:17" hidden="1" x14ac:dyDescent="0.3">
      <c r="A1179" t="s">
        <v>2513</v>
      </c>
      <c r="B1179" t="s">
        <v>2514</v>
      </c>
      <c r="C1179" t="str">
        <f>IFERROR(VLOOKUP(Table1[[#This Row],[Ticker]],[1]!Table2[[Symbol]:[Industry]],2,FALSE),"-")</f>
        <v>-</v>
      </c>
      <c r="D1179" t="s">
        <v>193</v>
      </c>
      <c r="E1179">
        <v>1810.4517516999999</v>
      </c>
      <c r="F1179">
        <v>2973.5</v>
      </c>
      <c r="G1179">
        <v>107.54962518031</v>
      </c>
      <c r="H1179">
        <v>27.7050116580719</v>
      </c>
      <c r="I1179">
        <v>63.938257999896798</v>
      </c>
      <c r="J1179">
        <v>-12.046202327708601</v>
      </c>
      <c r="K1179">
        <v>2539.1499139791399</v>
      </c>
      <c r="L1179">
        <v>2010.6528399541801</v>
      </c>
      <c r="M1179">
        <v>55.655719552517603</v>
      </c>
      <c r="N1179">
        <v>1.9295352585830201</v>
      </c>
      <c r="O1179">
        <v>15.9912560955103</v>
      </c>
      <c r="P1179">
        <v>136.743630573248</v>
      </c>
      <c r="Q1179">
        <v>0.156356344375367</v>
      </c>
    </row>
    <row r="1180" spans="1:17" hidden="1" x14ac:dyDescent="0.3">
      <c r="A1180" t="s">
        <v>2515</v>
      </c>
      <c r="B1180" t="s">
        <v>2516</v>
      </c>
      <c r="C1180" t="str">
        <f>IFERROR(VLOOKUP(Table1[[#This Row],[Ticker]],[1]!Table2[[Symbol]:[Industry]],2,FALSE),"-")</f>
        <v>-</v>
      </c>
      <c r="D1180" t="s">
        <v>390</v>
      </c>
      <c r="E1180">
        <v>1793.8629754999999</v>
      </c>
      <c r="F1180">
        <v>111.35</v>
      </c>
      <c r="G1180">
        <v>25.624651526424401</v>
      </c>
      <c r="H1180">
        <v>-16.002441044659001</v>
      </c>
      <c r="I1180">
        <v>0.11676732742759199</v>
      </c>
      <c r="J1180">
        <v>-3.8298936693278902</v>
      </c>
      <c r="K1180">
        <v>109.507287801049</v>
      </c>
      <c r="L1180">
        <v>97.7496042384698</v>
      </c>
      <c r="M1180">
        <v>52.146302483321399</v>
      </c>
      <c r="N1180">
        <v>0.31689232780591697</v>
      </c>
      <c r="O1180">
        <v>20.341266277503301</v>
      </c>
      <c r="P1180">
        <v>55.843247025892197</v>
      </c>
      <c r="Q1180">
        <v>0.12114525839005701</v>
      </c>
    </row>
    <row r="1181" spans="1:17" hidden="1" x14ac:dyDescent="0.3">
      <c r="A1181" t="s">
        <v>2517</v>
      </c>
      <c r="B1181" t="s">
        <v>2518</v>
      </c>
      <c r="C1181" t="str">
        <f>IFERROR(VLOOKUP(Table1[[#This Row],[Ticker]],[1]!Table2[[Symbol]:[Industry]],2,FALSE),"-")</f>
        <v>-</v>
      </c>
      <c r="D1181" t="s">
        <v>537</v>
      </c>
      <c r="E1181">
        <v>1788.539450555</v>
      </c>
      <c r="F1181">
        <v>345.05</v>
      </c>
      <c r="G1181">
        <v>-1.71359534330139</v>
      </c>
      <c r="H1181">
        <v>-3.065639234891</v>
      </c>
      <c r="I1181">
        <v>-18.676505601738899</v>
      </c>
      <c r="J1181">
        <v>1.0006946277770901</v>
      </c>
      <c r="K1181">
        <v>338.38903406829297</v>
      </c>
      <c r="L1181">
        <v>340.07511059567099</v>
      </c>
      <c r="M1181">
        <v>58.625648293730301</v>
      </c>
      <c r="N1181">
        <v>1.1357191510333799</v>
      </c>
      <c r="O1181">
        <v>31.1404144326909</v>
      </c>
      <c r="P1181">
        <v>32.203065134099603</v>
      </c>
      <c r="Q1181">
        <v>-4.9996054288336998E-2</v>
      </c>
    </row>
    <row r="1182" spans="1:17" hidden="1" x14ac:dyDescent="0.3">
      <c r="A1182" t="s">
        <v>2519</v>
      </c>
      <c r="B1182" t="s">
        <v>2520</v>
      </c>
      <c r="C1182" t="str">
        <f>IFERROR(VLOOKUP(Table1[[#This Row],[Ticker]],[1]!Table2[[Symbol]:[Industry]],2,FALSE),"-")</f>
        <v>-</v>
      </c>
      <c r="D1182" t="s">
        <v>21</v>
      </c>
      <c r="E1182">
        <v>1788.4831283999999</v>
      </c>
      <c r="F1182">
        <v>1406.8</v>
      </c>
      <c r="G1182">
        <v>116.99724820370299</v>
      </c>
      <c r="H1182">
        <v>5.4449039792707401</v>
      </c>
      <c r="I1182">
        <v>75.6427452226485</v>
      </c>
      <c r="J1182">
        <v>10.3761437306134</v>
      </c>
      <c r="K1182">
        <v>1261.40252380569</v>
      </c>
      <c r="L1182">
        <v>1011.8205590901</v>
      </c>
      <c r="M1182">
        <v>65.8734437283902</v>
      </c>
      <c r="N1182">
        <v>2.1037543649468202</v>
      </c>
      <c r="O1182">
        <v>7.1083309638896699</v>
      </c>
      <c r="P1182">
        <v>143.391003460207</v>
      </c>
      <c r="Q1182">
        <v>0.17758372519889001</v>
      </c>
    </row>
    <row r="1183" spans="1:17" hidden="1" x14ac:dyDescent="0.3">
      <c r="A1183" t="s">
        <v>2521</v>
      </c>
      <c r="B1183" t="s">
        <v>2522</v>
      </c>
      <c r="C1183" t="str">
        <f>IFERROR(VLOOKUP(Table1[[#This Row],[Ticker]],[1]!Table2[[Symbol]:[Industry]],2,FALSE),"-")</f>
        <v>-</v>
      </c>
      <c r="D1183" t="s">
        <v>2523</v>
      </c>
      <c r="E1183">
        <v>1786.0723808</v>
      </c>
      <c r="F1183">
        <v>643.6</v>
      </c>
      <c r="G1183">
        <v>43.580280849348497</v>
      </c>
      <c r="H1183">
        <v>-14.154459459260201</v>
      </c>
      <c r="I1183">
        <v>3.7585876329338599</v>
      </c>
      <c r="J1183">
        <v>-6.7420412917398398</v>
      </c>
      <c r="K1183">
        <v>660.78535295743598</v>
      </c>
      <c r="L1183">
        <v>579.07528185114802</v>
      </c>
      <c r="M1183">
        <v>36.309952914573103</v>
      </c>
      <c r="N1183">
        <v>0.122604637672813</v>
      </c>
      <c r="O1183">
        <v>31.199502796768101</v>
      </c>
      <c r="P1183">
        <v>78.4555663385554</v>
      </c>
      <c r="Q1183">
        <v>0.10557994305840999</v>
      </c>
    </row>
    <row r="1184" spans="1:17" hidden="1" x14ac:dyDescent="0.3">
      <c r="A1184" t="s">
        <v>2524</v>
      </c>
      <c r="B1184" t="s">
        <v>2525</v>
      </c>
      <c r="C1184" t="str">
        <f>IFERROR(VLOOKUP(Table1[[#This Row],[Ticker]],[1]!Table2[[Symbol]:[Industry]],2,FALSE),"-")</f>
        <v>-</v>
      </c>
      <c r="D1184" t="s">
        <v>390</v>
      </c>
      <c r="E1184">
        <v>1785.5184660479999</v>
      </c>
      <c r="F1184">
        <v>87.68</v>
      </c>
      <c r="G1184">
        <v>12.2181842196744</v>
      </c>
      <c r="H1184">
        <v>-2.8779784727791502</v>
      </c>
      <c r="I1184">
        <v>-15.0459571763183</v>
      </c>
      <c r="J1184">
        <v>0.358544003077919</v>
      </c>
      <c r="K1184">
        <v>82.912168814041493</v>
      </c>
      <c r="L1184">
        <v>79.283179436345193</v>
      </c>
      <c r="M1184">
        <v>61.777417936453901</v>
      </c>
      <c r="N1184">
        <v>1.0510042625558</v>
      </c>
      <c r="O1184">
        <v>22.604927007299199</v>
      </c>
      <c r="P1184">
        <v>39.617834394904399</v>
      </c>
      <c r="Q1184">
        <v>5.2219884535724001E-2</v>
      </c>
    </row>
    <row r="1185" spans="1:17" hidden="1" x14ac:dyDescent="0.3">
      <c r="A1185" t="s">
        <v>2526</v>
      </c>
      <c r="B1185" t="s">
        <v>2527</v>
      </c>
      <c r="C1185" t="str">
        <f>IFERROR(VLOOKUP(Table1[[#This Row],[Ticker]],[1]!Table2[[Symbol]:[Industry]],2,FALSE),"-")</f>
        <v>-</v>
      </c>
      <c r="D1185" t="s">
        <v>98</v>
      </c>
      <c r="E1185">
        <v>1783.4783520000001</v>
      </c>
      <c r="F1185">
        <v>325.39999999999998</v>
      </c>
      <c r="G1185">
        <v>-44.442620711148102</v>
      </c>
      <c r="H1185">
        <v>-8.5069637769203599</v>
      </c>
      <c r="I1185">
        <v>-23.220117289077798</v>
      </c>
      <c r="J1185">
        <v>-5.8136322882605302</v>
      </c>
      <c r="K1185">
        <v>340.28902903839003</v>
      </c>
      <c r="L1185">
        <v>344.453961186698</v>
      </c>
      <c r="M1185">
        <v>27.972613533842701</v>
      </c>
      <c r="N1185">
        <v>0.78318524350350205</v>
      </c>
      <c r="O1185">
        <v>36.447449293177598</v>
      </c>
      <c r="P1185">
        <v>15.369615316433199</v>
      </c>
      <c r="Q1185">
        <v>6.6750241229082005E-2</v>
      </c>
    </row>
    <row r="1186" spans="1:17" hidden="1" x14ac:dyDescent="0.3">
      <c r="A1186" t="s">
        <v>2528</v>
      </c>
      <c r="B1186" t="s">
        <v>2529</v>
      </c>
      <c r="C1186" t="str">
        <f>IFERROR(VLOOKUP(Table1[[#This Row],[Ticker]],[1]!Table2[[Symbol]:[Industry]],2,FALSE),"-")</f>
        <v>-</v>
      </c>
      <c r="D1186" t="s">
        <v>1879</v>
      </c>
      <c r="E1186">
        <v>1780.73974369199</v>
      </c>
      <c r="F1186">
        <v>158.34</v>
      </c>
      <c r="G1186">
        <v>-14.649774320208399</v>
      </c>
      <c r="H1186">
        <v>-7.9976315915616096</v>
      </c>
      <c r="I1186">
        <v>-35.583928583794602</v>
      </c>
      <c r="J1186">
        <v>-3.9106084536468102</v>
      </c>
      <c r="K1186">
        <v>167.038176052544</v>
      </c>
      <c r="L1186">
        <v>170.37948207008401</v>
      </c>
      <c r="M1186">
        <v>35.177093476174498</v>
      </c>
      <c r="N1186">
        <v>0.52250194181555698</v>
      </c>
      <c r="O1186">
        <v>37.552103069344398</v>
      </c>
      <c r="P1186">
        <v>12.3775727466288</v>
      </c>
      <c r="Q1186">
        <v>-5.4438455890090998E-2</v>
      </c>
    </row>
    <row r="1187" spans="1:17" hidden="1" x14ac:dyDescent="0.3">
      <c r="A1187" t="s">
        <v>2530</v>
      </c>
      <c r="B1187" t="s">
        <v>2531</v>
      </c>
      <c r="C1187" t="str">
        <f>IFERROR(VLOOKUP(Table1[[#This Row],[Ticker]],[1]!Table2[[Symbol]:[Industry]],2,FALSE),"-")</f>
        <v>-</v>
      </c>
      <c r="D1187" t="s">
        <v>256</v>
      </c>
      <c r="E1187">
        <v>1780.65444895</v>
      </c>
      <c r="F1187">
        <v>566.95000000000005</v>
      </c>
      <c r="G1187">
        <v>42.173717266974002</v>
      </c>
      <c r="H1187">
        <v>-11.478340733436299</v>
      </c>
      <c r="I1187">
        <v>28.435877858076498</v>
      </c>
      <c r="J1187">
        <v>-15.886608347003699</v>
      </c>
      <c r="K1187">
        <v>592.15424197123195</v>
      </c>
      <c r="L1187">
        <v>471.96350915724702</v>
      </c>
      <c r="M1187">
        <v>29.1206194260185</v>
      </c>
      <c r="N1187">
        <v>0.61908069272258603</v>
      </c>
      <c r="O1187">
        <v>31.687097627656701</v>
      </c>
      <c r="P1187">
        <v>90.124077800134103</v>
      </c>
      <c r="Q1187">
        <v>0.11702899982147499</v>
      </c>
    </row>
    <row r="1188" spans="1:17" hidden="1" x14ac:dyDescent="0.3">
      <c r="A1188" t="s">
        <v>2532</v>
      </c>
      <c r="B1188" t="s">
        <v>2533</v>
      </c>
      <c r="C1188" t="str">
        <f>IFERROR(VLOOKUP(Table1[[#This Row],[Ticker]],[1]!Table2[[Symbol]:[Industry]],2,FALSE),"-")</f>
        <v>-</v>
      </c>
      <c r="D1188" t="s">
        <v>219</v>
      </c>
      <c r="E1188">
        <v>1778.87847331899</v>
      </c>
      <c r="F1188">
        <v>80.33</v>
      </c>
      <c r="G1188">
        <v>161.842801204625</v>
      </c>
      <c r="H1188">
        <v>-12.332271160150899</v>
      </c>
      <c r="I1188">
        <v>60.117418992967202</v>
      </c>
      <c r="J1188">
        <v>2.5020662249752101</v>
      </c>
      <c r="K1188">
        <v>75.405427452525899</v>
      </c>
      <c r="L1188">
        <v>54.016794067157498</v>
      </c>
      <c r="M1188">
        <v>52.723923958003397</v>
      </c>
      <c r="N1188">
        <v>0.39581612913500902</v>
      </c>
      <c r="O1188">
        <v>24.411801319556801</v>
      </c>
      <c r="P1188">
        <v>251.55361050328199</v>
      </c>
      <c r="Q1188">
        <v>0.13566744039676501</v>
      </c>
    </row>
    <row r="1189" spans="1:17" hidden="1" x14ac:dyDescent="0.3">
      <c r="A1189" t="s">
        <v>2534</v>
      </c>
      <c r="B1189" t="s">
        <v>2535</v>
      </c>
      <c r="C1189" t="str">
        <f>IFERROR(VLOOKUP(Table1[[#This Row],[Ticker]],[1]!Table2[[Symbol]:[Industry]],2,FALSE),"-")</f>
        <v>-</v>
      </c>
      <c r="D1189" t="s">
        <v>116</v>
      </c>
      <c r="E1189">
        <v>1776.8833067999999</v>
      </c>
      <c r="F1189">
        <v>60.2</v>
      </c>
      <c r="G1189">
        <v>4.7769960618928797</v>
      </c>
      <c r="H1189">
        <v>22.101351050938302</v>
      </c>
      <c r="I1189">
        <v>-38.7270825538167</v>
      </c>
      <c r="J1189">
        <v>7.2184637699129803</v>
      </c>
      <c r="K1189">
        <v>57.694103659568697</v>
      </c>
      <c r="L1189">
        <v>57.907298676222403</v>
      </c>
      <c r="M1189">
        <v>51.7654998436794</v>
      </c>
      <c r="N1189">
        <v>1.4024866355302399</v>
      </c>
      <c r="O1189">
        <v>43.355481727574698</v>
      </c>
      <c r="P1189">
        <v>35.555055167755</v>
      </c>
      <c r="Q1189">
        <v>8.9687838368565004E-2</v>
      </c>
    </row>
    <row r="1190" spans="1:17" hidden="1" x14ac:dyDescent="0.3">
      <c r="A1190" t="s">
        <v>2536</v>
      </c>
      <c r="B1190" t="s">
        <v>2537</v>
      </c>
      <c r="C1190" t="str">
        <f>IFERROR(VLOOKUP(Table1[[#This Row],[Ticker]],[1]!Table2[[Symbol]:[Industry]],2,FALSE),"-")</f>
        <v>-</v>
      </c>
      <c r="D1190" t="s">
        <v>57</v>
      </c>
      <c r="E1190">
        <v>1773.7792340999999</v>
      </c>
      <c r="F1190">
        <v>1692.75</v>
      </c>
      <c r="G1190">
        <v>-56.944181975040799</v>
      </c>
      <c r="H1190">
        <v>-12.618492717632099</v>
      </c>
      <c r="I1190">
        <v>-38.517882337187402</v>
      </c>
      <c r="J1190">
        <v>3.01329041759633</v>
      </c>
      <c r="K1190">
        <v>1957.5759058236299</v>
      </c>
      <c r="L1190">
        <v>2063.5031914418601</v>
      </c>
      <c r="M1190">
        <v>31.7420905609202</v>
      </c>
      <c r="N1190">
        <v>0.97732060777611096</v>
      </c>
      <c r="O1190">
        <v>58.322256682912403</v>
      </c>
      <c r="P1190">
        <v>3.6493892171570201</v>
      </c>
      <c r="Q1190">
        <v>8.7692048021717997E-2</v>
      </c>
    </row>
    <row r="1191" spans="1:17" hidden="1" x14ac:dyDescent="0.3">
      <c r="A1191" t="s">
        <v>2538</v>
      </c>
      <c r="B1191" t="s">
        <v>2539</v>
      </c>
      <c r="C1191" t="str">
        <f>IFERROR(VLOOKUP(Table1[[#This Row],[Ticker]],[1]!Table2[[Symbol]:[Industry]],2,FALSE),"-")</f>
        <v>-</v>
      </c>
      <c r="D1191" t="s">
        <v>418</v>
      </c>
      <c r="E1191">
        <v>1766.2470000000001</v>
      </c>
      <c r="F1191">
        <v>1169.7</v>
      </c>
      <c r="G1191">
        <v>-8.1028507376647294</v>
      </c>
      <c r="H1191">
        <v>-15.283367813817</v>
      </c>
      <c r="I1191">
        <v>-31.884077986484499</v>
      </c>
      <c r="J1191">
        <v>-6.02383284653604</v>
      </c>
      <c r="K1191">
        <v>1264.80342661025</v>
      </c>
      <c r="L1191">
        <v>1240.1259734441501</v>
      </c>
      <c r="M1191">
        <v>36.448370101191202</v>
      </c>
      <c r="N1191">
        <v>0.50669637660793398</v>
      </c>
      <c r="O1191">
        <v>37.214670428314903</v>
      </c>
      <c r="P1191">
        <v>25.108294561206399</v>
      </c>
      <c r="Q1191">
        <v>6.2413539068504997E-2</v>
      </c>
    </row>
    <row r="1192" spans="1:17" hidden="1" x14ac:dyDescent="0.3">
      <c r="A1192" t="s">
        <v>2540</v>
      </c>
      <c r="B1192" t="s">
        <v>2541</v>
      </c>
      <c r="C1192" t="str">
        <f>IFERROR(VLOOKUP(Table1[[#This Row],[Ticker]],[1]!Table2[[Symbol]:[Industry]],2,FALSE),"-")</f>
        <v>-</v>
      </c>
      <c r="D1192" t="s">
        <v>537</v>
      </c>
      <c r="E1192">
        <v>1764.91816159</v>
      </c>
      <c r="F1192">
        <v>1355.45</v>
      </c>
      <c r="G1192">
        <v>4.5170873372592402</v>
      </c>
      <c r="H1192">
        <v>-1.8647254903078501</v>
      </c>
      <c r="I1192">
        <v>-5.0765639889926897</v>
      </c>
      <c r="J1192">
        <v>-7.1115500199141799</v>
      </c>
      <c r="K1192">
        <v>1368.5629075583099</v>
      </c>
      <c r="L1192">
        <v>1314.9702303339</v>
      </c>
      <c r="M1192">
        <v>45.737676879884503</v>
      </c>
      <c r="N1192">
        <v>1.37765497989279</v>
      </c>
      <c r="O1192">
        <v>14.5744955549817</v>
      </c>
      <c r="P1192">
        <v>35.680680680680602</v>
      </c>
      <c r="Q1192">
        <v>-4.0680741890268997E-2</v>
      </c>
    </row>
    <row r="1193" spans="1:17" hidden="1" x14ac:dyDescent="0.3">
      <c r="A1193" t="s">
        <v>2542</v>
      </c>
      <c r="B1193" t="s">
        <v>2543</v>
      </c>
      <c r="C1193" t="str">
        <f>IFERROR(VLOOKUP(Table1[[#This Row],[Ticker]],[1]!Table2[[Symbol]:[Industry]],2,FALSE),"-")</f>
        <v>-</v>
      </c>
      <c r="D1193" t="s">
        <v>1537</v>
      </c>
      <c r="E1193">
        <v>1760.5350000000001</v>
      </c>
      <c r="F1193">
        <v>109.35</v>
      </c>
      <c r="G1193">
        <v>31.919053470986</v>
      </c>
      <c r="H1193">
        <v>40.389661515767898</v>
      </c>
      <c r="I1193">
        <v>66.344613633271905</v>
      </c>
      <c r="J1193">
        <v>-23.877913509165399</v>
      </c>
      <c r="K1193">
        <v>104.71919735048699</v>
      </c>
      <c r="L1193">
        <v>82.132108420389798</v>
      </c>
      <c r="M1193">
        <v>35.677258742568597</v>
      </c>
      <c r="N1193">
        <v>3.52738065506214</v>
      </c>
      <c r="O1193">
        <v>43.301326017375303</v>
      </c>
      <c r="P1193">
        <v>110.248029225149</v>
      </c>
      <c r="Q1193">
        <v>0.16334543026239101</v>
      </c>
    </row>
    <row r="1194" spans="1:17" hidden="1" x14ac:dyDescent="0.3">
      <c r="A1194" t="s">
        <v>2544</v>
      </c>
      <c r="B1194" t="s">
        <v>2545</v>
      </c>
      <c r="C1194" t="str">
        <f>IFERROR(VLOOKUP(Table1[[#This Row],[Ticker]],[1]!Table2[[Symbol]:[Industry]],2,FALSE),"-")</f>
        <v>-</v>
      </c>
      <c r="D1194" t="s">
        <v>265</v>
      </c>
      <c r="E1194">
        <v>1758.8703671549999</v>
      </c>
      <c r="F1194">
        <v>769.85</v>
      </c>
      <c r="G1194">
        <v>33.165821055787397</v>
      </c>
      <c r="H1194">
        <v>-8.7913845494017693</v>
      </c>
      <c r="I1194">
        <v>38.4199156239616</v>
      </c>
      <c r="J1194">
        <v>-3.93145904357339</v>
      </c>
      <c r="K1194">
        <v>755.84390422207002</v>
      </c>
      <c r="L1194">
        <v>633.70728202038799</v>
      </c>
      <c r="M1194">
        <v>42.777360821316599</v>
      </c>
      <c r="N1194">
        <v>0.23546446299843601</v>
      </c>
      <c r="O1194">
        <v>23.140871598363301</v>
      </c>
      <c r="P1194">
        <v>65.901646409792207</v>
      </c>
      <c r="Q1194">
        <v>4.6292127779903998E-2</v>
      </c>
    </row>
    <row r="1195" spans="1:17" hidden="1" x14ac:dyDescent="0.3">
      <c r="A1195" t="s">
        <v>2546</v>
      </c>
      <c r="B1195" t="s">
        <v>2547</v>
      </c>
      <c r="C1195" t="str">
        <f>IFERROR(VLOOKUP(Table1[[#This Row],[Ticker]],[1]!Table2[[Symbol]:[Industry]],2,FALSE),"-")</f>
        <v>-</v>
      </c>
      <c r="D1195" t="s">
        <v>2548</v>
      </c>
      <c r="E1195">
        <v>1757.4579920000001</v>
      </c>
      <c r="F1195">
        <v>178.52</v>
      </c>
      <c r="G1195">
        <v>46.321461107811103</v>
      </c>
      <c r="H1195">
        <v>10.4026680903116</v>
      </c>
      <c r="I1195">
        <v>-17.1140264116796</v>
      </c>
      <c r="J1195">
        <v>-1.4642443244502801</v>
      </c>
      <c r="K1195">
        <v>162.18176059415001</v>
      </c>
      <c r="M1195">
        <v>74.0563891644764</v>
      </c>
      <c r="N1195">
        <v>2.2741339197027801</v>
      </c>
      <c r="O1195">
        <v>39.004033161550502</v>
      </c>
      <c r="P1195">
        <v>100.922903770399</v>
      </c>
    </row>
    <row r="1196" spans="1:17" hidden="1" x14ac:dyDescent="0.3">
      <c r="A1196" t="s">
        <v>2549</v>
      </c>
      <c r="B1196" t="s">
        <v>2550</v>
      </c>
      <c r="C1196" t="str">
        <f>IFERROR(VLOOKUP(Table1[[#This Row],[Ticker]],[1]!Table2[[Symbol]:[Industry]],2,FALSE),"-")</f>
        <v>-</v>
      </c>
      <c r="D1196" t="s">
        <v>205</v>
      </c>
      <c r="E1196">
        <v>1757.34168</v>
      </c>
      <c r="F1196">
        <v>936.35</v>
      </c>
      <c r="G1196">
        <v>105.46220815824201</v>
      </c>
      <c r="H1196">
        <v>-1.85295115067394</v>
      </c>
      <c r="I1196">
        <v>99.307724313660103</v>
      </c>
      <c r="J1196">
        <v>-0.86704912234813303</v>
      </c>
      <c r="K1196">
        <v>956.33411077027097</v>
      </c>
      <c r="L1196">
        <v>772.50215538835698</v>
      </c>
      <c r="M1196">
        <v>45.885162473426803</v>
      </c>
      <c r="N1196">
        <v>0.84878541466984103</v>
      </c>
      <c r="O1196">
        <v>36.749078870080602</v>
      </c>
      <c r="P1196">
        <v>167.643275689581</v>
      </c>
      <c r="Q1196">
        <v>0.11713543498149299</v>
      </c>
    </row>
    <row r="1197" spans="1:17" hidden="1" x14ac:dyDescent="0.3">
      <c r="A1197" t="s">
        <v>2551</v>
      </c>
      <c r="B1197" t="s">
        <v>2552</v>
      </c>
      <c r="C1197" t="str">
        <f>IFERROR(VLOOKUP(Table1[[#This Row],[Ticker]],[1]!Table2[[Symbol]:[Industry]],2,FALSE),"-")</f>
        <v>-</v>
      </c>
      <c r="D1197" t="s">
        <v>205</v>
      </c>
      <c r="E1197">
        <v>1756.8580041599901</v>
      </c>
      <c r="F1197">
        <v>184.96</v>
      </c>
      <c r="G1197">
        <v>-49.695938150183899</v>
      </c>
      <c r="H1197">
        <v>-3.8694735004193999</v>
      </c>
      <c r="I1197">
        <v>-29.8824611457052</v>
      </c>
      <c r="J1197">
        <v>-4.69170371853681</v>
      </c>
      <c r="K1197">
        <v>190.474678822356</v>
      </c>
      <c r="L1197">
        <v>204.38501281882</v>
      </c>
      <c r="M1197">
        <v>47.096785198760699</v>
      </c>
      <c r="N1197">
        <v>1.03134624104255</v>
      </c>
      <c r="O1197">
        <v>72.469723183390997</v>
      </c>
      <c r="P1197">
        <v>7.1300318563567799</v>
      </c>
      <c r="Q1197">
        <v>6.9414220162386006E-2</v>
      </c>
    </row>
    <row r="1198" spans="1:17" hidden="1" x14ac:dyDescent="0.3">
      <c r="A1198" t="s">
        <v>2553</v>
      </c>
      <c r="B1198" t="s">
        <v>2554</v>
      </c>
      <c r="C1198" t="str">
        <f>IFERROR(VLOOKUP(Table1[[#This Row],[Ticker]],[1]!Table2[[Symbol]:[Industry]],2,FALSE),"-")</f>
        <v>-</v>
      </c>
      <c r="D1198" t="s">
        <v>51</v>
      </c>
      <c r="E1198">
        <v>1756.46213644</v>
      </c>
      <c r="F1198">
        <v>840.4</v>
      </c>
      <c r="G1198">
        <v>85.216070494874899</v>
      </c>
      <c r="H1198">
        <v>18.2097659301396</v>
      </c>
      <c r="I1198">
        <v>53.828261840808899</v>
      </c>
      <c r="J1198">
        <v>-4.1964855353813002</v>
      </c>
      <c r="K1198">
        <v>736.116636155587</v>
      </c>
      <c r="L1198">
        <v>575.90929203442101</v>
      </c>
      <c r="M1198">
        <v>57.106517237813698</v>
      </c>
      <c r="N1198">
        <v>1.32208415980468</v>
      </c>
      <c r="O1198">
        <v>7.0740123750594899</v>
      </c>
      <c r="P1198">
        <v>169.70474967907501</v>
      </c>
      <c r="Q1198">
        <v>8.0453923880514006E-2</v>
      </c>
    </row>
    <row r="1199" spans="1:17" hidden="1" x14ac:dyDescent="0.3">
      <c r="A1199" t="s">
        <v>2555</v>
      </c>
      <c r="B1199" t="s">
        <v>2556</v>
      </c>
      <c r="C1199" t="str">
        <f>IFERROR(VLOOKUP(Table1[[#This Row],[Ticker]],[1]!Table2[[Symbol]:[Industry]],2,FALSE),"-")</f>
        <v>-</v>
      </c>
      <c r="D1199" t="s">
        <v>256</v>
      </c>
      <c r="E1199">
        <v>1755.63008203499</v>
      </c>
      <c r="F1199">
        <v>1291.05</v>
      </c>
      <c r="G1199">
        <v>-7.8719732895233197</v>
      </c>
      <c r="H1199">
        <v>-10.7357449944845</v>
      </c>
      <c r="I1199">
        <v>-22.0635489454165</v>
      </c>
      <c r="J1199">
        <v>-4.5586401752338297</v>
      </c>
      <c r="K1199">
        <v>1374.8392310414099</v>
      </c>
      <c r="L1199">
        <v>1357.3812408470501</v>
      </c>
      <c r="M1199">
        <v>18.934155784537001</v>
      </c>
      <c r="N1199">
        <v>0.47399843626094201</v>
      </c>
      <c r="O1199">
        <v>37.097711165330502</v>
      </c>
      <c r="P1199">
        <v>26.325831702544001</v>
      </c>
      <c r="Q1199">
        <v>6.0330989576808998E-2</v>
      </c>
    </row>
    <row r="1200" spans="1:17" hidden="1" x14ac:dyDescent="0.3">
      <c r="A1200" t="s">
        <v>2557</v>
      </c>
      <c r="B1200" t="s">
        <v>2558</v>
      </c>
      <c r="C1200" t="str">
        <f>IFERROR(VLOOKUP(Table1[[#This Row],[Ticker]],[1]!Table2[[Symbol]:[Industry]],2,FALSE),"-")</f>
        <v>-</v>
      </c>
      <c r="D1200" t="s">
        <v>139</v>
      </c>
      <c r="E1200">
        <v>1754.1089955</v>
      </c>
      <c r="F1200">
        <v>103.5</v>
      </c>
      <c r="G1200">
        <v>33.373202548862999</v>
      </c>
      <c r="H1200">
        <v>4.3038059774521997</v>
      </c>
      <c r="I1200">
        <v>0.85042781718565397</v>
      </c>
      <c r="J1200">
        <v>-3.3100321244365598</v>
      </c>
      <c r="K1200">
        <v>101.320931999926</v>
      </c>
      <c r="L1200">
        <v>91.053320919703694</v>
      </c>
      <c r="M1200">
        <v>46.465951532765501</v>
      </c>
      <c r="N1200">
        <v>2.06909650964813</v>
      </c>
      <c r="O1200">
        <v>20.048309178743899</v>
      </c>
      <c r="P1200">
        <v>61.71875</v>
      </c>
      <c r="Q1200">
        <v>5.8448410633573998E-2</v>
      </c>
    </row>
    <row r="1201" spans="1:17" hidden="1" x14ac:dyDescent="0.3">
      <c r="A1201" t="s">
        <v>2559</v>
      </c>
      <c r="B1201" t="s">
        <v>2560</v>
      </c>
      <c r="C1201" t="str">
        <f>IFERROR(VLOOKUP(Table1[[#This Row],[Ticker]],[1]!Table2[[Symbol]:[Industry]],2,FALSE),"-")</f>
        <v>-</v>
      </c>
      <c r="D1201" t="s">
        <v>537</v>
      </c>
      <c r="E1201">
        <v>1744.479729572</v>
      </c>
      <c r="F1201">
        <v>70.209999999999994</v>
      </c>
      <c r="G1201">
        <v>-41.427182958082199</v>
      </c>
      <c r="H1201">
        <v>-14.325365045973401</v>
      </c>
      <c r="I1201">
        <v>-21.504642950412599</v>
      </c>
      <c r="J1201">
        <v>-8.6833547432681701</v>
      </c>
      <c r="K1201">
        <v>74.265584497107895</v>
      </c>
      <c r="L1201">
        <v>77.369525456354395</v>
      </c>
      <c r="M1201">
        <v>26.335161344342598</v>
      </c>
      <c r="N1201">
        <v>0.57948585738349501</v>
      </c>
      <c r="O1201">
        <v>56.672838626976201</v>
      </c>
      <c r="P1201">
        <v>42.9938900203665</v>
      </c>
    </row>
    <row r="1202" spans="1:17" hidden="1" x14ac:dyDescent="0.3">
      <c r="A1202" t="s">
        <v>2561</v>
      </c>
      <c r="B1202" t="s">
        <v>2562</v>
      </c>
      <c r="C1202" t="str">
        <f>IFERROR(VLOOKUP(Table1[[#This Row],[Ticker]],[1]!Table2[[Symbol]:[Industry]],2,FALSE),"-")</f>
        <v>-</v>
      </c>
      <c r="D1202" t="s">
        <v>747</v>
      </c>
      <c r="E1202">
        <v>1742.1575328219999</v>
      </c>
      <c r="F1202">
        <v>15.38</v>
      </c>
      <c r="G1202">
        <v>-28.365512203671798</v>
      </c>
      <c r="H1202">
        <v>-12.0131070918899</v>
      </c>
      <c r="I1202">
        <v>-41.688897032584499</v>
      </c>
      <c r="J1202">
        <v>-9.8144259342195905</v>
      </c>
      <c r="K1202">
        <v>17.0748551266242</v>
      </c>
      <c r="L1202">
        <v>17.960956555958401</v>
      </c>
      <c r="M1202">
        <v>29.7589463242157</v>
      </c>
      <c r="N1202">
        <v>0.36012407047647499</v>
      </c>
      <c r="O1202">
        <v>90.507152145643602</v>
      </c>
      <c r="P1202">
        <v>5.34246575342467</v>
      </c>
      <c r="Q1202">
        <v>8.3205757687945997E-2</v>
      </c>
    </row>
    <row r="1203" spans="1:17" hidden="1" x14ac:dyDescent="0.3">
      <c r="A1203" t="s">
        <v>2563</v>
      </c>
      <c r="B1203" t="s">
        <v>2564</v>
      </c>
      <c r="C1203" t="str">
        <f>IFERROR(VLOOKUP(Table1[[#This Row],[Ticker]],[1]!Table2[[Symbol]:[Industry]],2,FALSE),"-")</f>
        <v>-</v>
      </c>
      <c r="D1203" t="s">
        <v>205</v>
      </c>
      <c r="E1203">
        <v>1741.4879020000001</v>
      </c>
      <c r="F1203">
        <v>405.65</v>
      </c>
      <c r="G1203">
        <v>-42.313955681152997</v>
      </c>
      <c r="H1203">
        <v>-7.4699585996491802</v>
      </c>
      <c r="I1203">
        <v>-17.149872353005101</v>
      </c>
      <c r="J1203">
        <v>-1.7201243052622399</v>
      </c>
      <c r="K1203">
        <v>413.22016056300799</v>
      </c>
      <c r="L1203">
        <v>419.31952987739999</v>
      </c>
      <c r="M1203">
        <v>43.632703263780897</v>
      </c>
      <c r="N1203">
        <v>0.74255929431112699</v>
      </c>
      <c r="O1203">
        <v>43.781585110316698</v>
      </c>
      <c r="P1203">
        <v>13.563829787234001</v>
      </c>
      <c r="Q1203">
        <v>1.9821772348520002E-3</v>
      </c>
    </row>
    <row r="1204" spans="1:17" hidden="1" x14ac:dyDescent="0.3">
      <c r="A1204" t="s">
        <v>2565</v>
      </c>
      <c r="B1204" t="s">
        <v>2566</v>
      </c>
      <c r="C1204" t="str">
        <f>IFERROR(VLOOKUP(Table1[[#This Row],[Ticker]],[1]!Table2[[Symbol]:[Industry]],2,FALSE),"-")</f>
        <v>-</v>
      </c>
      <c r="D1204" t="s">
        <v>219</v>
      </c>
      <c r="E1204">
        <v>1740.6002165949999</v>
      </c>
      <c r="F1204">
        <v>984.35</v>
      </c>
      <c r="G1204">
        <v>142.40826967661101</v>
      </c>
      <c r="H1204">
        <v>12.225620562102399</v>
      </c>
      <c r="I1204">
        <v>69.452440589081206</v>
      </c>
      <c r="J1204">
        <v>10.294986494005901</v>
      </c>
      <c r="K1204">
        <v>883.89025623708596</v>
      </c>
      <c r="L1204">
        <v>700.45004978915699</v>
      </c>
      <c r="M1204">
        <v>64.293577180681297</v>
      </c>
      <c r="N1204">
        <v>1.6370511665065</v>
      </c>
      <c r="O1204">
        <v>6.6693757301772703</v>
      </c>
      <c r="P1204">
        <v>185.98198721673401</v>
      </c>
      <c r="Q1204">
        <v>0.17618150950066899</v>
      </c>
    </row>
    <row r="1205" spans="1:17" hidden="1" x14ac:dyDescent="0.3">
      <c r="A1205" t="s">
        <v>2567</v>
      </c>
      <c r="B1205" t="s">
        <v>2568</v>
      </c>
      <c r="C1205" t="str">
        <f>IFERROR(VLOOKUP(Table1[[#This Row],[Ticker]],[1]!Table2[[Symbol]:[Industry]],2,FALSE),"-")</f>
        <v>-</v>
      </c>
      <c r="D1205" t="s">
        <v>2569</v>
      </c>
      <c r="E1205">
        <v>1740.39894</v>
      </c>
      <c r="F1205">
        <v>704.25</v>
      </c>
      <c r="G1205">
        <v>2506.6319346250498</v>
      </c>
      <c r="H1205">
        <v>-15.050698112717001</v>
      </c>
      <c r="I1205">
        <v>74.409532648336295</v>
      </c>
      <c r="J1205">
        <v>-3.5363743337377098</v>
      </c>
      <c r="K1205">
        <v>728.79444854678798</v>
      </c>
      <c r="L1205">
        <v>496.81839487651803</v>
      </c>
      <c r="M1205">
        <v>38.758172607523697</v>
      </c>
      <c r="N1205">
        <v>0.24132128388906199</v>
      </c>
      <c r="O1205">
        <v>35.179268725594603</v>
      </c>
      <c r="P1205">
        <v>2717</v>
      </c>
    </row>
    <row r="1206" spans="1:17" hidden="1" x14ac:dyDescent="0.3">
      <c r="A1206" t="s">
        <v>2570</v>
      </c>
      <c r="B1206" t="s">
        <v>2571</v>
      </c>
      <c r="C1206" t="str">
        <f>IFERROR(VLOOKUP(Table1[[#This Row],[Ticker]],[1]!Table2[[Symbol]:[Industry]],2,FALSE),"-")</f>
        <v>-</v>
      </c>
      <c r="D1206" t="s">
        <v>291</v>
      </c>
      <c r="E1206">
        <v>1731.2043000000001</v>
      </c>
      <c r="F1206">
        <v>317.95</v>
      </c>
      <c r="G1206">
        <v>178.26739944122599</v>
      </c>
      <c r="H1206">
        <v>11.0841724257706</v>
      </c>
      <c r="I1206">
        <v>51.164889305782097</v>
      </c>
      <c r="J1206">
        <v>-0.16941176061760799</v>
      </c>
      <c r="K1206">
        <v>284.68057147384599</v>
      </c>
      <c r="L1206">
        <v>214.71651748838201</v>
      </c>
      <c r="M1206">
        <v>49.453557185611999</v>
      </c>
      <c r="N1206">
        <v>0.98785892497199801</v>
      </c>
      <c r="O1206">
        <v>12.5019657178801</v>
      </c>
      <c r="P1206">
        <v>234.68421052631501</v>
      </c>
    </row>
    <row r="1207" spans="1:17" x14ac:dyDescent="0.3">
      <c r="A1207" t="s">
        <v>2572</v>
      </c>
      <c r="B1207" t="s">
        <v>2573</v>
      </c>
      <c r="C1207" t="str">
        <f>IFERROR(VLOOKUP(Table1[[#This Row],[Ticker]],[1]!Table2[[Symbol]:[Industry]],2,FALSE),"-")</f>
        <v>-</v>
      </c>
      <c r="D1207" t="s">
        <v>537</v>
      </c>
      <c r="E1207">
        <v>1727.2105745839999</v>
      </c>
      <c r="F1207">
        <v>103.12</v>
      </c>
      <c r="G1207">
        <v>-60.018127939683097</v>
      </c>
      <c r="H1207">
        <v>-6.61130690180772</v>
      </c>
      <c r="I1207">
        <v>-20.769375732628401</v>
      </c>
      <c r="J1207">
        <v>-8.4997392586388596</v>
      </c>
      <c r="K1207">
        <v>108.469042323545</v>
      </c>
      <c r="L1207">
        <v>117.219560065747</v>
      </c>
      <c r="M1207">
        <v>35.294986063281698</v>
      </c>
      <c r="N1207">
        <v>0.64266817563001599</v>
      </c>
      <c r="O1207">
        <v>80.711792086889005</v>
      </c>
      <c r="P1207">
        <v>28.980612883051901</v>
      </c>
      <c r="Q1207">
        <v>-6.9412202789504995E-2</v>
      </c>
    </row>
    <row r="1208" spans="1:17" hidden="1" x14ac:dyDescent="0.3">
      <c r="A1208" t="s">
        <v>2574</v>
      </c>
      <c r="B1208" t="s">
        <v>2575</v>
      </c>
      <c r="C1208" t="str">
        <f>IFERROR(VLOOKUP(Table1[[#This Row],[Ticker]],[1]!Table2[[Symbol]:[Industry]],2,FALSE),"-")</f>
        <v>-</v>
      </c>
      <c r="D1208" t="s">
        <v>1395</v>
      </c>
      <c r="E1208">
        <v>1725.4544531250001</v>
      </c>
      <c r="F1208">
        <v>243.75</v>
      </c>
      <c r="G1208">
        <v>48.652837046918997</v>
      </c>
      <c r="H1208">
        <v>-14.505806173154101</v>
      </c>
      <c r="I1208">
        <v>-4.5538945721499502</v>
      </c>
      <c r="J1208">
        <v>-8.88533577221515</v>
      </c>
      <c r="K1208">
        <v>251.47504626707399</v>
      </c>
      <c r="L1208">
        <v>218.307416071228</v>
      </c>
      <c r="M1208">
        <v>39.631115187017301</v>
      </c>
      <c r="N1208">
        <v>0.710583646308237</v>
      </c>
      <c r="O1208">
        <v>20.877948717948701</v>
      </c>
      <c r="P1208">
        <v>76.311030741410406</v>
      </c>
      <c r="Q1208">
        <v>0.19627182773521501</v>
      </c>
    </row>
    <row r="1209" spans="1:17" hidden="1" x14ac:dyDescent="0.3">
      <c r="A1209" t="s">
        <v>2576</v>
      </c>
      <c r="B1209" t="s">
        <v>2577</v>
      </c>
      <c r="C1209" t="str">
        <f>IFERROR(VLOOKUP(Table1[[#This Row],[Ticker]],[1]!Table2[[Symbol]:[Industry]],2,FALSE),"-")</f>
        <v>-</v>
      </c>
      <c r="D1209" t="s">
        <v>51</v>
      </c>
      <c r="E1209">
        <v>1717.3016434399999</v>
      </c>
      <c r="F1209">
        <v>647.20000000000005</v>
      </c>
      <c r="G1209">
        <v>8.2094434409701194</v>
      </c>
      <c r="H1209">
        <v>10.9722849899486</v>
      </c>
      <c r="I1209">
        <v>24.450521980107901</v>
      </c>
      <c r="J1209">
        <v>-4.7045408511801501</v>
      </c>
      <c r="K1209">
        <v>590.00986458178897</v>
      </c>
      <c r="L1209">
        <v>506.96232001893998</v>
      </c>
      <c r="M1209">
        <v>54.153333592216001</v>
      </c>
      <c r="N1209">
        <v>1.65823928622355</v>
      </c>
      <c r="O1209">
        <v>10.475896168108701</v>
      </c>
      <c r="P1209">
        <v>73.978494623655905</v>
      </c>
      <c r="Q1209">
        <v>6.0597844463535999E-2</v>
      </c>
    </row>
    <row r="1210" spans="1:17" hidden="1" x14ac:dyDescent="0.3">
      <c r="A1210" t="s">
        <v>2578</v>
      </c>
      <c r="B1210" t="s">
        <v>2579</v>
      </c>
      <c r="C1210" t="str">
        <f>IFERROR(VLOOKUP(Table1[[#This Row],[Ticker]],[1]!Table2[[Symbol]:[Industry]],2,FALSE),"-")</f>
        <v>-</v>
      </c>
      <c r="D1210" t="s">
        <v>205</v>
      </c>
      <c r="E1210">
        <v>1713.91218936</v>
      </c>
      <c r="F1210">
        <v>757.65</v>
      </c>
      <c r="G1210">
        <v>48.074050527510202</v>
      </c>
      <c r="H1210">
        <v>-3.4534942296089199</v>
      </c>
      <c r="I1210">
        <v>-11.3050823297161</v>
      </c>
      <c r="J1210">
        <v>-3.76494584641202</v>
      </c>
      <c r="K1210">
        <v>768.02335111718503</v>
      </c>
      <c r="L1210">
        <v>674.23830218158105</v>
      </c>
      <c r="M1210">
        <v>34.709799821322697</v>
      </c>
      <c r="N1210">
        <v>0.82396976864244798</v>
      </c>
      <c r="O1210">
        <v>14.4327855870124</v>
      </c>
      <c r="P1210">
        <v>76.979677645409893</v>
      </c>
      <c r="Q1210">
        <v>7.6564761974292003E-2</v>
      </c>
    </row>
    <row r="1211" spans="1:17" hidden="1" x14ac:dyDescent="0.3">
      <c r="A1211" t="s">
        <v>2580</v>
      </c>
      <c r="B1211" t="s">
        <v>2581</v>
      </c>
      <c r="C1211" t="str">
        <f>IFERROR(VLOOKUP(Table1[[#This Row],[Ticker]],[1]!Table2[[Symbol]:[Industry]],2,FALSE),"-")</f>
        <v>-</v>
      </c>
      <c r="D1211" t="s">
        <v>368</v>
      </c>
      <c r="E1211">
        <v>1710.44034147</v>
      </c>
      <c r="F1211">
        <v>196.62</v>
      </c>
      <c r="G1211">
        <v>18.8148008982356</v>
      </c>
      <c r="H1211">
        <v>-12.1979687358055</v>
      </c>
      <c r="I1211">
        <v>-19.829683661611199</v>
      </c>
      <c r="J1211">
        <v>-5.5743514072254898</v>
      </c>
      <c r="K1211">
        <v>211.55573874932799</v>
      </c>
      <c r="L1211">
        <v>187.703053610609</v>
      </c>
      <c r="M1211">
        <v>30.108267975488701</v>
      </c>
      <c r="N1211">
        <v>0.69554360456667397</v>
      </c>
      <c r="O1211">
        <v>23.3343505238531</v>
      </c>
      <c r="P1211">
        <v>69.646246764452101</v>
      </c>
      <c r="Q1211">
        <v>7.9578386959957004E-2</v>
      </c>
    </row>
    <row r="1212" spans="1:17" hidden="1" x14ac:dyDescent="0.3">
      <c r="A1212" t="s">
        <v>2582</v>
      </c>
      <c r="B1212" t="s">
        <v>2583</v>
      </c>
      <c r="C1212" t="str">
        <f>IFERROR(VLOOKUP(Table1[[#This Row],[Ticker]],[1]!Table2[[Symbol]:[Industry]],2,FALSE),"-")</f>
        <v>-</v>
      </c>
      <c r="D1212" t="s">
        <v>46</v>
      </c>
      <c r="E1212">
        <v>1709.8154039999999</v>
      </c>
      <c r="F1212">
        <v>174.9</v>
      </c>
      <c r="G1212">
        <v>991.49353923524495</v>
      </c>
      <c r="H1212">
        <v>3.7330953752321099</v>
      </c>
      <c r="I1212">
        <v>76.861482558099993</v>
      </c>
      <c r="J1212">
        <v>-1.72585778484427</v>
      </c>
      <c r="K1212">
        <v>182.93059870108601</v>
      </c>
      <c r="L1212">
        <v>121.775037457469</v>
      </c>
      <c r="M1212">
        <v>40.951324280038499</v>
      </c>
      <c r="N1212">
        <v>0.49411799735004602</v>
      </c>
      <c r="O1212">
        <v>31.732418524871299</v>
      </c>
      <c r="P1212">
        <v>1066</v>
      </c>
    </row>
    <row r="1213" spans="1:17" hidden="1" x14ac:dyDescent="0.3">
      <c r="A1213" t="s">
        <v>2584</v>
      </c>
      <c r="B1213" t="s">
        <v>2585</v>
      </c>
      <c r="C1213" t="str">
        <f>IFERROR(VLOOKUP(Table1[[#This Row],[Ticker]],[1]!Table2[[Symbol]:[Industry]],2,FALSE),"-")</f>
        <v>-</v>
      </c>
      <c r="D1213" t="s">
        <v>291</v>
      </c>
      <c r="E1213">
        <v>1709.5881726505399</v>
      </c>
      <c r="F1213">
        <v>1474.45</v>
      </c>
      <c r="G1213">
        <v>211.285800229941</v>
      </c>
      <c r="H1213">
        <v>33.326232630134001</v>
      </c>
      <c r="I1213">
        <v>86.767499349338607</v>
      </c>
      <c r="J1213">
        <v>-13.285917330654801</v>
      </c>
      <c r="K1213">
        <v>1102.0393627251001</v>
      </c>
      <c r="L1213">
        <v>781.051593748404</v>
      </c>
      <c r="M1213">
        <v>50.187884611242701</v>
      </c>
      <c r="N1213">
        <v>0.66450089836275705</v>
      </c>
      <c r="O1213">
        <v>9.8714775000847599</v>
      </c>
      <c r="P1213">
        <v>285.52751993724598</v>
      </c>
    </row>
    <row r="1214" spans="1:17" hidden="1" x14ac:dyDescent="0.3">
      <c r="A1214" t="s">
        <v>2586</v>
      </c>
      <c r="B1214" t="s">
        <v>2587</v>
      </c>
      <c r="C1214" t="str">
        <f>IFERROR(VLOOKUP(Table1[[#This Row],[Ticker]],[1]!Table2[[Symbol]:[Industry]],2,FALSE),"-")</f>
        <v>-</v>
      </c>
      <c r="D1214" t="s">
        <v>537</v>
      </c>
      <c r="E1214">
        <v>1701.58890769</v>
      </c>
      <c r="F1214">
        <v>5520.85</v>
      </c>
      <c r="G1214">
        <v>-45.125091987672498</v>
      </c>
      <c r="H1214">
        <v>-4.0921641403388103</v>
      </c>
      <c r="I1214">
        <v>-12.645287669502901</v>
      </c>
      <c r="J1214">
        <v>-3.77174196344862</v>
      </c>
      <c r="K1214">
        <v>5662.9908078067401</v>
      </c>
      <c r="L1214">
        <v>5745.3615630710001</v>
      </c>
      <c r="M1214">
        <v>30.338078103161099</v>
      </c>
      <c r="N1214">
        <v>0.93001493007519798</v>
      </c>
      <c r="O1214">
        <v>24.727170634956501</v>
      </c>
      <c r="P1214">
        <v>23.674955197132601</v>
      </c>
      <c r="Q1214">
        <v>-0.100463402563833</v>
      </c>
    </row>
    <row r="1215" spans="1:17" hidden="1" x14ac:dyDescent="0.3">
      <c r="A1215" t="s">
        <v>2588</v>
      </c>
      <c r="B1215" t="s">
        <v>2589</v>
      </c>
      <c r="C1215" t="str">
        <f>IFERROR(VLOOKUP(Table1[[#This Row],[Ticker]],[1]!Table2[[Symbol]:[Industry]],2,FALSE),"-")</f>
        <v>-</v>
      </c>
      <c r="D1215" t="s">
        <v>514</v>
      </c>
      <c r="E1215">
        <v>1701.2528535659901</v>
      </c>
      <c r="F1215">
        <v>169.61</v>
      </c>
      <c r="G1215">
        <v>-11.4382646402972</v>
      </c>
      <c r="H1215">
        <v>8.9591411624809094</v>
      </c>
      <c r="I1215">
        <v>16.662853035777399</v>
      </c>
      <c r="J1215">
        <v>-3.5276736733474499</v>
      </c>
      <c r="K1215">
        <v>160.13521046356399</v>
      </c>
      <c r="L1215">
        <v>144.13397403766001</v>
      </c>
      <c r="M1215">
        <v>50.121999702805397</v>
      </c>
      <c r="N1215">
        <v>1.6074567926689201</v>
      </c>
      <c r="O1215">
        <v>14.3092978008372</v>
      </c>
      <c r="P1215">
        <v>54.753649635036503</v>
      </c>
      <c r="Q1215">
        <v>9.9662220321751996E-2</v>
      </c>
    </row>
    <row r="1216" spans="1:17" hidden="1" x14ac:dyDescent="0.3">
      <c r="A1216" t="s">
        <v>2590</v>
      </c>
      <c r="B1216" t="s">
        <v>2591</v>
      </c>
      <c r="C1216" t="str">
        <f>IFERROR(VLOOKUP(Table1[[#This Row],[Ticker]],[1]!Table2[[Symbol]:[Industry]],2,FALSE),"-")</f>
        <v>-</v>
      </c>
      <c r="D1216" t="s">
        <v>630</v>
      </c>
      <c r="E1216">
        <v>1701.0937799999999</v>
      </c>
      <c r="F1216">
        <v>1281.25</v>
      </c>
      <c r="G1216">
        <v>39.511314994354201</v>
      </c>
      <c r="H1216">
        <v>33.157293446288698</v>
      </c>
      <c r="I1216">
        <v>44.383048193526101</v>
      </c>
      <c r="J1216">
        <v>-8.1365290817459908</v>
      </c>
      <c r="K1216">
        <v>1084.4148261458799</v>
      </c>
      <c r="L1216">
        <v>899.19597912941902</v>
      </c>
      <c r="M1216">
        <v>54.219977380712301</v>
      </c>
      <c r="N1216">
        <v>0.56746929299966797</v>
      </c>
      <c r="O1216">
        <v>13.170731707317</v>
      </c>
      <c r="P1216">
        <v>81.8536654602228</v>
      </c>
    </row>
    <row r="1217" spans="1:17" hidden="1" x14ac:dyDescent="0.3">
      <c r="A1217" t="s">
        <v>2592</v>
      </c>
      <c r="B1217" t="s">
        <v>2593</v>
      </c>
      <c r="C1217" t="str">
        <f>IFERROR(VLOOKUP(Table1[[#This Row],[Ticker]],[1]!Table2[[Symbol]:[Industry]],2,FALSE),"-")</f>
        <v>-</v>
      </c>
      <c r="D1217" t="s">
        <v>630</v>
      </c>
      <c r="E1217">
        <v>1692.3029750000001</v>
      </c>
      <c r="F1217">
        <v>58.8</v>
      </c>
      <c r="G1217">
        <v>22.4065027360686</v>
      </c>
      <c r="H1217">
        <v>-1.34856975155157</v>
      </c>
      <c r="I1217">
        <v>-22.990073548008301</v>
      </c>
      <c r="J1217">
        <v>-10.7812428986631</v>
      </c>
      <c r="K1217">
        <v>58.6659788975821</v>
      </c>
      <c r="L1217">
        <v>56.041397430363702</v>
      </c>
      <c r="M1217">
        <v>29.188193916460101</v>
      </c>
      <c r="N1217">
        <v>1.43892668283311</v>
      </c>
      <c r="O1217">
        <v>32.653061224489797</v>
      </c>
      <c r="P1217">
        <v>52.727272727272698</v>
      </c>
      <c r="Q1217">
        <v>7.1071011628524999E-2</v>
      </c>
    </row>
    <row r="1218" spans="1:17" hidden="1" x14ac:dyDescent="0.3">
      <c r="A1218" t="s">
        <v>2594</v>
      </c>
      <c r="B1218" t="s">
        <v>2595</v>
      </c>
      <c r="C1218" t="str">
        <f>IFERROR(VLOOKUP(Table1[[#This Row],[Ticker]],[1]!Table2[[Symbol]:[Industry]],2,FALSE),"-")</f>
        <v>-</v>
      </c>
      <c r="D1218" t="s">
        <v>831</v>
      </c>
      <c r="E1218">
        <v>1691.0384892479999</v>
      </c>
      <c r="F1218">
        <v>190.44</v>
      </c>
      <c r="G1218">
        <v>-4.5467567251678602</v>
      </c>
      <c r="H1218">
        <v>-4.2715524628329096</v>
      </c>
      <c r="I1218">
        <v>10.186894889578101</v>
      </c>
      <c r="J1218">
        <v>-11.300922305300301</v>
      </c>
      <c r="M1218">
        <v>48.429501379798801</v>
      </c>
      <c r="O1218">
        <v>20.7729468599033</v>
      </c>
      <c r="P1218">
        <v>37.999999999999901</v>
      </c>
    </row>
    <row r="1219" spans="1:17" hidden="1" x14ac:dyDescent="0.3">
      <c r="A1219" t="s">
        <v>2596</v>
      </c>
      <c r="B1219" t="s">
        <v>2597</v>
      </c>
      <c r="C1219" t="str">
        <f>IFERROR(VLOOKUP(Table1[[#This Row],[Ticker]],[1]!Table2[[Symbol]:[Industry]],2,FALSE),"-")</f>
        <v>-</v>
      </c>
      <c r="D1219" t="s">
        <v>2569</v>
      </c>
      <c r="E1219">
        <v>1690.0733653750001</v>
      </c>
      <c r="F1219">
        <v>727.25</v>
      </c>
      <c r="G1219">
        <v>177.89239615299601</v>
      </c>
      <c r="H1219">
        <v>1.6252522379772101</v>
      </c>
      <c r="I1219">
        <v>22.181423556225901</v>
      </c>
      <c r="J1219">
        <v>-5.0910895169685304</v>
      </c>
      <c r="K1219">
        <v>785.90352686759502</v>
      </c>
      <c r="L1219">
        <v>648.29875290900998</v>
      </c>
      <c r="M1219">
        <v>21.794649885073799</v>
      </c>
      <c r="N1219">
        <v>0.51332542735660702</v>
      </c>
      <c r="O1219">
        <v>34.754211069095902</v>
      </c>
      <c r="P1219">
        <v>297.51298168898597</v>
      </c>
      <c r="Q1219">
        <v>0.26761236913245801</v>
      </c>
    </row>
    <row r="1220" spans="1:17" hidden="1" x14ac:dyDescent="0.3">
      <c r="A1220" t="s">
        <v>2598</v>
      </c>
      <c r="B1220" t="s">
        <v>2599</v>
      </c>
      <c r="C1220" t="str">
        <f>IFERROR(VLOOKUP(Table1[[#This Row],[Ticker]],[1]!Table2[[Symbol]:[Industry]],2,FALSE),"-")</f>
        <v>-</v>
      </c>
      <c r="D1220" t="s">
        <v>2600</v>
      </c>
      <c r="E1220">
        <v>1685.855950035</v>
      </c>
      <c r="F1220">
        <v>1067.3499999999999</v>
      </c>
      <c r="G1220">
        <v>-23.295351863662599</v>
      </c>
      <c r="H1220">
        <v>-14.3665770979534</v>
      </c>
      <c r="I1220">
        <v>-25.195132004811502</v>
      </c>
      <c r="J1220">
        <v>-1.1435007391551699</v>
      </c>
      <c r="K1220">
        <v>1137.1589944556199</v>
      </c>
      <c r="L1220">
        <v>1140.1666464775301</v>
      </c>
      <c r="M1220">
        <v>41.406871896730102</v>
      </c>
      <c r="N1220">
        <v>1.4045011235013001</v>
      </c>
      <c r="O1220">
        <v>35.939476273012602</v>
      </c>
      <c r="P1220">
        <v>14.0574909168625</v>
      </c>
      <c r="Q1220">
        <v>8.9707822042464996E-2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139</v>
      </c>
      <c r="E1221">
        <v>1682.405309532</v>
      </c>
      <c r="F1221">
        <v>98.76</v>
      </c>
      <c r="G1221">
        <v>15.513052100682501</v>
      </c>
      <c r="H1221">
        <v>-3.78584306785493</v>
      </c>
      <c r="I1221">
        <v>-35.9553811569346</v>
      </c>
      <c r="J1221">
        <v>-6.2681850825895102</v>
      </c>
      <c r="K1221">
        <v>107.73241745369801</v>
      </c>
      <c r="L1221">
        <v>108.86964749370701</v>
      </c>
      <c r="M1221">
        <v>31.578399615913501</v>
      </c>
      <c r="N1221">
        <v>0.72956100897364595</v>
      </c>
      <c r="O1221">
        <v>42.669096800323999</v>
      </c>
      <c r="P1221">
        <v>45.022026431717997</v>
      </c>
      <c r="Q1221">
        <v>-1.361081846128E-3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173</v>
      </c>
      <c r="E1222">
        <v>1677.28780545</v>
      </c>
      <c r="F1222">
        <v>408.5</v>
      </c>
      <c r="G1222">
        <v>-39.742088747828703</v>
      </c>
      <c r="H1222">
        <v>-8.1614709258645792</v>
      </c>
      <c r="I1222">
        <v>-38.9541217434614</v>
      </c>
      <c r="J1222">
        <v>-5.3263160612502896</v>
      </c>
      <c r="K1222">
        <v>461.04074719742403</v>
      </c>
      <c r="L1222">
        <v>497.02534037523799</v>
      </c>
      <c r="M1222">
        <v>12.420502712125501</v>
      </c>
      <c r="N1222">
        <v>0.74877385447216005</v>
      </c>
      <c r="O1222">
        <v>56.915544675642501</v>
      </c>
      <c r="P1222">
        <v>1.1138613861386</v>
      </c>
    </row>
    <row r="1223" spans="1:17" hidden="1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139</v>
      </c>
      <c r="E1223">
        <v>1671.3084050799901</v>
      </c>
      <c r="F1223">
        <v>54.14</v>
      </c>
      <c r="G1223">
        <v>31.764219848887699</v>
      </c>
      <c r="H1223">
        <v>-19.766991257358999</v>
      </c>
      <c r="I1223">
        <v>-25.747856189369799</v>
      </c>
      <c r="J1223">
        <v>2.1878444066153202</v>
      </c>
      <c r="K1223">
        <v>63.056072009333597</v>
      </c>
      <c r="L1223">
        <v>55.2020193561168</v>
      </c>
      <c r="M1223">
        <v>24.592113019482301</v>
      </c>
      <c r="N1223">
        <v>0.87105808452564604</v>
      </c>
      <c r="O1223">
        <v>44.49575175471</v>
      </c>
      <c r="P1223">
        <v>92.326820603907606</v>
      </c>
      <c r="Q1223">
        <v>0.12915262166121499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70</v>
      </c>
      <c r="E1224">
        <v>1659.4636350000001</v>
      </c>
      <c r="F1224">
        <v>53990</v>
      </c>
      <c r="G1224">
        <v>183.31993505351201</v>
      </c>
      <c r="H1224">
        <v>-9.4762930158859096</v>
      </c>
      <c r="I1224">
        <v>85.699101486404103</v>
      </c>
      <c r="J1224">
        <v>0.58876815344284195</v>
      </c>
      <c r="K1224">
        <v>49358.7720440341</v>
      </c>
      <c r="L1224">
        <v>34404.534382532802</v>
      </c>
      <c r="M1224">
        <v>48.251041705565797</v>
      </c>
      <c r="N1224">
        <v>0.47434025828186399</v>
      </c>
      <c r="O1224">
        <v>24.095202815336101</v>
      </c>
      <c r="P1224">
        <v>235.34161490683201</v>
      </c>
      <c r="Q1224">
        <v>9.0324621304547006E-2</v>
      </c>
    </row>
    <row r="1225" spans="1:17" hidden="1" x14ac:dyDescent="0.3">
      <c r="A1225" t="s">
        <v>2609</v>
      </c>
      <c r="B1225" t="s">
        <v>2610</v>
      </c>
      <c r="C1225" t="str">
        <f>IFERROR(VLOOKUP(Table1[[#This Row],[Ticker]],[1]!Table2[[Symbol]:[Industry]],2,FALSE),"-")</f>
        <v>-</v>
      </c>
      <c r="D1225" t="s">
        <v>21</v>
      </c>
      <c r="E1225">
        <v>1659.2213913600001</v>
      </c>
      <c r="F1225">
        <v>1409.2</v>
      </c>
      <c r="G1225">
        <v>174.36912921392999</v>
      </c>
      <c r="H1225">
        <v>-15.912378005275899</v>
      </c>
      <c r="I1225">
        <v>78.229530659132195</v>
      </c>
      <c r="J1225">
        <v>-8.6152954076915904</v>
      </c>
      <c r="K1225">
        <v>1350.6203047511001</v>
      </c>
      <c r="L1225">
        <v>1000.25184686495</v>
      </c>
      <c r="M1225">
        <v>43.598312088291799</v>
      </c>
      <c r="N1225">
        <v>0.72940264478641104</v>
      </c>
      <c r="O1225">
        <v>19.0711041725801</v>
      </c>
      <c r="P1225">
        <v>238.22152886115401</v>
      </c>
      <c r="Q1225">
        <v>0.13127352264846601</v>
      </c>
    </row>
    <row r="1226" spans="1:17" hidden="1" x14ac:dyDescent="0.3">
      <c r="A1226" t="s">
        <v>2611</v>
      </c>
      <c r="B1226" t="s">
        <v>2612</v>
      </c>
      <c r="C1226" t="str">
        <f>IFERROR(VLOOKUP(Table1[[#This Row],[Ticker]],[1]!Table2[[Symbol]:[Industry]],2,FALSE),"-")</f>
        <v>-</v>
      </c>
      <c r="D1226" t="s">
        <v>298</v>
      </c>
      <c r="E1226">
        <v>1652.147366166</v>
      </c>
      <c r="F1226">
        <v>29.81</v>
      </c>
      <c r="G1226">
        <v>-36.558826229260298</v>
      </c>
      <c r="H1226">
        <v>-9.3134650048085401</v>
      </c>
      <c r="I1226">
        <v>-37.098118791568098</v>
      </c>
      <c r="J1226">
        <v>-6.4843132005033404</v>
      </c>
      <c r="K1226">
        <v>31.205409670739201</v>
      </c>
      <c r="L1226">
        <v>32.046261213620603</v>
      </c>
      <c r="M1226">
        <v>35.758918912577997</v>
      </c>
      <c r="N1226">
        <v>0.73950954327041496</v>
      </c>
      <c r="O1226">
        <v>53.639718215363899</v>
      </c>
      <c r="P1226">
        <v>32.488888888888802</v>
      </c>
      <c r="Q1226">
        <v>-3.8448787968353999E-2</v>
      </c>
    </row>
    <row r="1227" spans="1:17" hidden="1" x14ac:dyDescent="0.3">
      <c r="A1227" t="s">
        <v>2613</v>
      </c>
      <c r="B1227" t="s">
        <v>2614</v>
      </c>
      <c r="C1227" t="str">
        <f>IFERROR(VLOOKUP(Table1[[#This Row],[Ticker]],[1]!Table2[[Symbol]:[Industry]],2,FALSE),"-")</f>
        <v>-</v>
      </c>
      <c r="D1227" t="s">
        <v>291</v>
      </c>
      <c r="E1227">
        <v>1651.44</v>
      </c>
      <c r="F1227">
        <v>1376.2</v>
      </c>
      <c r="G1227">
        <v>-35.446451382814502</v>
      </c>
      <c r="H1227">
        <v>-3.78536430407667</v>
      </c>
      <c r="I1227">
        <v>-9.9970249389532206</v>
      </c>
      <c r="J1227">
        <v>-4.0400943157663596</v>
      </c>
      <c r="K1227">
        <v>1409.90121516515</v>
      </c>
      <c r="L1227">
        <v>1416.7601118262801</v>
      </c>
      <c r="M1227">
        <v>33.829107701090201</v>
      </c>
      <c r="N1227">
        <v>1.3133986420380299</v>
      </c>
      <c r="O1227">
        <v>29.3452986484522</v>
      </c>
      <c r="P1227">
        <v>16.523432538842499</v>
      </c>
      <c r="Q1227">
        <v>0.15139647324074601</v>
      </c>
    </row>
    <row r="1228" spans="1:17" hidden="1" x14ac:dyDescent="0.3">
      <c r="A1228" t="s">
        <v>2615</v>
      </c>
      <c r="B1228" t="s">
        <v>2616</v>
      </c>
      <c r="C1228" t="str">
        <f>IFERROR(VLOOKUP(Table1[[#This Row],[Ticker]],[1]!Table2[[Symbol]:[Industry]],2,FALSE),"-")</f>
        <v>-</v>
      </c>
      <c r="D1228" t="s">
        <v>446</v>
      </c>
      <c r="E1228">
        <v>1641.2680152</v>
      </c>
      <c r="F1228">
        <v>10.56</v>
      </c>
      <c r="G1228">
        <v>-42.7099246961482</v>
      </c>
      <c r="H1228">
        <v>0.76008369865137804</v>
      </c>
      <c r="I1228">
        <v>-30.918189945153401</v>
      </c>
      <c r="J1228">
        <v>-3.6085571288439202</v>
      </c>
      <c r="K1228">
        <v>11.1619602460901</v>
      </c>
      <c r="L1228">
        <v>12.060879774592101</v>
      </c>
      <c r="M1228">
        <v>41.7603605513224</v>
      </c>
      <c r="N1228">
        <v>1.2189982131575801</v>
      </c>
      <c r="O1228">
        <v>59.406565656565597</v>
      </c>
      <c r="P1228">
        <v>6.6666666666666599</v>
      </c>
      <c r="Q1228">
        <v>0.10554721879123199</v>
      </c>
    </row>
    <row r="1229" spans="1:17" hidden="1" x14ac:dyDescent="0.3">
      <c r="A1229" t="s">
        <v>2617</v>
      </c>
      <c r="B1229" t="s">
        <v>2618</v>
      </c>
      <c r="C1229" t="str">
        <f>IFERROR(VLOOKUP(Table1[[#This Row],[Ticker]],[1]!Table2[[Symbol]:[Industry]],2,FALSE),"-")</f>
        <v>-</v>
      </c>
      <c r="D1229" t="s">
        <v>121</v>
      </c>
      <c r="E1229">
        <v>1635.9763752639999</v>
      </c>
      <c r="F1229">
        <v>176.68</v>
      </c>
      <c r="G1229">
        <v>50.9557223874926</v>
      </c>
      <c r="H1229">
        <v>-10.1964189173999</v>
      </c>
      <c r="I1229">
        <v>-22.916265705605401</v>
      </c>
      <c r="J1229">
        <v>1.67634978010391</v>
      </c>
      <c r="K1229">
        <v>183.18449240416001</v>
      </c>
      <c r="L1229">
        <v>165.20588808894601</v>
      </c>
      <c r="M1229">
        <v>45.900133554641002</v>
      </c>
      <c r="N1229">
        <v>0.75406391228869796</v>
      </c>
      <c r="O1229">
        <v>51.431967398686801</v>
      </c>
      <c r="P1229">
        <v>94.474408365437498</v>
      </c>
      <c r="Q1229">
        <v>9.6772237276798997E-2</v>
      </c>
    </row>
    <row r="1230" spans="1:17" hidden="1" x14ac:dyDescent="0.3">
      <c r="A1230" t="s">
        <v>2619</v>
      </c>
      <c r="B1230" t="s">
        <v>2620</v>
      </c>
      <c r="C1230" t="str">
        <f>IFERROR(VLOOKUP(Table1[[#This Row],[Ticker]],[1]!Table2[[Symbol]:[Industry]],2,FALSE),"-")</f>
        <v>-</v>
      </c>
      <c r="D1230" t="s">
        <v>256</v>
      </c>
      <c r="E1230">
        <v>1632.67</v>
      </c>
      <c r="F1230">
        <v>1255.9000000000001</v>
      </c>
      <c r="G1230">
        <v>77.487583418899803</v>
      </c>
      <c r="H1230">
        <v>-15.2230400574953</v>
      </c>
      <c r="I1230">
        <v>58.543706271782803</v>
      </c>
      <c r="J1230">
        <v>-1.15721263287592</v>
      </c>
      <c r="K1230">
        <v>1268.14257139952</v>
      </c>
      <c r="L1230">
        <v>1021.81147021846</v>
      </c>
      <c r="M1230">
        <v>44.175683693590997</v>
      </c>
      <c r="N1230">
        <v>0.33083873802195002</v>
      </c>
      <c r="O1230">
        <v>25.001990604347402</v>
      </c>
      <c r="P1230">
        <v>108.275290215588</v>
      </c>
      <c r="Q1230">
        <v>7.2771932072683995E-2</v>
      </c>
    </row>
    <row r="1231" spans="1:17" hidden="1" x14ac:dyDescent="0.3">
      <c r="A1231" t="s">
        <v>2621</v>
      </c>
      <c r="B1231" t="s">
        <v>2622</v>
      </c>
      <c r="C1231" t="str">
        <f>IFERROR(VLOOKUP(Table1[[#This Row],[Ticker]],[1]!Table2[[Symbol]:[Industry]],2,FALSE),"-")</f>
        <v>-</v>
      </c>
      <c r="D1231" t="s">
        <v>60</v>
      </c>
      <c r="E1231">
        <v>1627.021220696</v>
      </c>
      <c r="F1231">
        <v>228.52</v>
      </c>
      <c r="G1231">
        <v>-43.326218281823401</v>
      </c>
      <c r="H1231">
        <v>-11.205836066491401</v>
      </c>
      <c r="I1231">
        <v>-28.592566667077399</v>
      </c>
      <c r="J1231">
        <v>-7.1543993185240504</v>
      </c>
      <c r="K1231">
        <v>239.19053871413701</v>
      </c>
      <c r="M1231">
        <v>40.952349993904299</v>
      </c>
      <c r="N1231">
        <v>0.91391535874825702</v>
      </c>
      <c r="O1231">
        <v>29.769823210222299</v>
      </c>
      <c r="P1231">
        <v>14.834170854271299</v>
      </c>
    </row>
    <row r="1232" spans="1:17" hidden="1" x14ac:dyDescent="0.3">
      <c r="A1232" t="s">
        <v>2623</v>
      </c>
      <c r="B1232" t="s">
        <v>2624</v>
      </c>
      <c r="C1232" t="str">
        <f>IFERROR(VLOOKUP(Table1[[#This Row],[Ticker]],[1]!Table2[[Symbol]:[Industry]],2,FALSE),"-")</f>
        <v>-</v>
      </c>
      <c r="D1232" t="s">
        <v>537</v>
      </c>
      <c r="E1232">
        <v>1619.5783449999999</v>
      </c>
      <c r="F1232">
        <v>481.25</v>
      </c>
      <c r="G1232">
        <v>-2.44314985924871</v>
      </c>
      <c r="H1232">
        <v>12.398286994217001</v>
      </c>
      <c r="I1232">
        <v>20.721716403836599</v>
      </c>
      <c r="J1232">
        <v>-9.4479124742424698</v>
      </c>
      <c r="K1232">
        <v>435.81591243494398</v>
      </c>
      <c r="L1232">
        <v>390.11293914393798</v>
      </c>
      <c r="M1232">
        <v>51.597454523040398</v>
      </c>
      <c r="N1232">
        <v>1.8947468107322101</v>
      </c>
      <c r="O1232">
        <v>12.187012987012899</v>
      </c>
      <c r="P1232">
        <v>64.2491467576791</v>
      </c>
      <c r="Q1232">
        <v>-8.3895930286688999E-2</v>
      </c>
    </row>
    <row r="1233" spans="1:17" hidden="1" x14ac:dyDescent="0.3">
      <c r="A1233" t="s">
        <v>2625</v>
      </c>
      <c r="B1233" t="s">
        <v>2626</v>
      </c>
      <c r="C1233" t="str">
        <f>IFERROR(VLOOKUP(Table1[[#This Row],[Ticker]],[1]!Table2[[Symbol]:[Industry]],2,FALSE),"-")</f>
        <v>-</v>
      </c>
      <c r="D1233" t="s">
        <v>630</v>
      </c>
      <c r="E1233">
        <v>1614.3215153199999</v>
      </c>
      <c r="F1233">
        <v>738.8</v>
      </c>
      <c r="G1233">
        <v>51.3685138645262</v>
      </c>
      <c r="H1233">
        <v>28.384747381349499</v>
      </c>
      <c r="I1233">
        <v>52.541730000837397</v>
      </c>
      <c r="J1233">
        <v>-0.61718365847655499</v>
      </c>
      <c r="K1233">
        <v>617.21775086726598</v>
      </c>
      <c r="L1233">
        <v>524.07558924061095</v>
      </c>
      <c r="M1233">
        <v>68.530578589612404</v>
      </c>
      <c r="N1233">
        <v>3.4262037260328899</v>
      </c>
      <c r="O1233">
        <v>8.1483486735246302</v>
      </c>
      <c r="P1233">
        <v>95.579086697551205</v>
      </c>
      <c r="Q1233">
        <v>4.7120259527385001E-2</v>
      </c>
    </row>
    <row r="1234" spans="1:17" hidden="1" x14ac:dyDescent="0.3">
      <c r="A1234" t="s">
        <v>2627</v>
      </c>
      <c r="B1234" t="s">
        <v>2628</v>
      </c>
      <c r="C1234" t="str">
        <f>IFERROR(VLOOKUP(Table1[[#This Row],[Ticker]],[1]!Table2[[Symbol]:[Industry]],2,FALSE),"-")</f>
        <v>-</v>
      </c>
      <c r="D1234" t="s">
        <v>205</v>
      </c>
      <c r="E1234">
        <v>1610.1620700000001</v>
      </c>
      <c r="F1234">
        <v>119.02</v>
      </c>
      <c r="G1234">
        <v>4.5692942073123399</v>
      </c>
      <c r="H1234">
        <v>-11.2403699757535</v>
      </c>
      <c r="I1234">
        <v>17.047970375135399</v>
      </c>
      <c r="J1234">
        <v>-7.4705836148309803</v>
      </c>
      <c r="K1234">
        <v>128.02052182368399</v>
      </c>
      <c r="L1234">
        <v>117.542620305556</v>
      </c>
      <c r="M1234">
        <v>39.0132375514141</v>
      </c>
      <c r="N1234">
        <v>0.53879378108249698</v>
      </c>
      <c r="O1234">
        <v>31.9106032599563</v>
      </c>
      <c r="P1234">
        <v>51.232528589580603</v>
      </c>
      <c r="Q1234">
        <v>8.3844325287532995E-2</v>
      </c>
    </row>
    <row r="1235" spans="1:17" hidden="1" x14ac:dyDescent="0.3">
      <c r="A1235" t="s">
        <v>2629</v>
      </c>
      <c r="B1235" t="s">
        <v>2630</v>
      </c>
      <c r="C1235" t="str">
        <f>IFERROR(VLOOKUP(Table1[[#This Row],[Ticker]],[1]!Table2[[Symbol]:[Industry]],2,FALSE),"-")</f>
        <v>-</v>
      </c>
      <c r="D1235" t="s">
        <v>390</v>
      </c>
      <c r="E1235">
        <v>1608.754152</v>
      </c>
      <c r="F1235">
        <v>260.2</v>
      </c>
      <c r="G1235">
        <v>-5.2938499845928</v>
      </c>
      <c r="H1235">
        <v>-4.8879372104640204</v>
      </c>
      <c r="I1235">
        <v>13.841738389420501</v>
      </c>
      <c r="J1235">
        <v>-3.0106280444542701</v>
      </c>
      <c r="K1235">
        <v>270.62039092846197</v>
      </c>
      <c r="L1235">
        <v>251.932654647639</v>
      </c>
      <c r="M1235">
        <v>25.116109118711901</v>
      </c>
      <c r="N1235">
        <v>0.66914644610643104</v>
      </c>
      <c r="O1235">
        <v>19.888547271329699</v>
      </c>
      <c r="P1235">
        <v>28.955519762111201</v>
      </c>
      <c r="Q1235">
        <v>0.12465479134449001</v>
      </c>
    </row>
    <row r="1236" spans="1:17" hidden="1" x14ac:dyDescent="0.3">
      <c r="A1236" t="s">
        <v>2631</v>
      </c>
      <c r="B1236" t="s">
        <v>2632</v>
      </c>
      <c r="C1236" t="str">
        <f>IFERROR(VLOOKUP(Table1[[#This Row],[Ticker]],[1]!Table2[[Symbol]:[Industry]],2,FALSE),"-")</f>
        <v>-</v>
      </c>
      <c r="D1236" t="s">
        <v>46</v>
      </c>
      <c r="E1236">
        <v>1604.016737426</v>
      </c>
      <c r="F1236">
        <v>71.66</v>
      </c>
      <c r="G1236">
        <v>15.542207610903899</v>
      </c>
      <c r="H1236">
        <v>-2.7420616778803901</v>
      </c>
      <c r="I1236">
        <v>-20.750509557548298</v>
      </c>
      <c r="J1236">
        <v>-4.0334146843343097</v>
      </c>
      <c r="K1236">
        <v>73.255794356608405</v>
      </c>
      <c r="L1236">
        <v>69.063552970442998</v>
      </c>
      <c r="M1236">
        <v>39.908683881239398</v>
      </c>
      <c r="N1236">
        <v>0.72720095948910102</v>
      </c>
      <c r="O1236">
        <v>29.9888361708066</v>
      </c>
      <c r="P1236">
        <v>48.364389233954398</v>
      </c>
      <c r="Q1236">
        <v>0.10113575903961999</v>
      </c>
    </row>
    <row r="1237" spans="1:17" hidden="1" x14ac:dyDescent="0.3">
      <c r="A1237" t="s">
        <v>2633</v>
      </c>
      <c r="B1237" t="s">
        <v>2634</v>
      </c>
      <c r="C1237" t="str">
        <f>IFERROR(VLOOKUP(Table1[[#This Row],[Ticker]],[1]!Table2[[Symbol]:[Industry]],2,FALSE),"-")</f>
        <v>-</v>
      </c>
      <c r="D1237" t="s">
        <v>116</v>
      </c>
      <c r="E1237">
        <v>1600.5962319180001</v>
      </c>
      <c r="F1237">
        <v>15.06</v>
      </c>
      <c r="G1237">
        <v>-9.32604817009355</v>
      </c>
      <c r="H1237">
        <v>-12.922160726054299</v>
      </c>
      <c r="I1237">
        <v>-45.234070780214701</v>
      </c>
      <c r="J1237">
        <v>-6.1214345584805097</v>
      </c>
      <c r="K1237">
        <v>16.7646949492948</v>
      </c>
      <c r="L1237">
        <v>16.753930226895001</v>
      </c>
      <c r="M1237">
        <v>21.792241257954402</v>
      </c>
      <c r="N1237">
        <v>0.55628173003312598</v>
      </c>
      <c r="O1237">
        <v>75.000972457803499</v>
      </c>
      <c r="P1237">
        <v>27.7871138899208</v>
      </c>
      <c r="Q1237">
        <v>5.8464052614604002E-2</v>
      </c>
    </row>
    <row r="1238" spans="1:17" hidden="1" x14ac:dyDescent="0.3">
      <c r="A1238" t="s">
        <v>2635</v>
      </c>
      <c r="B1238" t="s">
        <v>2636</v>
      </c>
      <c r="C1238" t="str">
        <f>IFERROR(VLOOKUP(Table1[[#This Row],[Ticker]],[1]!Table2[[Symbol]:[Industry]],2,FALSE),"-")</f>
        <v>-</v>
      </c>
      <c r="D1238" t="s">
        <v>205</v>
      </c>
      <c r="E1238">
        <v>1598.8757461</v>
      </c>
      <c r="F1238">
        <v>983</v>
      </c>
      <c r="G1238">
        <v>33.176413262965703</v>
      </c>
      <c r="H1238">
        <v>12.886462016302699</v>
      </c>
      <c r="I1238">
        <v>12.318659746957399</v>
      </c>
      <c r="J1238">
        <v>18.211567170995501</v>
      </c>
      <c r="K1238">
        <v>878.30785373150695</v>
      </c>
      <c r="L1238">
        <v>805.04089998500604</v>
      </c>
      <c r="M1238">
        <v>71.687607218056201</v>
      </c>
      <c r="N1238">
        <v>2.4732076897324902</v>
      </c>
      <c r="O1238">
        <v>7.62970498474058</v>
      </c>
      <c r="P1238">
        <v>60.725964682799201</v>
      </c>
      <c r="Q1238">
        <v>9.1696408387834993E-2</v>
      </c>
    </row>
    <row r="1239" spans="1:17" hidden="1" x14ac:dyDescent="0.3">
      <c r="A1239" t="s">
        <v>2637</v>
      </c>
      <c r="B1239" t="s">
        <v>2638</v>
      </c>
      <c r="C1239" t="str">
        <f>IFERROR(VLOOKUP(Table1[[#This Row],[Ticker]],[1]!Table2[[Symbol]:[Industry]],2,FALSE),"-")</f>
        <v>-</v>
      </c>
      <c r="D1239" t="s">
        <v>590</v>
      </c>
      <c r="E1239">
        <v>1590.7652759</v>
      </c>
      <c r="F1239">
        <v>266.60000000000002</v>
      </c>
      <c r="G1239">
        <v>8.6361565250958297</v>
      </c>
      <c r="H1239">
        <v>11.0428643395439</v>
      </c>
      <c r="I1239">
        <v>-8.7075430272003498</v>
      </c>
      <c r="J1239">
        <v>-2.3731461322000098</v>
      </c>
      <c r="K1239">
        <v>247.56037455975201</v>
      </c>
      <c r="L1239">
        <v>233.37373507287501</v>
      </c>
      <c r="M1239">
        <v>55.8150577838923</v>
      </c>
      <c r="N1239">
        <v>1.5153014805058</v>
      </c>
      <c r="O1239">
        <v>15.528882220555101</v>
      </c>
      <c r="P1239">
        <v>38.8541666666666</v>
      </c>
      <c r="Q1239">
        <v>-5.0019399775970003E-3</v>
      </c>
    </row>
    <row r="1240" spans="1:17" hidden="1" x14ac:dyDescent="0.3">
      <c r="A1240" t="s">
        <v>2639</v>
      </c>
      <c r="B1240" t="s">
        <v>2640</v>
      </c>
      <c r="C1240" t="str">
        <f>IFERROR(VLOOKUP(Table1[[#This Row],[Ticker]],[1]!Table2[[Symbol]:[Industry]],2,FALSE),"-")</f>
        <v>-</v>
      </c>
      <c r="D1240" t="s">
        <v>390</v>
      </c>
      <c r="E1240">
        <v>1584.5475555</v>
      </c>
      <c r="F1240">
        <v>133.69999999999999</v>
      </c>
      <c r="G1240">
        <v>2.4175696764964298</v>
      </c>
      <c r="H1240">
        <v>3.4993206008659499</v>
      </c>
      <c r="I1240">
        <v>0.444603524829014</v>
      </c>
      <c r="J1240">
        <v>-3.4730537606530101</v>
      </c>
      <c r="K1240">
        <v>127.59459561212201</v>
      </c>
      <c r="L1240">
        <v>118.899364178928</v>
      </c>
      <c r="M1240">
        <v>50.916688684131401</v>
      </c>
      <c r="N1240">
        <v>0.62108842827515298</v>
      </c>
      <c r="O1240">
        <v>16.753926701570599</v>
      </c>
      <c r="P1240">
        <v>41.631355932203299</v>
      </c>
      <c r="Q1240">
        <v>6.1140721416724997E-2</v>
      </c>
    </row>
    <row r="1241" spans="1:17" hidden="1" x14ac:dyDescent="0.3">
      <c r="A1241" t="s">
        <v>2641</v>
      </c>
      <c r="B1241" t="s">
        <v>2642</v>
      </c>
      <c r="C1241" t="str">
        <f>IFERROR(VLOOKUP(Table1[[#This Row],[Ticker]],[1]!Table2[[Symbol]:[Industry]],2,FALSE),"-")</f>
        <v>-</v>
      </c>
      <c r="D1241" t="s">
        <v>133</v>
      </c>
      <c r="E1241">
        <v>1583.25815964</v>
      </c>
      <c r="F1241">
        <v>70.34</v>
      </c>
      <c r="G1241">
        <v>10.3452384249982</v>
      </c>
      <c r="H1241">
        <v>14.832902511201199</v>
      </c>
      <c r="I1241">
        <v>-9.7119820982008704</v>
      </c>
      <c r="J1241">
        <v>-4.2071046651555104</v>
      </c>
      <c r="K1241">
        <v>65.601803937500407</v>
      </c>
      <c r="L1241">
        <v>59.038128919227802</v>
      </c>
      <c r="M1241">
        <v>51.980502551844999</v>
      </c>
      <c r="N1241">
        <v>1.6559145334313099</v>
      </c>
      <c r="O1241">
        <v>22.263292578902401</v>
      </c>
      <c r="P1241">
        <v>95.334629269647294</v>
      </c>
      <c r="Q1241">
        <v>5.9501335666357999E-2</v>
      </c>
    </row>
    <row r="1242" spans="1:17" hidden="1" x14ac:dyDescent="0.3">
      <c r="A1242" t="s">
        <v>2643</v>
      </c>
      <c r="B1242" t="s">
        <v>2644</v>
      </c>
      <c r="C1242" t="str">
        <f>IFERROR(VLOOKUP(Table1[[#This Row],[Ticker]],[1]!Table2[[Symbol]:[Industry]],2,FALSE),"-")</f>
        <v>-</v>
      </c>
      <c r="D1242" t="s">
        <v>707</v>
      </c>
      <c r="E1242">
        <v>1582.1543160000001</v>
      </c>
      <c r="F1242">
        <v>228.6</v>
      </c>
      <c r="G1242">
        <v>-35.002648537624403</v>
      </c>
      <c r="H1242">
        <v>-17.704028783696501</v>
      </c>
      <c r="I1242">
        <v>-29.262108855757301</v>
      </c>
      <c r="J1242">
        <v>-9.9110794556490998</v>
      </c>
      <c r="K1242">
        <v>257.308930196017</v>
      </c>
      <c r="L1242">
        <v>263.57660409408101</v>
      </c>
      <c r="M1242">
        <v>25.498059457106201</v>
      </c>
      <c r="N1242">
        <v>0.72875498278050599</v>
      </c>
      <c r="O1242">
        <v>44.794400699912501</v>
      </c>
      <c r="P1242">
        <v>3.3921302578018899</v>
      </c>
      <c r="Q1242">
        <v>4.1654725089900001E-2</v>
      </c>
    </row>
    <row r="1243" spans="1:17" hidden="1" x14ac:dyDescent="0.3">
      <c r="A1243" t="s">
        <v>2645</v>
      </c>
      <c r="B1243" t="s">
        <v>2646</v>
      </c>
      <c r="C1243" t="str">
        <f>IFERROR(VLOOKUP(Table1[[#This Row],[Ticker]],[1]!Table2[[Symbol]:[Industry]],2,FALSE),"-")</f>
        <v>-</v>
      </c>
      <c r="D1243" t="s">
        <v>139</v>
      </c>
      <c r="E1243">
        <v>1581.8736882600001</v>
      </c>
      <c r="F1243">
        <v>124.14</v>
      </c>
      <c r="G1243">
        <v>13.561699245595801</v>
      </c>
      <c r="H1243">
        <v>-8.7445774457210703</v>
      </c>
      <c r="I1243">
        <v>-2.25857814106373</v>
      </c>
      <c r="J1243">
        <v>-3.7320847799522401</v>
      </c>
      <c r="K1243">
        <v>128.92161509861401</v>
      </c>
      <c r="L1243">
        <v>110.97807677860401</v>
      </c>
      <c r="M1243">
        <v>38.270268821523501</v>
      </c>
      <c r="N1243">
        <v>0.29052945162682198</v>
      </c>
      <c r="O1243">
        <v>21.596584501369399</v>
      </c>
      <c r="P1243">
        <v>87.664399092970498</v>
      </c>
      <c r="Q1243">
        <v>6.8076629524688001E-2</v>
      </c>
    </row>
    <row r="1244" spans="1:17" hidden="1" x14ac:dyDescent="0.3">
      <c r="A1244" t="s">
        <v>2647</v>
      </c>
      <c r="B1244" t="s">
        <v>2648</v>
      </c>
      <c r="C1244" t="str">
        <f>IFERROR(VLOOKUP(Table1[[#This Row],[Ticker]],[1]!Table2[[Symbol]:[Industry]],2,FALSE),"-")</f>
        <v>-</v>
      </c>
      <c r="D1244" t="s">
        <v>133</v>
      </c>
      <c r="E1244">
        <v>1576.4483587</v>
      </c>
      <c r="F1244">
        <v>230.6</v>
      </c>
      <c r="G1244">
        <v>-16.1379405044413</v>
      </c>
      <c r="H1244">
        <v>-8.9141112461098899</v>
      </c>
      <c r="I1244">
        <v>-41.082658789731603</v>
      </c>
      <c r="J1244">
        <v>-8.28373654565479</v>
      </c>
      <c r="K1244">
        <v>256.16073380451297</v>
      </c>
      <c r="L1244">
        <v>268.56832109060201</v>
      </c>
      <c r="M1244">
        <v>34.5060960322431</v>
      </c>
      <c r="N1244">
        <v>0.78380529335002502</v>
      </c>
      <c r="O1244">
        <v>73.720728534258399</v>
      </c>
      <c r="P1244">
        <v>15.4443053817271</v>
      </c>
      <c r="Q1244">
        <v>0.111173034562042</v>
      </c>
    </row>
    <row r="1245" spans="1:17" hidden="1" x14ac:dyDescent="0.3">
      <c r="A1245" t="s">
        <v>2649</v>
      </c>
      <c r="B1245" t="s">
        <v>2650</v>
      </c>
      <c r="C1245" t="str">
        <f>IFERROR(VLOOKUP(Table1[[#This Row],[Ticker]],[1]!Table2[[Symbol]:[Industry]],2,FALSE),"-")</f>
        <v>-</v>
      </c>
      <c r="D1245" t="s">
        <v>256</v>
      </c>
      <c r="E1245">
        <v>1574.1634245749999</v>
      </c>
      <c r="F1245">
        <v>2728.95</v>
      </c>
      <c r="G1245">
        <v>240.22366767403801</v>
      </c>
      <c r="H1245">
        <v>2.6288754263830101</v>
      </c>
      <c r="I1245">
        <v>87.312217855483397</v>
      </c>
      <c r="J1245">
        <v>-9.2160308875781798</v>
      </c>
      <c r="K1245">
        <v>2710.2609317001802</v>
      </c>
      <c r="L1245">
        <v>1978.4949224823699</v>
      </c>
      <c r="M1245">
        <v>28.468393862719498</v>
      </c>
      <c r="N1245">
        <v>0.45487308635861601</v>
      </c>
      <c r="O1245">
        <v>28.217812711848801</v>
      </c>
      <c r="P1245">
        <v>285.444915254237</v>
      </c>
      <c r="Q1245">
        <v>0.15877357441673101</v>
      </c>
    </row>
    <row r="1246" spans="1:17" hidden="1" x14ac:dyDescent="0.3">
      <c r="A1246" t="s">
        <v>2651</v>
      </c>
      <c r="B1246" t="s">
        <v>2652</v>
      </c>
      <c r="C1246" t="str">
        <f>IFERROR(VLOOKUP(Table1[[#This Row],[Ticker]],[1]!Table2[[Symbol]:[Industry]],2,FALSE),"-")</f>
        <v>-</v>
      </c>
      <c r="D1246" t="s">
        <v>537</v>
      </c>
      <c r="E1246">
        <v>1569.28410297</v>
      </c>
      <c r="F1246">
        <v>448.05</v>
      </c>
      <c r="G1246">
        <v>51.121575152940501</v>
      </c>
      <c r="H1246">
        <v>13.307958873089801</v>
      </c>
      <c r="I1246">
        <v>1.94228437418358</v>
      </c>
      <c r="J1246">
        <v>-6.6953485470492602</v>
      </c>
      <c r="K1246">
        <v>391.587366696949</v>
      </c>
      <c r="L1246">
        <v>351.69520904206098</v>
      </c>
      <c r="M1246">
        <v>58.880442522919701</v>
      </c>
      <c r="N1246">
        <v>1.7629840536499299</v>
      </c>
      <c r="O1246">
        <v>24.695904474947</v>
      </c>
      <c r="P1246">
        <v>81.140084899939296</v>
      </c>
      <c r="Q1246">
        <v>4.3671079611399002E-2</v>
      </c>
    </row>
    <row r="1247" spans="1:17" hidden="1" x14ac:dyDescent="0.3">
      <c r="A1247" t="s">
        <v>2653</v>
      </c>
      <c r="B1247" t="s">
        <v>2654</v>
      </c>
      <c r="C1247" t="str">
        <f>IFERROR(VLOOKUP(Table1[[#This Row],[Ticker]],[1]!Table2[[Symbol]:[Industry]],2,FALSE),"-")</f>
        <v>-</v>
      </c>
      <c r="D1247" t="s">
        <v>46</v>
      </c>
      <c r="E1247">
        <v>1565.199216</v>
      </c>
      <c r="F1247">
        <v>1468</v>
      </c>
      <c r="G1247">
        <v>121.059701389267</v>
      </c>
      <c r="H1247">
        <v>19.008625926435599</v>
      </c>
      <c r="I1247">
        <v>5.5203299474850596</v>
      </c>
      <c r="J1247">
        <v>-2.7179593071805201</v>
      </c>
      <c r="K1247">
        <v>1290.3784515191401</v>
      </c>
      <c r="L1247">
        <v>1088.1083739696301</v>
      </c>
      <c r="M1247">
        <v>57.804206839611403</v>
      </c>
      <c r="N1247">
        <v>1.78730270795244</v>
      </c>
      <c r="O1247">
        <v>7.9019073569482199</v>
      </c>
      <c r="P1247">
        <v>176.82443899679399</v>
      </c>
      <c r="Q1247">
        <v>0.141861361420653</v>
      </c>
    </row>
    <row r="1248" spans="1:17" hidden="1" x14ac:dyDescent="0.3">
      <c r="A1248" t="s">
        <v>2655</v>
      </c>
      <c r="B1248" t="s">
        <v>2656</v>
      </c>
      <c r="C1248" t="str">
        <f>IFERROR(VLOOKUP(Table1[[#This Row],[Ticker]],[1]!Table2[[Symbol]:[Industry]],2,FALSE),"-")</f>
        <v>-</v>
      </c>
      <c r="D1248" t="s">
        <v>205</v>
      </c>
      <c r="E1248">
        <v>1565.1168</v>
      </c>
      <c r="F1248">
        <v>1254.0999999999999</v>
      </c>
      <c r="G1248">
        <v>29.055251480314599</v>
      </c>
      <c r="H1248">
        <v>8.5738572306350704</v>
      </c>
      <c r="I1248">
        <v>5.1802768299614801</v>
      </c>
      <c r="J1248">
        <v>-5.6660342677632398</v>
      </c>
      <c r="K1248">
        <v>1174.2324787928501</v>
      </c>
      <c r="L1248">
        <v>1040.43743277014</v>
      </c>
      <c r="M1248">
        <v>50.793070256035797</v>
      </c>
      <c r="N1248">
        <v>0.49598296413131998</v>
      </c>
      <c r="O1248">
        <v>19.607686787337499</v>
      </c>
      <c r="P1248">
        <v>67.447760197609895</v>
      </c>
      <c r="Q1248">
        <v>3.1692601889537E-2</v>
      </c>
    </row>
    <row r="1249" spans="1:17" hidden="1" x14ac:dyDescent="0.3">
      <c r="A1249" t="s">
        <v>2657</v>
      </c>
      <c r="B1249" t="s">
        <v>2658</v>
      </c>
      <c r="C1249" t="str">
        <f>IFERROR(VLOOKUP(Table1[[#This Row],[Ticker]],[1]!Table2[[Symbol]:[Industry]],2,FALSE),"-")</f>
        <v>-</v>
      </c>
      <c r="D1249" t="s">
        <v>80</v>
      </c>
      <c r="E1249">
        <v>1561.14</v>
      </c>
      <c r="F1249">
        <v>52.92</v>
      </c>
      <c r="G1249">
        <v>-6.0363472718055098</v>
      </c>
      <c r="H1249">
        <v>-5.7000650632919898</v>
      </c>
      <c r="I1249">
        <v>-1.39248137691771</v>
      </c>
      <c r="J1249">
        <v>-3.8111628879098101</v>
      </c>
      <c r="K1249">
        <v>49.028628184618398</v>
      </c>
      <c r="L1249">
        <v>47.930935475165697</v>
      </c>
      <c r="M1249">
        <v>67.383020585064699</v>
      </c>
      <c r="N1249">
        <v>1.12395850410748</v>
      </c>
      <c r="O1249">
        <v>14.2941081887944</v>
      </c>
      <c r="P1249">
        <v>36.921086675291001</v>
      </c>
      <c r="Q1249">
        <v>4.0966947935363998E-2</v>
      </c>
    </row>
    <row r="1250" spans="1:17" hidden="1" x14ac:dyDescent="0.3">
      <c r="A1250" t="s">
        <v>2659</v>
      </c>
      <c r="B1250" t="s">
        <v>2660</v>
      </c>
      <c r="C1250" t="str">
        <f>IFERROR(VLOOKUP(Table1[[#This Row],[Ticker]],[1]!Table2[[Symbol]:[Industry]],2,FALSE),"-")</f>
        <v>-</v>
      </c>
      <c r="D1250" t="s">
        <v>21</v>
      </c>
      <c r="E1250">
        <v>1556.5950009000001</v>
      </c>
      <c r="F1250">
        <v>1021.5</v>
      </c>
      <c r="G1250">
        <v>46.705822045536699</v>
      </c>
      <c r="H1250">
        <v>-13.162915392165599</v>
      </c>
      <c r="I1250">
        <v>18.410783795467498</v>
      </c>
      <c r="J1250">
        <v>-5.7346644924075898</v>
      </c>
      <c r="K1250">
        <v>1053.28683080459</v>
      </c>
      <c r="L1250">
        <v>882.02174580781104</v>
      </c>
      <c r="M1250">
        <v>46.898075020393001</v>
      </c>
      <c r="N1250">
        <v>0.72384529907877304</v>
      </c>
      <c r="O1250">
        <v>22.555066079295099</v>
      </c>
      <c r="P1250">
        <v>79.163378058405698</v>
      </c>
      <c r="Q1250">
        <v>8.5771150937009003E-2</v>
      </c>
    </row>
    <row r="1251" spans="1:17" hidden="1" x14ac:dyDescent="0.3">
      <c r="A1251" t="s">
        <v>2661</v>
      </c>
      <c r="B1251" t="s">
        <v>2662</v>
      </c>
      <c r="C1251" t="str">
        <f>IFERROR(VLOOKUP(Table1[[#This Row],[Ticker]],[1]!Table2[[Symbol]:[Industry]],2,FALSE),"-")</f>
        <v>-</v>
      </c>
      <c r="D1251" t="s">
        <v>2276</v>
      </c>
      <c r="E1251">
        <v>1553.5093110400001</v>
      </c>
      <c r="F1251">
        <v>301.10000000000002</v>
      </c>
      <c r="G1251">
        <v>11.1283072473468</v>
      </c>
      <c r="H1251">
        <v>-24.1351644286894</v>
      </c>
      <c r="I1251">
        <v>25.861958862092798</v>
      </c>
      <c r="J1251">
        <v>-10.839603822481401</v>
      </c>
      <c r="M1251">
        <v>31.5620454251521</v>
      </c>
      <c r="O1251">
        <v>38.409166389903604</v>
      </c>
      <c r="P1251">
        <v>44.066985645933002</v>
      </c>
    </row>
    <row r="1252" spans="1:17" hidden="1" x14ac:dyDescent="0.3">
      <c r="A1252" t="s">
        <v>2663</v>
      </c>
      <c r="B1252" t="s">
        <v>2664</v>
      </c>
      <c r="C1252" t="str">
        <f>IFERROR(VLOOKUP(Table1[[#This Row],[Ticker]],[1]!Table2[[Symbol]:[Industry]],2,FALSE),"-")</f>
        <v>-</v>
      </c>
      <c r="D1252" t="s">
        <v>133</v>
      </c>
      <c r="E1252">
        <v>1552.13271792</v>
      </c>
      <c r="F1252">
        <v>12.96</v>
      </c>
      <c r="G1252">
        <v>-20.2824273814329</v>
      </c>
      <c r="H1252">
        <v>-6.7838933697243498</v>
      </c>
      <c r="I1252">
        <v>-27.4611989884027</v>
      </c>
      <c r="J1252">
        <v>-3.28643724845714</v>
      </c>
      <c r="K1252">
        <v>13.569239279691599</v>
      </c>
      <c r="L1252">
        <v>13.3791407453819</v>
      </c>
      <c r="M1252">
        <v>37.219041930053898</v>
      </c>
      <c r="N1252">
        <v>0.46739290144028001</v>
      </c>
      <c r="O1252">
        <v>41.975308641975197</v>
      </c>
      <c r="P1252">
        <v>66.153846153846104</v>
      </c>
      <c r="Q1252">
        <v>4.8962532360909999E-2</v>
      </c>
    </row>
    <row r="1253" spans="1:17" hidden="1" x14ac:dyDescent="0.3">
      <c r="A1253" t="s">
        <v>2665</v>
      </c>
      <c r="B1253" t="s">
        <v>2666</v>
      </c>
      <c r="C1253" t="str">
        <f>IFERROR(VLOOKUP(Table1[[#This Row],[Ticker]],[1]!Table2[[Symbol]:[Industry]],2,FALSE),"-")</f>
        <v>-</v>
      </c>
      <c r="D1253" t="s">
        <v>256</v>
      </c>
      <c r="E1253">
        <v>1551.7428888249999</v>
      </c>
      <c r="F1253">
        <v>430.75</v>
      </c>
      <c r="G1253">
        <v>-3.8624285974108701</v>
      </c>
      <c r="H1253">
        <v>1.7844562180767201</v>
      </c>
      <c r="I1253">
        <v>7.0908296493040597</v>
      </c>
      <c r="J1253">
        <v>6.0701627664471696</v>
      </c>
      <c r="K1253">
        <v>382.38935479023303</v>
      </c>
      <c r="L1253">
        <v>365.38385917429599</v>
      </c>
      <c r="M1253">
        <v>77.491280779849902</v>
      </c>
      <c r="N1253">
        <v>1.61809904418372</v>
      </c>
      <c r="O1253">
        <v>2.3099245502031298</v>
      </c>
      <c r="P1253">
        <v>41.531131920486203</v>
      </c>
      <c r="Q1253">
        <v>6.9676425152829999E-2</v>
      </c>
    </row>
    <row r="1254" spans="1:17" hidden="1" x14ac:dyDescent="0.3">
      <c r="A1254" t="s">
        <v>2667</v>
      </c>
      <c r="B1254" t="s">
        <v>2668</v>
      </c>
      <c r="C1254" t="str">
        <f>IFERROR(VLOOKUP(Table1[[#This Row],[Ticker]],[1]!Table2[[Symbol]:[Industry]],2,FALSE),"-")</f>
        <v>-</v>
      </c>
      <c r="D1254" t="s">
        <v>219</v>
      </c>
      <c r="E1254">
        <v>1549.4526533999999</v>
      </c>
      <c r="F1254">
        <v>1022.15</v>
      </c>
      <c r="G1254">
        <v>44.6498987810347</v>
      </c>
      <c r="H1254">
        <v>-15.2016981166327</v>
      </c>
      <c r="I1254">
        <v>-16.696793768276098</v>
      </c>
      <c r="J1254">
        <v>-15.154058160009701</v>
      </c>
      <c r="K1254">
        <v>1179.4228139243401</v>
      </c>
      <c r="L1254">
        <v>1004.8068271019</v>
      </c>
      <c r="M1254">
        <v>33.165917557152</v>
      </c>
      <c r="N1254">
        <v>0.99893531350945397</v>
      </c>
      <c r="O1254">
        <v>46.040209362618</v>
      </c>
      <c r="P1254">
        <v>111.31899937978</v>
      </c>
      <c r="Q1254">
        <v>0.13175416944781601</v>
      </c>
    </row>
    <row r="1255" spans="1:17" hidden="1" x14ac:dyDescent="0.3">
      <c r="A1255" t="s">
        <v>2669</v>
      </c>
      <c r="B1255" t="s">
        <v>2670</v>
      </c>
      <c r="C1255" t="str">
        <f>IFERROR(VLOOKUP(Table1[[#This Row],[Ticker]],[1]!Table2[[Symbol]:[Industry]],2,FALSE),"-")</f>
        <v>-</v>
      </c>
      <c r="D1255" t="s">
        <v>537</v>
      </c>
      <c r="E1255">
        <v>1549.3690548320001</v>
      </c>
      <c r="F1255">
        <v>90.08</v>
      </c>
      <c r="G1255">
        <v>20.155420484986301</v>
      </c>
      <c r="H1255">
        <v>-9.5757598316367503</v>
      </c>
      <c r="I1255">
        <v>11.463758490369599</v>
      </c>
      <c r="J1255">
        <v>-6.1372339829590397</v>
      </c>
      <c r="K1255">
        <v>91.536196014201295</v>
      </c>
      <c r="L1255">
        <v>81.016330152102796</v>
      </c>
      <c r="M1255">
        <v>40.173078551443197</v>
      </c>
      <c r="N1255">
        <v>0.47451666261563002</v>
      </c>
      <c r="O1255">
        <v>16.507548845470598</v>
      </c>
      <c r="P1255">
        <v>61.000893655049097</v>
      </c>
      <c r="Q1255">
        <v>-1.2489215841953E-2</v>
      </c>
    </row>
    <row r="1256" spans="1:17" hidden="1" x14ac:dyDescent="0.3">
      <c r="A1256" t="s">
        <v>2671</v>
      </c>
      <c r="B1256" t="s">
        <v>2672</v>
      </c>
      <c r="C1256" t="str">
        <f>IFERROR(VLOOKUP(Table1[[#This Row],[Ticker]],[1]!Table2[[Symbol]:[Industry]],2,FALSE),"-")</f>
        <v>-</v>
      </c>
      <c r="D1256" t="s">
        <v>413</v>
      </c>
      <c r="E1256">
        <v>1542.6387620099999</v>
      </c>
      <c r="F1256">
        <v>1188.45</v>
      </c>
      <c r="G1256">
        <v>339.98047778063102</v>
      </c>
      <c r="H1256">
        <v>-15.689375632173199</v>
      </c>
      <c r="I1256">
        <v>19.686176869273702</v>
      </c>
      <c r="J1256">
        <v>-18.690890396599102</v>
      </c>
      <c r="K1256">
        <v>1205.53421640279</v>
      </c>
      <c r="L1256">
        <v>883.87320481039501</v>
      </c>
      <c r="M1256">
        <v>34.672757875781201</v>
      </c>
      <c r="N1256">
        <v>0.53131377168558502</v>
      </c>
      <c r="O1256">
        <v>39.383230257898902</v>
      </c>
      <c r="P1256">
        <v>375.38</v>
      </c>
      <c r="Q1256">
        <v>0.116164164359799</v>
      </c>
    </row>
    <row r="1257" spans="1:17" hidden="1" x14ac:dyDescent="0.3">
      <c r="A1257" t="s">
        <v>2673</v>
      </c>
      <c r="B1257" t="s">
        <v>2674</v>
      </c>
      <c r="C1257" t="str">
        <f>IFERROR(VLOOKUP(Table1[[#This Row],[Ticker]],[1]!Table2[[Symbol]:[Industry]],2,FALSE),"-")</f>
        <v>-</v>
      </c>
      <c r="D1257" t="s">
        <v>341</v>
      </c>
      <c r="E1257">
        <v>1540.14452314</v>
      </c>
      <c r="F1257">
        <v>861.4</v>
      </c>
      <c r="G1257">
        <v>-51.838924909341699</v>
      </c>
      <c r="H1257">
        <v>0.35056993103684297</v>
      </c>
      <c r="I1257">
        <v>-15.6176285119857</v>
      </c>
      <c r="J1257">
        <v>-1.2895862261423101</v>
      </c>
      <c r="K1257">
        <v>843.14127831985297</v>
      </c>
      <c r="L1257">
        <v>914.52338136942899</v>
      </c>
      <c r="M1257">
        <v>50.674339723930899</v>
      </c>
      <c r="N1257">
        <v>0.47614347550045</v>
      </c>
      <c r="O1257">
        <v>51.892268400278603</v>
      </c>
      <c r="P1257">
        <v>27.633723514594699</v>
      </c>
      <c r="Q1257">
        <v>-4.2935261298380004E-3</v>
      </c>
    </row>
    <row r="1258" spans="1:17" hidden="1" x14ac:dyDescent="0.3">
      <c r="A1258" t="s">
        <v>2675</v>
      </c>
      <c r="B1258" t="s">
        <v>2676</v>
      </c>
      <c r="C1258" t="str">
        <f>IFERROR(VLOOKUP(Table1[[#This Row],[Ticker]],[1]!Table2[[Symbol]:[Industry]],2,FALSE),"-")</f>
        <v>-</v>
      </c>
      <c r="D1258" t="s">
        <v>2677</v>
      </c>
      <c r="E1258">
        <v>1529.3675041500001</v>
      </c>
      <c r="F1258">
        <v>1458.15</v>
      </c>
      <c r="G1258">
        <v>454.04896676365303</v>
      </c>
      <c r="H1258">
        <v>20.916918904643801</v>
      </c>
      <c r="I1258">
        <v>93.667608150676102</v>
      </c>
      <c r="J1258">
        <v>-8.2206167474812499</v>
      </c>
      <c r="K1258">
        <v>1317.01143997453</v>
      </c>
      <c r="M1258">
        <v>41.9959269168898</v>
      </c>
      <c r="N1258">
        <v>0.43493480978746202</v>
      </c>
      <c r="O1258">
        <v>16.586085107842099</v>
      </c>
      <c r="P1258">
        <v>509.08521303258101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256</v>
      </c>
      <c r="E1259">
        <v>1529.0290600000001</v>
      </c>
      <c r="F1259">
        <v>1769.3</v>
      </c>
      <c r="G1259">
        <v>163.37768697105599</v>
      </c>
      <c r="H1259">
        <v>21.514215748163</v>
      </c>
      <c r="I1259">
        <v>145.466395204815</v>
      </c>
      <c r="J1259">
        <v>-3.0922942106467199</v>
      </c>
      <c r="K1259">
        <v>1515.5101714320699</v>
      </c>
      <c r="L1259">
        <v>1088.3352994029301</v>
      </c>
      <c r="M1259">
        <v>62.456210958971603</v>
      </c>
      <c r="N1259">
        <v>1.1223857015898</v>
      </c>
      <c r="O1259">
        <v>8.4666252190131495</v>
      </c>
      <c r="P1259">
        <v>326.33734939759</v>
      </c>
      <c r="Q1259">
        <v>0.26371610570311799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527</v>
      </c>
      <c r="E1260">
        <v>1527.9918</v>
      </c>
      <c r="F1260">
        <v>145.94</v>
      </c>
      <c r="G1260">
        <v>67.861853586768305</v>
      </c>
      <c r="H1260">
        <v>-8.2485527333420894</v>
      </c>
      <c r="I1260">
        <v>-0.36370554087796497</v>
      </c>
      <c r="J1260">
        <v>-2.8939519537551499</v>
      </c>
      <c r="K1260">
        <v>152.93133067276301</v>
      </c>
      <c r="L1260">
        <v>134.63988780227999</v>
      </c>
      <c r="M1260">
        <v>45.2238277374476</v>
      </c>
      <c r="N1260">
        <v>0.52405921080872298</v>
      </c>
      <c r="O1260">
        <v>25.393997533232799</v>
      </c>
      <c r="P1260">
        <v>105.54929577464701</v>
      </c>
      <c r="Q1260">
        <v>6.5688863870980996E-2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1537</v>
      </c>
      <c r="E1261">
        <v>1507.669249905</v>
      </c>
      <c r="F1261">
        <v>111.41</v>
      </c>
      <c r="G1261">
        <v>14.8577706332568</v>
      </c>
      <c r="H1261">
        <v>-6.65503320609466</v>
      </c>
      <c r="I1261">
        <v>-27.1981684542755</v>
      </c>
      <c r="J1261">
        <v>-9.4255175162377398</v>
      </c>
      <c r="K1261">
        <v>113.719188662802</v>
      </c>
      <c r="L1261">
        <v>109.868694155797</v>
      </c>
      <c r="M1261">
        <v>38.383394950723499</v>
      </c>
      <c r="N1261">
        <v>0.78410025845117504</v>
      </c>
      <c r="O1261">
        <v>38.946234628848401</v>
      </c>
      <c r="P1261">
        <v>42.014021669853399</v>
      </c>
      <c r="Q1261">
        <v>4.0841959907928001E-2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86</v>
      </c>
      <c r="E1262">
        <v>1505.1691374</v>
      </c>
      <c r="F1262">
        <v>590.25</v>
      </c>
      <c r="G1262">
        <v>104.751075221486</v>
      </c>
      <c r="H1262">
        <v>-17.852780235757201</v>
      </c>
      <c r="I1262">
        <v>12.022428867324599</v>
      </c>
      <c r="J1262">
        <v>-5.8433891783415497</v>
      </c>
      <c r="K1262">
        <v>575.83773236135596</v>
      </c>
      <c r="L1262">
        <v>449.503731213805</v>
      </c>
      <c r="M1262">
        <v>47.323394131989602</v>
      </c>
      <c r="N1262">
        <v>0.63569190532453002</v>
      </c>
      <c r="O1262">
        <v>20.288013553578899</v>
      </c>
      <c r="P1262">
        <v>196.161565479177</v>
      </c>
      <c r="Q1262">
        <v>0.205625370782823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40</v>
      </c>
      <c r="E1263">
        <v>1503.8242499999999</v>
      </c>
      <c r="F1263">
        <v>44.79</v>
      </c>
      <c r="G1263">
        <v>-12.1088800999248</v>
      </c>
      <c r="H1263">
        <v>2.42675036531804</v>
      </c>
      <c r="I1263">
        <v>-2.9992659772849501</v>
      </c>
      <c r="J1263">
        <v>-0.15953218190122101</v>
      </c>
      <c r="K1263">
        <v>46.2113685174171</v>
      </c>
      <c r="L1263">
        <v>45.7990373545586</v>
      </c>
      <c r="M1263">
        <v>39.223905822874997</v>
      </c>
      <c r="N1263">
        <v>1.6315397379491701</v>
      </c>
      <c r="O1263">
        <v>77.249386023666005</v>
      </c>
      <c r="P1263">
        <v>31.735294117647001</v>
      </c>
      <c r="Q1263">
        <v>0.22750788700253899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723</v>
      </c>
      <c r="E1264">
        <v>1502.0466694199999</v>
      </c>
      <c r="F1264">
        <v>266.66000000000003</v>
      </c>
      <c r="G1264">
        <v>1.4491530556199499</v>
      </c>
      <c r="H1264">
        <v>-0.71897925394311502</v>
      </c>
      <c r="I1264">
        <v>1.0941657074233899</v>
      </c>
      <c r="J1264">
        <v>-0.59860877525713696</v>
      </c>
      <c r="K1264">
        <v>260.92054166956399</v>
      </c>
      <c r="L1264">
        <v>241.97221661001299</v>
      </c>
      <c r="M1264">
        <v>57.335343564974302</v>
      </c>
      <c r="N1264">
        <v>0.87878154720176704</v>
      </c>
      <c r="O1264">
        <v>6.8776719417985301</v>
      </c>
      <c r="P1264">
        <v>31.430824584750301</v>
      </c>
      <c r="Q1264">
        <v>2.5420345253382999E-2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2692</v>
      </c>
      <c r="E1265">
        <v>1498.3389279999999</v>
      </c>
      <c r="F1265">
        <v>680</v>
      </c>
      <c r="G1265">
        <v>1569.68225275496</v>
      </c>
      <c r="H1265">
        <v>-5.1937953810703998</v>
      </c>
      <c r="I1265">
        <v>45.157031987945402</v>
      </c>
      <c r="J1265">
        <v>-6.8686578958282798</v>
      </c>
      <c r="K1265">
        <v>648.526787638364</v>
      </c>
      <c r="L1265">
        <v>429.54177286480802</v>
      </c>
      <c r="M1265">
        <v>46.236303695677499</v>
      </c>
      <c r="N1265">
        <v>0.65845747247502795</v>
      </c>
      <c r="O1265">
        <v>17.352941176470502</v>
      </c>
      <c r="P1265">
        <v>1595.7605985037401</v>
      </c>
    </row>
    <row r="1266" spans="1:17" hidden="1" x14ac:dyDescent="0.3">
      <c r="A1266" t="s">
        <v>2693</v>
      </c>
      <c r="B1266" t="s">
        <v>2694</v>
      </c>
      <c r="C1266" t="str">
        <f>IFERROR(VLOOKUP(Table1[[#This Row],[Ticker]],[1]!Table2[[Symbol]:[Industry]],2,FALSE),"-")</f>
        <v>-</v>
      </c>
      <c r="D1266" t="s">
        <v>46</v>
      </c>
      <c r="E1266">
        <v>1497.32475</v>
      </c>
      <c r="F1266">
        <v>379.55</v>
      </c>
      <c r="G1266">
        <v>7.4719709296156296</v>
      </c>
      <c r="H1266">
        <v>-16.703742700562099</v>
      </c>
      <c r="I1266">
        <v>29.725738870983701</v>
      </c>
      <c r="J1266">
        <v>-8.6076830834186104</v>
      </c>
      <c r="K1266">
        <v>412.47074888816297</v>
      </c>
      <c r="L1266">
        <v>346.25830098386899</v>
      </c>
      <c r="M1266">
        <v>24.2485937090166</v>
      </c>
      <c r="N1266">
        <v>0.43635764702945301</v>
      </c>
      <c r="O1266">
        <v>31.063101040706002</v>
      </c>
      <c r="P1266">
        <v>64.914186400173705</v>
      </c>
      <c r="Q1266">
        <v>7.2143349983855007E-2</v>
      </c>
    </row>
    <row r="1267" spans="1:17" hidden="1" x14ac:dyDescent="0.3">
      <c r="A1267" t="s">
        <v>2695</v>
      </c>
      <c r="B1267" t="s">
        <v>2696</v>
      </c>
      <c r="C1267" t="str">
        <f>IFERROR(VLOOKUP(Table1[[#This Row],[Ticker]],[1]!Table2[[Symbol]:[Industry]],2,FALSE),"-")</f>
        <v>-</v>
      </c>
      <c r="D1267" t="s">
        <v>21</v>
      </c>
      <c r="E1267">
        <v>1497.0061469039999</v>
      </c>
      <c r="F1267">
        <v>153.68</v>
      </c>
      <c r="G1267">
        <v>60.313406828539698</v>
      </c>
      <c r="H1267">
        <v>-17.124064010945599</v>
      </c>
      <c r="I1267">
        <v>40.588078975209797</v>
      </c>
      <c r="J1267">
        <v>-5.8265960796264702</v>
      </c>
      <c r="K1267">
        <v>136.57215243661199</v>
      </c>
      <c r="L1267">
        <v>109.65340234156599</v>
      </c>
      <c r="M1267">
        <v>55.163385258400403</v>
      </c>
      <c r="N1267">
        <v>0.51921620533684099</v>
      </c>
      <c r="O1267">
        <v>19.924518479958301</v>
      </c>
      <c r="P1267">
        <v>111.972413793103</v>
      </c>
      <c r="Q1267">
        <v>0.114704122733417</v>
      </c>
    </row>
    <row r="1268" spans="1:17" hidden="1" x14ac:dyDescent="0.3">
      <c r="A1268" t="s">
        <v>2697</v>
      </c>
      <c r="B1268" t="s">
        <v>2698</v>
      </c>
      <c r="C1268" t="str">
        <f>IFERROR(VLOOKUP(Table1[[#This Row],[Ticker]],[1]!Table2[[Symbol]:[Industry]],2,FALSE),"-")</f>
        <v>-</v>
      </c>
      <c r="D1268" t="s">
        <v>413</v>
      </c>
      <c r="E1268">
        <v>1495.2997127000001</v>
      </c>
      <c r="F1268">
        <v>479</v>
      </c>
      <c r="G1268">
        <v>-19.491785891191899</v>
      </c>
      <c r="H1268">
        <v>-4.4922002020558702</v>
      </c>
      <c r="I1268">
        <v>-27.013708218540899</v>
      </c>
      <c r="J1268">
        <v>1.98515443613913</v>
      </c>
      <c r="K1268">
        <v>494.87067772276998</v>
      </c>
      <c r="L1268">
        <v>502.787940588033</v>
      </c>
      <c r="M1268">
        <v>49.8183796756677</v>
      </c>
      <c r="N1268">
        <v>0.71008028092319797</v>
      </c>
      <c r="O1268">
        <v>58.3402922755741</v>
      </c>
      <c r="P1268">
        <v>18.5643564356435</v>
      </c>
      <c r="Q1268">
        <v>-1.5803026276415999E-2</v>
      </c>
    </row>
    <row r="1269" spans="1:17" hidden="1" x14ac:dyDescent="0.3">
      <c r="A1269" t="s">
        <v>2699</v>
      </c>
      <c r="B1269" t="s">
        <v>2700</v>
      </c>
      <c r="C1269" t="str">
        <f>IFERROR(VLOOKUP(Table1[[#This Row],[Ticker]],[1]!Table2[[Symbol]:[Industry]],2,FALSE),"-")</f>
        <v>-</v>
      </c>
      <c r="D1269" t="s">
        <v>168</v>
      </c>
      <c r="E1269">
        <v>1492.0013598749999</v>
      </c>
      <c r="F1269">
        <v>1216.75</v>
      </c>
      <c r="G1269">
        <v>-15.600296082461201</v>
      </c>
      <c r="H1269">
        <v>-19.277280552615199</v>
      </c>
      <c r="I1269">
        <v>10.142001487752299</v>
      </c>
      <c r="J1269">
        <v>-5.0227308224857596</v>
      </c>
      <c r="K1269">
        <v>1265.3793477214001</v>
      </c>
      <c r="L1269">
        <v>1165.6562239011701</v>
      </c>
      <c r="M1269">
        <v>38.970244179831901</v>
      </c>
      <c r="N1269">
        <v>0.49999757490888802</v>
      </c>
      <c r="O1269">
        <v>29.4431888226833</v>
      </c>
      <c r="P1269">
        <v>35.216980607879002</v>
      </c>
      <c r="Q1269">
        <v>-5.3506691197185999E-2</v>
      </c>
    </row>
    <row r="1270" spans="1:17" hidden="1" x14ac:dyDescent="0.3">
      <c r="A1270" t="s">
        <v>2701</v>
      </c>
      <c r="B1270" t="s">
        <v>2702</v>
      </c>
      <c r="C1270" t="str">
        <f>IFERROR(VLOOKUP(Table1[[#This Row],[Ticker]],[1]!Table2[[Symbol]:[Industry]],2,FALSE),"-")</f>
        <v>-</v>
      </c>
      <c r="D1270" t="s">
        <v>291</v>
      </c>
      <c r="E1270">
        <v>1481.17</v>
      </c>
      <c r="F1270">
        <v>507.25</v>
      </c>
      <c r="G1270">
        <v>-1.71373186803695</v>
      </c>
      <c r="H1270">
        <v>9.6821628070829107</v>
      </c>
      <c r="I1270">
        <v>24.265518404396801</v>
      </c>
      <c r="J1270">
        <v>-2.2395756348183902</v>
      </c>
      <c r="K1270">
        <v>467.48177492790802</v>
      </c>
      <c r="L1270">
        <v>418.83179515641098</v>
      </c>
      <c r="M1270">
        <v>61.595761664463701</v>
      </c>
      <c r="N1270">
        <v>0.68389168266537304</v>
      </c>
      <c r="O1270">
        <v>7.2449482503696299</v>
      </c>
      <c r="P1270">
        <v>54.555149299207798</v>
      </c>
      <c r="Q1270">
        <v>1.1871676980433E-2</v>
      </c>
    </row>
    <row r="1271" spans="1:17" hidden="1" x14ac:dyDescent="0.3">
      <c r="A1271" t="s">
        <v>2703</v>
      </c>
      <c r="B1271" t="s">
        <v>2704</v>
      </c>
      <c r="C1271" t="str">
        <f>IFERROR(VLOOKUP(Table1[[#This Row],[Ticker]],[1]!Table2[[Symbol]:[Industry]],2,FALSE),"-")</f>
        <v>-</v>
      </c>
      <c r="D1271" t="s">
        <v>413</v>
      </c>
      <c r="E1271">
        <v>1473.87898455</v>
      </c>
      <c r="F1271">
        <v>36.75</v>
      </c>
      <c r="G1271">
        <v>21.5120156970032</v>
      </c>
      <c r="H1271">
        <v>-3.96873272442879</v>
      </c>
      <c r="I1271">
        <v>-13.4751868104652</v>
      </c>
      <c r="J1271">
        <v>-5.6641099948119997</v>
      </c>
      <c r="K1271">
        <v>39.434503408062803</v>
      </c>
      <c r="L1271">
        <v>35.182474485462699</v>
      </c>
      <c r="M1271">
        <v>28.0097646990756</v>
      </c>
      <c r="N1271">
        <v>0.92955253866446996</v>
      </c>
      <c r="O1271">
        <v>26.530612244897899</v>
      </c>
      <c r="P1271">
        <v>80.147058823529406</v>
      </c>
      <c r="Q1271">
        <v>-3.5153184494430001E-3</v>
      </c>
    </row>
    <row r="1272" spans="1:17" hidden="1" x14ac:dyDescent="0.3">
      <c r="A1272" t="s">
        <v>2705</v>
      </c>
      <c r="B1272" t="s">
        <v>2706</v>
      </c>
      <c r="C1272" t="str">
        <f>IFERROR(VLOOKUP(Table1[[#This Row],[Ticker]],[1]!Table2[[Symbol]:[Industry]],2,FALSE),"-")</f>
        <v>-</v>
      </c>
      <c r="D1272" t="s">
        <v>51</v>
      </c>
      <c r="E1272">
        <v>1465.9833149599999</v>
      </c>
      <c r="F1272">
        <v>2372.9</v>
      </c>
      <c r="G1272">
        <v>-5.9193423053931804</v>
      </c>
      <c r="H1272">
        <v>-14.5017701938771</v>
      </c>
      <c r="I1272">
        <v>10.2022388919617</v>
      </c>
      <c r="J1272">
        <v>-9.3263550172300391</v>
      </c>
      <c r="K1272">
        <v>2469.1362165778601</v>
      </c>
      <c r="L1272">
        <v>2236.31770968823</v>
      </c>
      <c r="M1272">
        <v>38.620256332060002</v>
      </c>
      <c r="N1272">
        <v>1.6101911281160799</v>
      </c>
      <c r="O1272">
        <v>19.006279236377399</v>
      </c>
      <c r="P1272">
        <v>37.312655517620499</v>
      </c>
      <c r="Q1272">
        <v>1.3428571642559999E-3</v>
      </c>
    </row>
    <row r="1273" spans="1:17" hidden="1" x14ac:dyDescent="0.3">
      <c r="A1273" t="s">
        <v>2707</v>
      </c>
      <c r="B1273" t="s">
        <v>2708</v>
      </c>
      <c r="C1273" t="str">
        <f>IFERROR(VLOOKUP(Table1[[#This Row],[Ticker]],[1]!Table2[[Symbol]:[Industry]],2,FALSE),"-")</f>
        <v>-</v>
      </c>
      <c r="D1273" t="s">
        <v>291</v>
      </c>
      <c r="E1273">
        <v>1463.1045350500001</v>
      </c>
      <c r="F1273">
        <v>107.95</v>
      </c>
      <c r="G1273">
        <v>-24.334707671494201</v>
      </c>
      <c r="H1273">
        <v>-11.511092898367901</v>
      </c>
      <c r="I1273">
        <v>-11.57574773847</v>
      </c>
      <c r="J1273">
        <v>-4.5041408038942103</v>
      </c>
      <c r="K1273">
        <v>113.40002164854801</v>
      </c>
      <c r="L1273">
        <v>111.580932509726</v>
      </c>
      <c r="M1273">
        <v>34.359110701971503</v>
      </c>
      <c r="N1273">
        <v>0.37801794787141402</v>
      </c>
      <c r="O1273">
        <v>19.490504863362599</v>
      </c>
      <c r="P1273">
        <v>17.336956521739101</v>
      </c>
      <c r="Q1273">
        <v>-2.76095521691E-2</v>
      </c>
    </row>
    <row r="1274" spans="1:17" hidden="1" x14ac:dyDescent="0.3">
      <c r="A1274" t="s">
        <v>2709</v>
      </c>
      <c r="B1274" t="s">
        <v>2710</v>
      </c>
      <c r="C1274" t="str">
        <f>IFERROR(VLOOKUP(Table1[[#This Row],[Ticker]],[1]!Table2[[Symbol]:[Industry]],2,FALSE),"-")</f>
        <v>-</v>
      </c>
      <c r="D1274" t="s">
        <v>51</v>
      </c>
      <c r="E1274">
        <v>1458.88</v>
      </c>
      <c r="F1274">
        <v>15.52</v>
      </c>
      <c r="G1274">
        <v>58.6835590131248</v>
      </c>
      <c r="H1274">
        <v>-4.4497224327421296</v>
      </c>
      <c r="I1274">
        <v>-9.9067856373018301</v>
      </c>
      <c r="J1274">
        <v>-2.0971480921692698</v>
      </c>
      <c r="K1274">
        <v>14.490945448299501</v>
      </c>
      <c r="L1274">
        <v>12.9277877470084</v>
      </c>
      <c r="M1274">
        <v>50.696250322726499</v>
      </c>
      <c r="N1274">
        <v>1.2129903451564401</v>
      </c>
      <c r="O1274">
        <v>20.167525773195798</v>
      </c>
      <c r="P1274">
        <v>115.555555555555</v>
      </c>
    </row>
    <row r="1275" spans="1:17" hidden="1" x14ac:dyDescent="0.3">
      <c r="A1275" t="s">
        <v>2711</v>
      </c>
      <c r="B1275" t="s">
        <v>2712</v>
      </c>
      <c r="C1275" t="str">
        <f>IFERROR(VLOOKUP(Table1[[#This Row],[Ticker]],[1]!Table2[[Symbol]:[Industry]],2,FALSE),"-")</f>
        <v>-</v>
      </c>
      <c r="D1275" t="s">
        <v>21</v>
      </c>
      <c r="E1275">
        <v>1455.80428368</v>
      </c>
      <c r="F1275">
        <v>393.2</v>
      </c>
      <c r="G1275">
        <v>15.538798137407699</v>
      </c>
      <c r="H1275">
        <v>3.8321104914826898</v>
      </c>
      <c r="I1275">
        <v>16.816974705601002</v>
      </c>
      <c r="J1275">
        <v>-3.84290618634037</v>
      </c>
      <c r="K1275">
        <v>360.02658712529802</v>
      </c>
      <c r="L1275">
        <v>328.29617834350898</v>
      </c>
      <c r="M1275">
        <v>61.942776227881502</v>
      </c>
      <c r="N1275">
        <v>2.3889543224600298</v>
      </c>
      <c r="O1275">
        <v>14.394710071210501</v>
      </c>
      <c r="P1275">
        <v>58.29307568438</v>
      </c>
      <c r="Q1275">
        <v>-1.9377892619926999E-2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747</v>
      </c>
      <c r="E1276">
        <v>1453.33574856</v>
      </c>
      <c r="F1276">
        <v>7.2</v>
      </c>
      <c r="G1276">
        <v>-97.563494263631299</v>
      </c>
      <c r="H1276">
        <v>-5.2198921189781604</v>
      </c>
      <c r="I1276">
        <v>-71.6752726464305</v>
      </c>
      <c r="J1276">
        <v>2.1445133301088899</v>
      </c>
      <c r="K1276">
        <v>11.1701863438744</v>
      </c>
      <c r="L1276">
        <v>16.334746645391299</v>
      </c>
      <c r="M1276">
        <v>47.549343360301897</v>
      </c>
      <c r="N1276">
        <v>1.13316274966453</v>
      </c>
      <c r="O1276">
        <v>268.05555555555497</v>
      </c>
      <c r="P1276">
        <v>5.8823529411764701</v>
      </c>
      <c r="Q1276">
        <v>-4.4576989297590002E-3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764</v>
      </c>
      <c r="E1277">
        <v>1439.455843364</v>
      </c>
      <c r="F1277">
        <v>65.89</v>
      </c>
      <c r="G1277">
        <v>109.24308282264801</v>
      </c>
      <c r="H1277">
        <v>-7.6427865602248204</v>
      </c>
      <c r="I1277">
        <v>-1.98369828341145</v>
      </c>
      <c r="J1277">
        <v>-3.6168211438004199</v>
      </c>
      <c r="K1277">
        <v>64.882128703466705</v>
      </c>
      <c r="L1277">
        <v>54.934722470209501</v>
      </c>
      <c r="M1277">
        <v>43.968035833974596</v>
      </c>
      <c r="N1277">
        <v>0.83672265288800596</v>
      </c>
      <c r="O1277">
        <v>17.164971922901799</v>
      </c>
      <c r="P1277">
        <v>149.583333333333</v>
      </c>
      <c r="Q1277">
        <v>0.20540270640254599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219</v>
      </c>
      <c r="E1278">
        <v>1439.32467784</v>
      </c>
      <c r="F1278">
        <v>376.6</v>
      </c>
      <c r="G1278">
        <v>-41.614845805194101</v>
      </c>
      <c r="H1278">
        <v>-14.8327976486441</v>
      </c>
      <c r="I1278">
        <v>-40.281386274801797</v>
      </c>
      <c r="J1278">
        <v>-9.0847225502897704</v>
      </c>
      <c r="K1278">
        <v>426.27565198138899</v>
      </c>
      <c r="L1278">
        <v>475.79689429176199</v>
      </c>
      <c r="M1278">
        <v>27.230316638655101</v>
      </c>
      <c r="N1278">
        <v>1.22794806663439</v>
      </c>
      <c r="O1278">
        <v>68.720127456186901</v>
      </c>
      <c r="P1278">
        <v>2.4065261726716498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80</v>
      </c>
      <c r="E1279">
        <v>1433.2361024940001</v>
      </c>
      <c r="F1279">
        <v>97.23</v>
      </c>
      <c r="G1279">
        <v>-18.104997608857499</v>
      </c>
      <c r="H1279">
        <v>-17.237411668164899</v>
      </c>
      <c r="I1279">
        <v>-24.025430550737902</v>
      </c>
      <c r="J1279">
        <v>-3.1914625373369399</v>
      </c>
      <c r="K1279">
        <v>105.477098141539</v>
      </c>
      <c r="L1279">
        <v>102.623671078809</v>
      </c>
      <c r="M1279">
        <v>35.133398848842099</v>
      </c>
      <c r="N1279">
        <v>0.43321003806794101</v>
      </c>
      <c r="O1279">
        <v>27.429805615550698</v>
      </c>
      <c r="P1279">
        <v>16.862980769230699</v>
      </c>
      <c r="Q1279">
        <v>-1.3129794406661999E-2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153</v>
      </c>
      <c r="E1280">
        <v>1421.194705329</v>
      </c>
      <c r="F1280">
        <v>213.99</v>
      </c>
      <c r="G1280">
        <v>62.875296635326002</v>
      </c>
      <c r="H1280">
        <v>-7.1921939285294201</v>
      </c>
      <c r="I1280">
        <v>52.632317360218998</v>
      </c>
      <c r="J1280">
        <v>-5.9969730795731602</v>
      </c>
      <c r="K1280">
        <v>207.47875237522601</v>
      </c>
      <c r="L1280">
        <v>161.23077982851601</v>
      </c>
      <c r="M1280">
        <v>49.167297133942</v>
      </c>
      <c r="N1280">
        <v>0.60459112927796699</v>
      </c>
      <c r="O1280">
        <v>19.066311509883601</v>
      </c>
      <c r="P1280">
        <v>122.09652309289</v>
      </c>
      <c r="Q1280">
        <v>0.199213055722404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747</v>
      </c>
      <c r="E1281">
        <v>1418.6699000000001</v>
      </c>
      <c r="F1281">
        <v>265.42</v>
      </c>
      <c r="G1281">
        <v>-58.342930039087598</v>
      </c>
      <c r="H1281">
        <v>-17.557663268058</v>
      </c>
      <c r="I1281">
        <v>-37.606674964704702</v>
      </c>
      <c r="J1281">
        <v>-6.9880532558475199</v>
      </c>
      <c r="K1281">
        <v>262.13848576940399</v>
      </c>
      <c r="M1281">
        <v>68.482405321598094</v>
      </c>
      <c r="N1281">
        <v>1.4290490247249401</v>
      </c>
      <c r="O1281">
        <v>75.570793459422703</v>
      </c>
      <c r="P1281">
        <v>23.101896943555399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21</v>
      </c>
      <c r="E1282">
        <v>1417.5207545999999</v>
      </c>
      <c r="F1282">
        <v>218.45</v>
      </c>
      <c r="G1282">
        <v>34.193114265893598</v>
      </c>
      <c r="H1282">
        <v>30.341454508359</v>
      </c>
      <c r="I1282">
        <v>31.246689677976502</v>
      </c>
      <c r="J1282">
        <v>2.5317297120163098</v>
      </c>
      <c r="K1282">
        <v>170.34023940841101</v>
      </c>
      <c r="L1282">
        <v>150.23903502545301</v>
      </c>
      <c r="M1282">
        <v>73.952083507524705</v>
      </c>
      <c r="N1282">
        <v>2.7768206220186702</v>
      </c>
      <c r="O1282">
        <v>4.6463721675440599</v>
      </c>
      <c r="P1282">
        <v>85.677858053548604</v>
      </c>
      <c r="Q1282">
        <v>0.103416515973694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70</v>
      </c>
      <c r="E1283">
        <v>1415.64993192</v>
      </c>
      <c r="F1283">
        <v>9.0299999999999994</v>
      </c>
      <c r="G1283">
        <v>171.38122798395699</v>
      </c>
      <c r="H1283">
        <v>44.454843856536101</v>
      </c>
      <c r="I1283">
        <v>43.119897039417999</v>
      </c>
      <c r="J1283">
        <v>16.957527541028799</v>
      </c>
      <c r="K1283">
        <v>6.6851724859479598</v>
      </c>
      <c r="L1283">
        <v>5.3896796177084099</v>
      </c>
      <c r="M1283">
        <v>74.674011384634696</v>
      </c>
      <c r="N1283">
        <v>0.43168267210578098</v>
      </c>
      <c r="O1283">
        <v>14.0642303433001</v>
      </c>
      <c r="P1283">
        <v>204.79885370217801</v>
      </c>
      <c r="Q1283">
        <v>0.121881680793269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95</v>
      </c>
      <c r="E1284">
        <v>1411.78575</v>
      </c>
      <c r="F1284">
        <v>139.85</v>
      </c>
      <c r="G1284">
        <v>-43.813639866426897</v>
      </c>
      <c r="H1284">
        <v>-13.421486334184999</v>
      </c>
      <c r="I1284">
        <v>-12.8240882869045</v>
      </c>
      <c r="J1284">
        <v>-7.2546856018003201</v>
      </c>
      <c r="K1284">
        <v>150.745875142415</v>
      </c>
      <c r="L1284">
        <v>149.61707645651501</v>
      </c>
      <c r="M1284">
        <v>25.702270049654199</v>
      </c>
      <c r="N1284">
        <v>0.61386799220670196</v>
      </c>
      <c r="O1284">
        <v>45.155523775473696</v>
      </c>
      <c r="P1284">
        <v>23.270163067430499</v>
      </c>
      <c r="Q1284">
        <v>0.10641909091967899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104</v>
      </c>
      <c r="E1285">
        <v>1409.5719173</v>
      </c>
      <c r="F1285">
        <v>54.07</v>
      </c>
      <c r="G1285">
        <v>13.7819749961761</v>
      </c>
      <c r="H1285">
        <v>-6.5262629135379404</v>
      </c>
      <c r="I1285">
        <v>-37.810082410927599</v>
      </c>
      <c r="J1285">
        <v>-5.8390090215159898</v>
      </c>
      <c r="K1285">
        <v>57.289000227287701</v>
      </c>
      <c r="L1285">
        <v>58.1865808398857</v>
      </c>
      <c r="M1285">
        <v>39.6719678163713</v>
      </c>
      <c r="N1285">
        <v>0.34533449615483702</v>
      </c>
      <c r="O1285">
        <v>59.977806547068603</v>
      </c>
      <c r="P1285">
        <v>51.456582633053202</v>
      </c>
      <c r="Q1285">
        <v>-1.6344982787634001E-2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265</v>
      </c>
      <c r="E1286">
        <v>1406.7425519999999</v>
      </c>
      <c r="F1286">
        <v>778.1</v>
      </c>
      <c r="G1286">
        <v>53.104152811957</v>
      </c>
      <c r="H1286">
        <v>18.285359572503101</v>
      </c>
      <c r="I1286">
        <v>54.1380791539287</v>
      </c>
      <c r="J1286">
        <v>1.9063254839863899</v>
      </c>
      <c r="K1286">
        <v>717.09398335210005</v>
      </c>
      <c r="L1286">
        <v>585.46178895431001</v>
      </c>
      <c r="M1286">
        <v>48.076826477729398</v>
      </c>
      <c r="N1286">
        <v>0.570511365775347</v>
      </c>
      <c r="O1286">
        <v>11.0397121192648</v>
      </c>
      <c r="P1286">
        <v>95.502512562814005</v>
      </c>
      <c r="Q1286">
        <v>4.8526840891232999E-2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446</v>
      </c>
      <c r="E1287">
        <v>1402.8235090999999</v>
      </c>
      <c r="F1287">
        <v>578.5</v>
      </c>
      <c r="G1287">
        <v>-59.292384077110498</v>
      </c>
      <c r="H1287">
        <v>-15.417250149797299</v>
      </c>
      <c r="I1287">
        <v>-39.2394965770103</v>
      </c>
      <c r="J1287">
        <v>-11.372412383309101</v>
      </c>
      <c r="K1287">
        <v>666.19412721401</v>
      </c>
      <c r="L1287">
        <v>695.55305533731405</v>
      </c>
      <c r="M1287">
        <v>23.117182626782402</v>
      </c>
      <c r="N1287">
        <v>1.2088212488997101</v>
      </c>
      <c r="O1287">
        <v>59.0319792566983</v>
      </c>
      <c r="P1287">
        <v>0.55623153137493997</v>
      </c>
      <c r="Q1287">
        <v>-1.9072621656242E-2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54</v>
      </c>
      <c r="E1288">
        <v>1400.1479999999999</v>
      </c>
      <c r="F1288">
        <v>921.15</v>
      </c>
      <c r="G1288">
        <v>122.995992046719</v>
      </c>
      <c r="H1288">
        <v>10.5832545081247</v>
      </c>
      <c r="I1288">
        <v>70.323780375383294</v>
      </c>
      <c r="J1288">
        <v>-6.57915267019865</v>
      </c>
      <c r="K1288">
        <v>777.89514526156097</v>
      </c>
      <c r="L1288">
        <v>603.86708324322501</v>
      </c>
      <c r="M1288">
        <v>62.343821202062102</v>
      </c>
      <c r="N1288">
        <v>2.3248876384477901</v>
      </c>
      <c r="O1288">
        <v>13.4451500841339</v>
      </c>
      <c r="P1288">
        <v>174.519445686186</v>
      </c>
      <c r="Q1288">
        <v>0.17034350371707799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282</v>
      </c>
      <c r="E1289">
        <v>1399.280896619</v>
      </c>
      <c r="F1289">
        <v>170.53</v>
      </c>
      <c r="G1289">
        <v>-41.110732395516202</v>
      </c>
      <c r="H1289">
        <v>4.6278004144384202</v>
      </c>
      <c r="I1289">
        <v>-26.3770807807702</v>
      </c>
      <c r="J1289">
        <v>-6.3057124775878801</v>
      </c>
      <c r="K1289">
        <v>170.84469662563501</v>
      </c>
      <c r="M1289">
        <v>31.577586520681301</v>
      </c>
      <c r="N1289">
        <v>0.97382202353005998</v>
      </c>
      <c r="O1289">
        <v>28.9509177270861</v>
      </c>
      <c r="P1289">
        <v>32.501942501942501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630</v>
      </c>
      <c r="E1290">
        <v>1399.2731579199999</v>
      </c>
      <c r="F1290">
        <v>142.12</v>
      </c>
      <c r="G1290">
        <v>-22.341119471407598</v>
      </c>
      <c r="H1290">
        <v>2.0685872843516702</v>
      </c>
      <c r="I1290">
        <v>-18.059495578077101</v>
      </c>
      <c r="J1290">
        <v>-7.8157589246081702</v>
      </c>
      <c r="K1290">
        <v>139.595221972568</v>
      </c>
      <c r="L1290">
        <v>139.26660142581301</v>
      </c>
      <c r="M1290">
        <v>49.312659490255903</v>
      </c>
      <c r="N1290">
        <v>2.0913170082732102</v>
      </c>
      <c r="O1290">
        <v>32.2473965662819</v>
      </c>
      <c r="P1290">
        <v>24.122270742358001</v>
      </c>
      <c r="Q1290">
        <v>-7.7076427461006999E-2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291</v>
      </c>
      <c r="E1291">
        <v>1398.693331983</v>
      </c>
      <c r="F1291">
        <v>148.87</v>
      </c>
      <c r="G1291">
        <v>37.0668597306721</v>
      </c>
      <c r="H1291">
        <v>17.419233110136499</v>
      </c>
      <c r="I1291">
        <v>45.525695750054602</v>
      </c>
      <c r="J1291">
        <v>-12.0444129876782</v>
      </c>
      <c r="K1291">
        <v>126.004022748054</v>
      </c>
      <c r="L1291">
        <v>111.630542904408</v>
      </c>
      <c r="M1291">
        <v>62.892489463970399</v>
      </c>
      <c r="N1291">
        <v>1.0391819898286301</v>
      </c>
      <c r="O1291">
        <v>8.2152213340498292</v>
      </c>
      <c r="P1291">
        <v>81.7704517704517</v>
      </c>
      <c r="Q1291">
        <v>3.7905384150099998E-4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413</v>
      </c>
      <c r="E1292">
        <v>1396.071375</v>
      </c>
      <c r="F1292">
        <v>1310.25</v>
      </c>
      <c r="G1292">
        <v>290.60157156716798</v>
      </c>
      <c r="H1292">
        <v>56.587544847328601</v>
      </c>
      <c r="I1292">
        <v>172.874394803059</v>
      </c>
      <c r="J1292">
        <v>1.11913147925533</v>
      </c>
      <c r="K1292">
        <v>1001.72128866881</v>
      </c>
      <c r="L1292">
        <v>708.79612336407104</v>
      </c>
      <c r="M1292">
        <v>64.509996863147407</v>
      </c>
      <c r="N1292">
        <v>1.8627530686949401</v>
      </c>
      <c r="O1292">
        <v>20.450295745086802</v>
      </c>
      <c r="P1292">
        <v>338.87121085245298</v>
      </c>
      <c r="Q1292">
        <v>0.15337690201930701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298</v>
      </c>
      <c r="E1293">
        <v>1395.2218815000001</v>
      </c>
      <c r="F1293">
        <v>832.5</v>
      </c>
      <c r="G1293">
        <v>70.719867207288601</v>
      </c>
      <c r="H1293">
        <v>58.366081584069697</v>
      </c>
      <c r="I1293">
        <v>26.418006511340899</v>
      </c>
      <c r="J1293">
        <v>1.74908786005655</v>
      </c>
      <c r="K1293">
        <v>574.02660287600202</v>
      </c>
      <c r="L1293">
        <v>523.49541553494396</v>
      </c>
      <c r="M1293">
        <v>86.075089579277702</v>
      </c>
      <c r="N1293">
        <v>1.70616754064596</v>
      </c>
      <c r="O1293">
        <v>2.47447447447448</v>
      </c>
      <c r="P1293">
        <v>148.50746268656701</v>
      </c>
      <c r="Q1293">
        <v>0.19800824010742801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219</v>
      </c>
      <c r="E1294">
        <v>1391.5085426999999</v>
      </c>
      <c r="F1294">
        <v>811.95</v>
      </c>
      <c r="G1294">
        <v>89.779689609454906</v>
      </c>
      <c r="H1294">
        <v>5.3133149998565097</v>
      </c>
      <c r="I1294">
        <v>33.737053386737998</v>
      </c>
      <c r="J1294">
        <v>-7.5513009386591099</v>
      </c>
      <c r="K1294">
        <v>746.80884019347297</v>
      </c>
      <c r="L1294">
        <v>631.33636196523298</v>
      </c>
      <c r="M1294">
        <v>53.017441802086303</v>
      </c>
      <c r="N1294">
        <v>1.9781527229329801</v>
      </c>
      <c r="O1294">
        <v>11.620173656013201</v>
      </c>
      <c r="P1294">
        <v>143.82882882882799</v>
      </c>
      <c r="Q1294">
        <v>0.134997660571362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D1295" t="s">
        <v>256</v>
      </c>
      <c r="E1295">
        <v>1385.6261807999999</v>
      </c>
      <c r="F1295">
        <v>1385.05</v>
      </c>
      <c r="G1295">
        <v>502.20471163384599</v>
      </c>
      <c r="H1295">
        <v>-1.6155022081866299</v>
      </c>
      <c r="I1295">
        <v>34.4500427080714</v>
      </c>
      <c r="J1295">
        <v>-6.56022397327225</v>
      </c>
      <c r="K1295">
        <v>1462.2332032734701</v>
      </c>
      <c r="L1295">
        <v>1112.08583086306</v>
      </c>
      <c r="M1295">
        <v>29.3934407721399</v>
      </c>
      <c r="N1295">
        <v>0.80532451604164401</v>
      </c>
      <c r="O1295">
        <v>25.407025017147401</v>
      </c>
      <c r="P1295">
        <v>567.81581485053005</v>
      </c>
      <c r="Q1295">
        <v>0.175500416060105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368</v>
      </c>
      <c r="E1296">
        <v>1378.5</v>
      </c>
      <c r="F1296">
        <v>45.95</v>
      </c>
      <c r="G1296">
        <v>-17.3209492990757</v>
      </c>
      <c r="H1296">
        <v>-15.8731388277051</v>
      </c>
      <c r="I1296">
        <v>-2.5872976843297</v>
      </c>
      <c r="J1296">
        <v>-13.613317825952301</v>
      </c>
      <c r="K1296">
        <v>43.742685147371802</v>
      </c>
      <c r="M1296">
        <v>40.563271986244096</v>
      </c>
      <c r="N1296">
        <v>0.52546416960522901</v>
      </c>
      <c r="O1296">
        <v>23.090315560391701</v>
      </c>
      <c r="P1296">
        <v>53.1666666666666</v>
      </c>
    </row>
    <row r="1297" spans="1:17" hidden="1" x14ac:dyDescent="0.3">
      <c r="A1297" t="s">
        <v>2755</v>
      </c>
      <c r="B1297" t="s">
        <v>2756</v>
      </c>
      <c r="C1297" t="str">
        <f>IFERROR(VLOOKUP(Table1[[#This Row],[Ticker]],[1]!Table2[[Symbol]:[Industry]],2,FALSE),"-")</f>
        <v>-</v>
      </c>
      <c r="D1297" t="s">
        <v>2757</v>
      </c>
      <c r="E1297">
        <v>1378.376798</v>
      </c>
      <c r="F1297">
        <v>707.8</v>
      </c>
      <c r="G1297">
        <v>56.391362939026202</v>
      </c>
      <c r="H1297">
        <v>-18.7662206302398</v>
      </c>
      <c r="I1297">
        <v>30.314467278955199</v>
      </c>
      <c r="J1297">
        <v>-6.6005494891782099</v>
      </c>
      <c r="K1297">
        <v>727.00084381499596</v>
      </c>
      <c r="L1297">
        <v>551.40705645172602</v>
      </c>
      <c r="M1297">
        <v>32.389486446695699</v>
      </c>
      <c r="N1297">
        <v>0.288485040869772</v>
      </c>
      <c r="O1297">
        <v>34.077423000847702</v>
      </c>
      <c r="P1297">
        <v>108.17647058823501</v>
      </c>
    </row>
    <row r="1298" spans="1:17" hidden="1" x14ac:dyDescent="0.3">
      <c r="A1298" t="s">
        <v>2758</v>
      </c>
      <c r="B1298" t="s">
        <v>2759</v>
      </c>
      <c r="C1298" t="str">
        <f>IFERROR(VLOOKUP(Table1[[#This Row],[Ticker]],[1]!Table2[[Symbol]:[Industry]],2,FALSE),"-")</f>
        <v>-</v>
      </c>
      <c r="D1298" t="s">
        <v>153</v>
      </c>
      <c r="E1298">
        <v>1377.6605</v>
      </c>
      <c r="F1298">
        <v>80.05</v>
      </c>
      <c r="G1298">
        <v>1019.1290934500699</v>
      </c>
      <c r="H1298">
        <v>60.797182062538603</v>
      </c>
      <c r="I1298">
        <v>249.891767959828</v>
      </c>
      <c r="J1298">
        <v>15.0305008813461</v>
      </c>
      <c r="K1298">
        <v>58.166902801953299</v>
      </c>
      <c r="L1298">
        <v>40.919993433885701</v>
      </c>
      <c r="M1298">
        <v>92.776781674640006</v>
      </c>
      <c r="N1298">
        <v>3.3855418213298698</v>
      </c>
      <c r="O1298">
        <v>0</v>
      </c>
      <c r="P1298">
        <v>1404.6992481202999</v>
      </c>
      <c r="Q1298">
        <v>0.20036307921330901</v>
      </c>
    </row>
    <row r="1299" spans="1:17" hidden="1" x14ac:dyDescent="0.3">
      <c r="A1299" t="s">
        <v>2760</v>
      </c>
      <c r="B1299" t="s">
        <v>2761</v>
      </c>
      <c r="C1299" t="str">
        <f>IFERROR(VLOOKUP(Table1[[#This Row],[Ticker]],[1]!Table2[[Symbol]:[Industry]],2,FALSE),"-")</f>
        <v>-</v>
      </c>
      <c r="D1299" t="s">
        <v>393</v>
      </c>
      <c r="E1299">
        <v>1364.624389674</v>
      </c>
      <c r="F1299">
        <v>92.82</v>
      </c>
      <c r="G1299">
        <v>-66.654530127781101</v>
      </c>
      <c r="H1299">
        <v>-6.6862303250409498</v>
      </c>
      <c r="I1299">
        <v>-30.806733179586999</v>
      </c>
      <c r="J1299">
        <v>-5.1800545528871202</v>
      </c>
      <c r="K1299">
        <v>98.942563444053505</v>
      </c>
      <c r="L1299">
        <v>112.171501719223</v>
      </c>
      <c r="M1299">
        <v>36.2383542456665</v>
      </c>
      <c r="N1299">
        <v>0.67912938554748703</v>
      </c>
      <c r="O1299">
        <v>91.391941391941401</v>
      </c>
      <c r="P1299">
        <v>3.13333333333332</v>
      </c>
      <c r="Q1299">
        <v>-6.0598403058498999E-2</v>
      </c>
    </row>
    <row r="1300" spans="1:17" hidden="1" x14ac:dyDescent="0.3">
      <c r="A1300" t="s">
        <v>2762</v>
      </c>
      <c r="B1300" t="s">
        <v>2763</v>
      </c>
      <c r="C1300" t="str">
        <f>IFERROR(VLOOKUP(Table1[[#This Row],[Ticker]],[1]!Table2[[Symbol]:[Industry]],2,FALSE),"-")</f>
        <v>-</v>
      </c>
      <c r="D1300" t="s">
        <v>446</v>
      </c>
      <c r="E1300">
        <v>1364.4225039299999</v>
      </c>
      <c r="F1300">
        <v>570.45000000000005</v>
      </c>
      <c r="G1300">
        <v>75.494092413764307</v>
      </c>
      <c r="H1300">
        <v>8.9243721826029407</v>
      </c>
      <c r="I1300">
        <v>13.932565117091601</v>
      </c>
      <c r="J1300">
        <v>13.856147196294801</v>
      </c>
      <c r="K1300">
        <v>477.23757311103901</v>
      </c>
      <c r="L1300">
        <v>407.27818492364599</v>
      </c>
      <c r="M1300">
        <v>76.612562032246501</v>
      </c>
      <c r="N1300">
        <v>1.6715031131504099</v>
      </c>
      <c r="O1300">
        <v>1.2709264615654301</v>
      </c>
      <c r="P1300">
        <v>129.927448609431</v>
      </c>
      <c r="Q1300">
        <v>0.129659816565765</v>
      </c>
    </row>
    <row r="1301" spans="1:17" hidden="1" x14ac:dyDescent="0.3">
      <c r="A1301" t="s">
        <v>2764</v>
      </c>
      <c r="B1301" t="s">
        <v>2765</v>
      </c>
      <c r="C1301" t="str">
        <f>IFERROR(VLOOKUP(Table1[[#This Row],[Ticker]],[1]!Table2[[Symbol]:[Industry]],2,FALSE),"-")</f>
        <v>-</v>
      </c>
      <c r="D1301" t="s">
        <v>70</v>
      </c>
      <c r="E1301">
        <v>1363.605028832</v>
      </c>
      <c r="F1301">
        <v>246.83</v>
      </c>
      <c r="G1301">
        <v>40.586070186398999</v>
      </c>
      <c r="H1301">
        <v>32.220622799142099</v>
      </c>
      <c r="I1301">
        <v>43.7967263562238</v>
      </c>
      <c r="J1301">
        <v>4.2894204934662401</v>
      </c>
      <c r="K1301">
        <v>198.789412366699</v>
      </c>
      <c r="L1301">
        <v>168.10166313269201</v>
      </c>
      <c r="M1301">
        <v>60.000639616845604</v>
      </c>
      <c r="N1301">
        <v>0.838385965961437</v>
      </c>
      <c r="O1301">
        <v>14.674067171737599</v>
      </c>
      <c r="P1301">
        <v>74.4381625441696</v>
      </c>
      <c r="Q1301">
        <v>-3.9778963508900001E-4</v>
      </c>
    </row>
    <row r="1302" spans="1:17" hidden="1" x14ac:dyDescent="0.3">
      <c r="A1302" t="s">
        <v>2766</v>
      </c>
      <c r="B1302" t="s">
        <v>2767</v>
      </c>
      <c r="C1302" t="str">
        <f>IFERROR(VLOOKUP(Table1[[#This Row],[Ticker]],[1]!Table2[[Symbol]:[Industry]],2,FALSE),"-")</f>
        <v>-</v>
      </c>
      <c r="D1302" t="s">
        <v>127</v>
      </c>
      <c r="E1302">
        <v>1362.2289108949999</v>
      </c>
      <c r="F1302">
        <v>611.95000000000005</v>
      </c>
      <c r="G1302">
        <v>-31.924949333671002</v>
      </c>
      <c r="H1302">
        <v>0.88186489550386504</v>
      </c>
      <c r="I1302">
        <v>8.7043495148136198</v>
      </c>
      <c r="J1302">
        <v>-6.5611285159902604</v>
      </c>
      <c r="K1302">
        <v>613.587834913395</v>
      </c>
      <c r="L1302">
        <v>585.12607794374196</v>
      </c>
      <c r="M1302">
        <v>41.294403966789297</v>
      </c>
      <c r="N1302">
        <v>1.1740143974358299</v>
      </c>
      <c r="O1302">
        <v>19.944439905221</v>
      </c>
      <c r="P1302">
        <v>22.5738607911867</v>
      </c>
      <c r="Q1302">
        <v>-0.14086042973622201</v>
      </c>
    </row>
    <row r="1303" spans="1:17" hidden="1" x14ac:dyDescent="0.3">
      <c r="A1303" t="s">
        <v>2768</v>
      </c>
      <c r="B1303" t="s">
        <v>2769</v>
      </c>
      <c r="C1303" t="str">
        <f>IFERROR(VLOOKUP(Table1[[#This Row],[Ticker]],[1]!Table2[[Symbol]:[Industry]],2,FALSE),"-")</f>
        <v>-</v>
      </c>
      <c r="D1303" t="s">
        <v>127</v>
      </c>
      <c r="E1303">
        <v>1359.8956440239999</v>
      </c>
      <c r="F1303">
        <v>24.76</v>
      </c>
      <c r="G1303">
        <v>-13.0189850181862</v>
      </c>
      <c r="H1303">
        <v>-22.223804365796301</v>
      </c>
      <c r="I1303">
        <v>-45.928577885685101</v>
      </c>
      <c r="J1303">
        <v>-10.1243942329163</v>
      </c>
      <c r="K1303">
        <v>29.0930095612146</v>
      </c>
      <c r="L1303">
        <v>28.7055293614706</v>
      </c>
      <c r="M1303">
        <v>28.347393256621199</v>
      </c>
      <c r="N1303">
        <v>1.45916488524787</v>
      </c>
      <c r="O1303">
        <v>59.1276252019385</v>
      </c>
      <c r="P1303">
        <v>19.6135265700483</v>
      </c>
      <c r="Q1303">
        <v>0.19802508310539699</v>
      </c>
    </row>
    <row r="1304" spans="1:17" hidden="1" x14ac:dyDescent="0.3">
      <c r="A1304" t="s">
        <v>2770</v>
      </c>
      <c r="B1304" t="s">
        <v>2771</v>
      </c>
      <c r="C1304" t="str">
        <f>IFERROR(VLOOKUP(Table1[[#This Row],[Ticker]],[1]!Table2[[Symbol]:[Industry]],2,FALSE),"-")</f>
        <v>-</v>
      </c>
      <c r="D1304" t="s">
        <v>1788</v>
      </c>
      <c r="E1304">
        <v>1359.8886</v>
      </c>
      <c r="F1304">
        <v>585.15</v>
      </c>
      <c r="G1304">
        <v>79.562139227498406</v>
      </c>
      <c r="H1304">
        <v>-10.676335063610001</v>
      </c>
      <c r="I1304">
        <v>24.4997632078117</v>
      </c>
      <c r="J1304">
        <v>0.78936106290449903</v>
      </c>
      <c r="K1304">
        <v>519.08704481302004</v>
      </c>
      <c r="L1304">
        <v>414.13115747271502</v>
      </c>
      <c r="M1304">
        <v>57.667387947456703</v>
      </c>
      <c r="N1304">
        <v>0.33639983058026202</v>
      </c>
      <c r="O1304">
        <v>10.2281466290694</v>
      </c>
      <c r="P1304">
        <v>132.11027370091199</v>
      </c>
    </row>
    <row r="1305" spans="1:17" hidden="1" x14ac:dyDescent="0.3">
      <c r="A1305" t="s">
        <v>2772</v>
      </c>
      <c r="B1305" t="s">
        <v>2773</v>
      </c>
      <c r="C1305" t="str">
        <f>IFERROR(VLOOKUP(Table1[[#This Row],[Ticker]],[1]!Table2[[Symbol]:[Industry]],2,FALSE),"-")</f>
        <v>-</v>
      </c>
      <c r="D1305" t="s">
        <v>130</v>
      </c>
      <c r="E1305">
        <v>1357.5314550000001</v>
      </c>
      <c r="F1305">
        <v>1951.25</v>
      </c>
      <c r="G1305">
        <v>155.081596614332</v>
      </c>
      <c r="H1305">
        <v>3.8793278536553299</v>
      </c>
      <c r="I1305">
        <v>94.711591836714305</v>
      </c>
      <c r="J1305">
        <v>7.1979395786570901</v>
      </c>
      <c r="K1305">
        <v>1873.3073204651701</v>
      </c>
      <c r="L1305">
        <v>1395.4687302586001</v>
      </c>
      <c r="M1305">
        <v>48.945719109766898</v>
      </c>
      <c r="N1305">
        <v>1.0867525323318601</v>
      </c>
      <c r="O1305">
        <v>18.385650224215201</v>
      </c>
      <c r="P1305">
        <v>244.28760476400501</v>
      </c>
      <c r="Q1305">
        <v>0.234575992147601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21</v>
      </c>
      <c r="E1306">
        <v>1351.995497376</v>
      </c>
      <c r="F1306">
        <v>121.36</v>
      </c>
      <c r="G1306">
        <v>3.6163107397697498</v>
      </c>
      <c r="H1306">
        <v>-14.8792651181806</v>
      </c>
      <c r="I1306">
        <v>-36.035975548864698</v>
      </c>
      <c r="J1306">
        <v>-6.7636604141498404</v>
      </c>
      <c r="K1306">
        <v>125.04840085151901</v>
      </c>
      <c r="L1306">
        <v>116.561497711394</v>
      </c>
      <c r="M1306">
        <v>39.490604390346199</v>
      </c>
      <c r="N1306">
        <v>0.65285076181185897</v>
      </c>
      <c r="O1306">
        <v>45.435069215557</v>
      </c>
      <c r="P1306">
        <v>49.827160493827101</v>
      </c>
      <c r="Q1306">
        <v>7.8531461293770005E-3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133</v>
      </c>
      <c r="E1307">
        <v>1349.4682949999999</v>
      </c>
      <c r="F1307">
        <v>486.5</v>
      </c>
      <c r="G1307">
        <v>45.254635409874801</v>
      </c>
      <c r="H1307">
        <v>-11.1447887933167</v>
      </c>
      <c r="I1307">
        <v>-26.7065591305543</v>
      </c>
      <c r="J1307">
        <v>-5.0677882571926904</v>
      </c>
      <c r="K1307">
        <v>516.11769500651496</v>
      </c>
      <c r="L1307">
        <v>480.66128036877598</v>
      </c>
      <c r="M1307">
        <v>38.5632022466094</v>
      </c>
      <c r="N1307">
        <v>0.92073865757679196</v>
      </c>
      <c r="O1307">
        <v>37.451181911613503</v>
      </c>
      <c r="P1307">
        <v>87.151375264473899</v>
      </c>
      <c r="Q1307">
        <v>0.15599618293586401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51</v>
      </c>
      <c r="E1308">
        <v>1345.1141399999999</v>
      </c>
      <c r="F1308">
        <v>2282.9499999999998</v>
      </c>
      <c r="G1308">
        <v>71.329698178282101</v>
      </c>
      <c r="H1308">
        <v>11.8798586031363</v>
      </c>
      <c r="I1308">
        <v>24.378562284797098</v>
      </c>
      <c r="J1308">
        <v>3.5898599046240798</v>
      </c>
      <c r="K1308">
        <v>2015.27878539217</v>
      </c>
      <c r="L1308">
        <v>1688.27501546346</v>
      </c>
      <c r="M1308">
        <v>70.555752828043595</v>
      </c>
      <c r="N1308">
        <v>0.98746569419902996</v>
      </c>
      <c r="O1308">
        <v>2.8493834731378298</v>
      </c>
      <c r="P1308">
        <v>125.476543209876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80</v>
      </c>
      <c r="E1309">
        <v>1344.5773556056499</v>
      </c>
      <c r="F1309">
        <v>121.81</v>
      </c>
      <c r="G1309">
        <v>39.943188938421898</v>
      </c>
      <c r="H1309">
        <v>-10.3369562060735</v>
      </c>
      <c r="I1309">
        <v>-10.089498789062899</v>
      </c>
      <c r="J1309">
        <v>-7.0699381117207496</v>
      </c>
      <c r="K1309">
        <v>128.673036712585</v>
      </c>
      <c r="L1309">
        <v>111.870416900758</v>
      </c>
      <c r="M1309">
        <v>30.222584346002801</v>
      </c>
      <c r="N1309">
        <v>0.49367907710477898</v>
      </c>
      <c r="O1309">
        <v>22.2067153764058</v>
      </c>
      <c r="P1309">
        <v>72.6576895818568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465</v>
      </c>
      <c r="E1310">
        <v>1341.15722016</v>
      </c>
      <c r="F1310">
        <v>646.9</v>
      </c>
      <c r="G1310">
        <v>-40.690278166942399</v>
      </c>
      <c r="H1310">
        <v>-0.849872140132234</v>
      </c>
      <c r="I1310">
        <v>-13.448205029917601</v>
      </c>
      <c r="J1310">
        <v>-1.9428711017431799</v>
      </c>
      <c r="K1310">
        <v>659.75834553136997</v>
      </c>
      <c r="L1310">
        <v>671.78689934992406</v>
      </c>
      <c r="M1310">
        <v>34.403498972240499</v>
      </c>
      <c r="N1310">
        <v>0.92868385019940103</v>
      </c>
      <c r="O1310">
        <v>27.438553099397101</v>
      </c>
      <c r="P1310">
        <v>14.4955752212389</v>
      </c>
      <c r="Q1310">
        <v>6.2679055374070994E-2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24</v>
      </c>
      <c r="E1311">
        <v>1340.4311204349999</v>
      </c>
      <c r="F1311">
        <v>297.55</v>
      </c>
      <c r="G1311">
        <v>-57.676046898205101</v>
      </c>
      <c r="H1311">
        <v>-15.1536531793266</v>
      </c>
      <c r="I1311">
        <v>-45.148921052832499</v>
      </c>
      <c r="J1311">
        <v>-6.8401183370354897</v>
      </c>
      <c r="K1311">
        <v>337.47370861819297</v>
      </c>
      <c r="M1311">
        <v>9.3907981566393204</v>
      </c>
      <c r="N1311">
        <v>1.1968261403063001</v>
      </c>
      <c r="O1311">
        <v>57.620567971769397</v>
      </c>
      <c r="P1311">
        <v>2.76290796062856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256</v>
      </c>
      <c r="E1312">
        <v>1335.2628784799999</v>
      </c>
      <c r="F1312">
        <v>381.8</v>
      </c>
      <c r="G1312">
        <v>-42.588295453568797</v>
      </c>
      <c r="H1312">
        <v>-11.248316280968201</v>
      </c>
      <c r="I1312">
        <v>-12.471199378109899</v>
      </c>
      <c r="J1312">
        <v>-5.0154481850534198</v>
      </c>
      <c r="K1312">
        <v>398.36576011764998</v>
      </c>
      <c r="L1312">
        <v>400.25421353602798</v>
      </c>
      <c r="M1312">
        <v>35.018013189047203</v>
      </c>
      <c r="N1312">
        <v>0.32790690530278199</v>
      </c>
      <c r="O1312">
        <v>34.573074908328898</v>
      </c>
      <c r="P1312">
        <v>31.360743161878499</v>
      </c>
      <c r="Q1312">
        <v>4.7477366873140997E-2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1002</v>
      </c>
      <c r="E1313">
        <v>1331.4221075799901</v>
      </c>
      <c r="F1313">
        <v>203.62</v>
      </c>
      <c r="G1313">
        <v>-47.596942780963303</v>
      </c>
      <c r="H1313">
        <v>-10.879051709781701</v>
      </c>
      <c r="I1313">
        <v>-29.107214327894901</v>
      </c>
      <c r="J1313">
        <v>-1.8229145332297501</v>
      </c>
      <c r="K1313">
        <v>216.76775051332999</v>
      </c>
      <c r="L1313">
        <v>234.429956021013</v>
      </c>
      <c r="M1313">
        <v>43.426440254143998</v>
      </c>
      <c r="N1313">
        <v>0.75200868282616895</v>
      </c>
      <c r="O1313">
        <v>59.979373342500701</v>
      </c>
      <c r="P1313">
        <v>6.5515436944008503</v>
      </c>
      <c r="Q1313">
        <v>-5.4386348411601997E-2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1002</v>
      </c>
      <c r="E1314">
        <v>1331.20576048</v>
      </c>
      <c r="F1314">
        <v>71.84</v>
      </c>
      <c r="G1314">
        <v>-46.256123526557602</v>
      </c>
      <c r="H1314">
        <v>-6.1533680609725296</v>
      </c>
      <c r="I1314">
        <v>-22.9806104931974</v>
      </c>
      <c r="J1314">
        <v>1.4429736135798801</v>
      </c>
      <c r="K1314">
        <v>73.133875960622802</v>
      </c>
      <c r="L1314">
        <v>78.676003459740102</v>
      </c>
      <c r="M1314">
        <v>51.919321760334398</v>
      </c>
      <c r="N1314">
        <v>0.69626683411652901</v>
      </c>
      <c r="O1314">
        <v>52.8396436525612</v>
      </c>
      <c r="P1314">
        <v>15.8709677419354</v>
      </c>
      <c r="Q1314">
        <v>-1.3307349750747001E-2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51</v>
      </c>
      <c r="E1315">
        <v>1325.7416410000001</v>
      </c>
      <c r="F1315">
        <v>1379</v>
      </c>
      <c r="G1315">
        <v>40.1864239642657</v>
      </c>
      <c r="H1315">
        <v>12.051255004228899</v>
      </c>
      <c r="I1315">
        <v>-8.9690445423486302</v>
      </c>
      <c r="J1315">
        <v>-3.47797248732277</v>
      </c>
      <c r="K1315">
        <v>1279.8485785954799</v>
      </c>
      <c r="L1315">
        <v>1218.4557664979</v>
      </c>
      <c r="M1315">
        <v>63.932380108640501</v>
      </c>
      <c r="N1315">
        <v>0.88683957732949004</v>
      </c>
      <c r="O1315">
        <v>15.663524292965899</v>
      </c>
      <c r="P1315">
        <v>70.005547679220797</v>
      </c>
      <c r="Q1315">
        <v>0.11975906465812899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2677</v>
      </c>
      <c r="E1316">
        <v>1325.65759</v>
      </c>
      <c r="F1316">
        <v>1617.05</v>
      </c>
      <c r="G1316">
        <v>525.17014398138497</v>
      </c>
      <c r="H1316">
        <v>-22.459443155782001</v>
      </c>
      <c r="I1316">
        <v>87.054177100859704</v>
      </c>
      <c r="J1316">
        <v>-8.7060224421152199</v>
      </c>
      <c r="K1316">
        <v>1641.2785953831201</v>
      </c>
      <c r="L1316">
        <v>1060.63367710183</v>
      </c>
      <c r="M1316">
        <v>33.596532678502797</v>
      </c>
      <c r="N1316">
        <v>0.30845924782177098</v>
      </c>
      <c r="O1316">
        <v>30.6453109056615</v>
      </c>
      <c r="P1316">
        <v>606.59820843347097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1002</v>
      </c>
      <c r="E1317">
        <v>1325.5196802999999</v>
      </c>
      <c r="F1317">
        <v>662.15</v>
      </c>
      <c r="G1317">
        <v>-1.63745118008978</v>
      </c>
      <c r="H1317">
        <v>-1.4520428207978999</v>
      </c>
      <c r="I1317">
        <v>-5.5699337506472801</v>
      </c>
      <c r="J1317">
        <v>2.63964320023875</v>
      </c>
      <c r="K1317">
        <v>621.39910170048597</v>
      </c>
      <c r="L1317">
        <v>611.33598233331099</v>
      </c>
      <c r="M1317">
        <v>62.823199193965102</v>
      </c>
      <c r="N1317">
        <v>1.22318710316316</v>
      </c>
      <c r="O1317">
        <v>29.124820659971299</v>
      </c>
      <c r="P1317">
        <v>38.077364195599998</v>
      </c>
      <c r="Q1317">
        <v>3.2300153100603003E-2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51</v>
      </c>
      <c r="E1318">
        <v>1325.068478425</v>
      </c>
      <c r="F1318">
        <v>274.85000000000002</v>
      </c>
      <c r="G1318">
        <v>38.897644647378598</v>
      </c>
      <c r="H1318">
        <v>6.7289267786596296</v>
      </c>
      <c r="I1318">
        <v>-9.7365610471576893</v>
      </c>
      <c r="J1318">
        <v>7.5139517379780401</v>
      </c>
      <c r="K1318">
        <v>255.22549354645699</v>
      </c>
      <c r="L1318">
        <v>244.55955220700699</v>
      </c>
      <c r="M1318">
        <v>64.431636650658703</v>
      </c>
      <c r="N1318">
        <v>1.88493048983128</v>
      </c>
      <c r="O1318">
        <v>6.3489175914134899</v>
      </c>
      <c r="P1318">
        <v>69.660493827160494</v>
      </c>
      <c r="Q1318">
        <v>2.5079046454046999E-2</v>
      </c>
    </row>
    <row r="1319" spans="1:17" hidden="1" x14ac:dyDescent="0.3">
      <c r="A1319" t="s">
        <v>2800</v>
      </c>
      <c r="B1319" t="s">
        <v>2801</v>
      </c>
      <c r="C1319" t="str">
        <f>IFERROR(VLOOKUP(Table1[[#This Row],[Ticker]],[1]!Table2[[Symbol]:[Industry]],2,FALSE),"-")</f>
        <v>-</v>
      </c>
      <c r="D1319" t="s">
        <v>205</v>
      </c>
      <c r="E1319">
        <v>1322.7734218600001</v>
      </c>
      <c r="F1319">
        <v>833.8</v>
      </c>
      <c r="G1319">
        <v>90.577494188858097</v>
      </c>
      <c r="H1319">
        <v>-16.747044783646601</v>
      </c>
      <c r="I1319">
        <v>29.857676738108299</v>
      </c>
      <c r="J1319">
        <v>-8.9124037933996494</v>
      </c>
      <c r="K1319">
        <v>927.28681401482299</v>
      </c>
      <c r="L1319">
        <v>737.14937392601598</v>
      </c>
      <c r="M1319">
        <v>28.9878617604409</v>
      </c>
      <c r="N1319">
        <v>0.60777309367619303</v>
      </c>
      <c r="O1319">
        <v>31.272487407052001</v>
      </c>
      <c r="P1319">
        <v>123.538873994638</v>
      </c>
      <c r="Q1319">
        <v>0.19571439405337401</v>
      </c>
    </row>
    <row r="1320" spans="1:17" hidden="1" x14ac:dyDescent="0.3">
      <c r="A1320" t="s">
        <v>2802</v>
      </c>
      <c r="B1320" t="s">
        <v>2803</v>
      </c>
      <c r="C1320" t="str">
        <f>IFERROR(VLOOKUP(Table1[[#This Row],[Ticker]],[1]!Table2[[Symbol]:[Industry]],2,FALSE),"-")</f>
        <v>-</v>
      </c>
      <c r="D1320" t="s">
        <v>298</v>
      </c>
      <c r="E1320">
        <v>1321.72338195</v>
      </c>
      <c r="F1320">
        <v>211.1</v>
      </c>
      <c r="G1320">
        <v>605.72743346038101</v>
      </c>
      <c r="H1320">
        <v>-15.7165166781782</v>
      </c>
      <c r="I1320">
        <v>189.31781918974301</v>
      </c>
      <c r="J1320">
        <v>-1.5949824682104301</v>
      </c>
      <c r="K1320">
        <v>216.676851433873</v>
      </c>
      <c r="L1320">
        <v>142.406757952628</v>
      </c>
      <c r="M1320">
        <v>43.895494104486801</v>
      </c>
      <c r="N1320">
        <v>0.35447607912596002</v>
      </c>
      <c r="O1320">
        <v>46.8987332100671</v>
      </c>
      <c r="P1320">
        <v>718.09430943094299</v>
      </c>
      <c r="Q1320">
        <v>0.188814041555524</v>
      </c>
    </row>
    <row r="1321" spans="1:17" hidden="1" x14ac:dyDescent="0.3">
      <c r="A1321" t="s">
        <v>2804</v>
      </c>
      <c r="B1321" t="s">
        <v>2805</v>
      </c>
      <c r="C1321" t="str">
        <f>IFERROR(VLOOKUP(Table1[[#This Row],[Ticker]],[1]!Table2[[Symbol]:[Industry]],2,FALSE),"-")</f>
        <v>-</v>
      </c>
      <c r="D1321" t="s">
        <v>1181</v>
      </c>
      <c r="E1321">
        <v>1318.756275</v>
      </c>
      <c r="F1321">
        <v>192.2</v>
      </c>
      <c r="G1321">
        <v>330.67070368087701</v>
      </c>
      <c r="H1321">
        <v>4.8494882010191303</v>
      </c>
      <c r="I1321">
        <v>30.207817281491199</v>
      </c>
      <c r="J1321">
        <v>-11.553538617943</v>
      </c>
      <c r="K1321">
        <v>199.01177460012499</v>
      </c>
      <c r="L1321">
        <v>154.37618926604401</v>
      </c>
      <c r="M1321">
        <v>34.183482064621003</v>
      </c>
      <c r="N1321">
        <v>0.69411514421952702</v>
      </c>
      <c r="O1321">
        <v>28.9802289281998</v>
      </c>
      <c r="P1321">
        <v>380.74037018509199</v>
      </c>
      <c r="Q1321">
        <v>0.172909221606766</v>
      </c>
    </row>
    <row r="1322" spans="1:17" hidden="1" x14ac:dyDescent="0.3">
      <c r="A1322" t="s">
        <v>2806</v>
      </c>
      <c r="B1322" t="s">
        <v>2807</v>
      </c>
      <c r="C1322" t="str">
        <f>IFERROR(VLOOKUP(Table1[[#This Row],[Ticker]],[1]!Table2[[Symbol]:[Industry]],2,FALSE),"-")</f>
        <v>-</v>
      </c>
      <c r="D1322" t="s">
        <v>368</v>
      </c>
      <c r="E1322">
        <v>1314.49777195</v>
      </c>
      <c r="F1322">
        <v>254.09</v>
      </c>
      <c r="G1322">
        <v>12.277221907087201</v>
      </c>
      <c r="H1322">
        <v>17.571978235319602</v>
      </c>
      <c r="I1322">
        <v>1.1342788628674201</v>
      </c>
      <c r="J1322">
        <v>-1.06314742707728</v>
      </c>
      <c r="K1322">
        <v>224.60670868727101</v>
      </c>
      <c r="L1322">
        <v>218.01467035637901</v>
      </c>
      <c r="M1322">
        <v>76.782840551492299</v>
      </c>
      <c r="N1322">
        <v>2.2536002033106</v>
      </c>
      <c r="O1322">
        <v>6.2418827974339797</v>
      </c>
      <c r="P1322">
        <v>40.809088390135699</v>
      </c>
      <c r="Q1322">
        <v>8.2189911545965E-2</v>
      </c>
    </row>
    <row r="1323" spans="1:17" hidden="1" x14ac:dyDescent="0.3">
      <c r="A1323" t="s">
        <v>2808</v>
      </c>
      <c r="B1323" t="s">
        <v>2809</v>
      </c>
      <c r="C1323" t="str">
        <f>IFERROR(VLOOKUP(Table1[[#This Row],[Ticker]],[1]!Table2[[Symbol]:[Industry]],2,FALSE),"-")</f>
        <v>-</v>
      </c>
      <c r="D1323" t="s">
        <v>51</v>
      </c>
      <c r="E1323">
        <v>1314.0503054399901</v>
      </c>
      <c r="F1323">
        <v>656.05</v>
      </c>
      <c r="G1323">
        <v>12.9300237818907</v>
      </c>
      <c r="H1323">
        <v>-0.466288692596242</v>
      </c>
      <c r="I1323">
        <v>-8.9009089997427893</v>
      </c>
      <c r="J1323">
        <v>-1.3955341480218999</v>
      </c>
      <c r="K1323">
        <v>638.08072676824202</v>
      </c>
      <c r="L1323">
        <v>597.58252510709497</v>
      </c>
      <c r="M1323">
        <v>50.187134241099201</v>
      </c>
      <c r="N1323">
        <v>1.7370621346758599</v>
      </c>
      <c r="O1323">
        <v>15.105555978965</v>
      </c>
      <c r="P1323">
        <v>43.477310005467402</v>
      </c>
      <c r="Q1323">
        <v>6.4629764697966996E-2</v>
      </c>
    </row>
    <row r="1324" spans="1:17" hidden="1" x14ac:dyDescent="0.3">
      <c r="A1324" t="s">
        <v>2810</v>
      </c>
      <c r="B1324" t="s">
        <v>2811</v>
      </c>
      <c r="C1324" t="str">
        <f>IFERROR(VLOOKUP(Table1[[#This Row],[Ticker]],[1]!Table2[[Symbol]:[Industry]],2,FALSE),"-")</f>
        <v>-</v>
      </c>
      <c r="D1324" t="s">
        <v>205</v>
      </c>
      <c r="E1324">
        <v>1308.7268893400001</v>
      </c>
      <c r="F1324">
        <v>1100.45</v>
      </c>
      <c r="G1324">
        <v>114.72034134093499</v>
      </c>
      <c r="H1324">
        <v>3.2664163254605301</v>
      </c>
      <c r="I1324">
        <v>30.174081586130701</v>
      </c>
      <c r="J1324">
        <v>-9.4578766753229306</v>
      </c>
      <c r="K1324">
        <v>975.950882760887</v>
      </c>
      <c r="L1324">
        <v>816.53573332277801</v>
      </c>
      <c r="M1324">
        <v>59.752038919184898</v>
      </c>
      <c r="N1324">
        <v>1.07440137476122</v>
      </c>
      <c r="O1324">
        <v>10.436639556545</v>
      </c>
      <c r="P1324">
        <v>146.73766816143501</v>
      </c>
      <c r="Q1324">
        <v>0.171117912343244</v>
      </c>
    </row>
    <row r="1325" spans="1:17" hidden="1" x14ac:dyDescent="0.3">
      <c r="A1325" t="s">
        <v>2812</v>
      </c>
      <c r="B1325" t="s">
        <v>2813</v>
      </c>
      <c r="C1325" t="str">
        <f>IFERROR(VLOOKUP(Table1[[#This Row],[Ticker]],[1]!Table2[[Symbol]:[Industry]],2,FALSE),"-")</f>
        <v>-</v>
      </c>
      <c r="D1325" t="s">
        <v>95</v>
      </c>
      <c r="E1325">
        <v>1307.7555600000001</v>
      </c>
      <c r="F1325">
        <v>817</v>
      </c>
      <c r="G1325">
        <v>-14.9067577776273</v>
      </c>
      <c r="H1325">
        <v>-1.69022395249897</v>
      </c>
      <c r="I1325">
        <v>-14.284997074336699</v>
      </c>
      <c r="J1325">
        <v>2.8534082088150901</v>
      </c>
      <c r="K1325">
        <v>807.52734330460396</v>
      </c>
      <c r="L1325">
        <v>805.39786544368803</v>
      </c>
      <c r="M1325">
        <v>53.885108306689403</v>
      </c>
      <c r="N1325">
        <v>1.3903584672435101</v>
      </c>
      <c r="O1325">
        <v>28.078335373317</v>
      </c>
      <c r="P1325">
        <v>17.073869742781401</v>
      </c>
      <c r="Q1325">
        <v>-7.5686168091171999E-2</v>
      </c>
    </row>
    <row r="1326" spans="1:17" hidden="1" x14ac:dyDescent="0.3">
      <c r="A1326" t="s">
        <v>2814</v>
      </c>
      <c r="B1326" t="s">
        <v>2815</v>
      </c>
      <c r="C1326" t="str">
        <f>IFERROR(VLOOKUP(Table1[[#This Row],[Ticker]],[1]!Table2[[Symbol]:[Industry]],2,FALSE),"-")</f>
        <v>-</v>
      </c>
      <c r="D1326" t="s">
        <v>70</v>
      </c>
      <c r="E1326">
        <v>1307.6525230079999</v>
      </c>
      <c r="F1326">
        <v>74.489999999999995</v>
      </c>
      <c r="G1326">
        <v>114.52242944501801</v>
      </c>
      <c r="H1326">
        <v>-0.87775036128780703</v>
      </c>
      <c r="I1326">
        <v>-29.0625777085395</v>
      </c>
      <c r="J1326">
        <v>-2.2397561177908298</v>
      </c>
      <c r="K1326">
        <v>72.971117830415295</v>
      </c>
      <c r="L1326">
        <v>72.0487735925376</v>
      </c>
      <c r="M1326">
        <v>57.363197422047499</v>
      </c>
      <c r="N1326">
        <v>1.12842989221555</v>
      </c>
      <c r="O1326">
        <v>93.046046449187799</v>
      </c>
      <c r="P1326">
        <v>148.29999999999899</v>
      </c>
      <c r="Q1326">
        <v>0.34831846359905999</v>
      </c>
    </row>
    <row r="1327" spans="1:17" hidden="1" x14ac:dyDescent="0.3">
      <c r="A1327" t="s">
        <v>2816</v>
      </c>
      <c r="B1327" t="s">
        <v>2817</v>
      </c>
      <c r="C1327" t="str">
        <f>IFERROR(VLOOKUP(Table1[[#This Row],[Ticker]],[1]!Table2[[Symbol]:[Industry]],2,FALSE),"-")</f>
        <v>-</v>
      </c>
      <c r="D1327" t="s">
        <v>282</v>
      </c>
      <c r="E1327">
        <v>1307.4524449999999</v>
      </c>
      <c r="F1327">
        <v>80.17</v>
      </c>
      <c r="G1327">
        <v>-14.305395503510001</v>
      </c>
      <c r="H1327">
        <v>-4.9882923038044398</v>
      </c>
      <c r="I1327">
        <v>-28.771823601538198</v>
      </c>
      <c r="J1327">
        <v>-4.74910369116769</v>
      </c>
      <c r="K1327">
        <v>84.076221719754997</v>
      </c>
      <c r="L1327">
        <v>84.610240957184402</v>
      </c>
      <c r="M1327">
        <v>39.365121022025797</v>
      </c>
      <c r="N1327">
        <v>1.2171543057397101</v>
      </c>
      <c r="O1327">
        <v>30.909317699887701</v>
      </c>
      <c r="P1327">
        <v>16.188405797101399</v>
      </c>
      <c r="Q1327">
        <v>3.2259887460202002E-2</v>
      </c>
    </row>
    <row r="1328" spans="1:17" hidden="1" x14ac:dyDescent="0.3">
      <c r="A1328" t="s">
        <v>2818</v>
      </c>
      <c r="B1328" t="s">
        <v>2819</v>
      </c>
      <c r="C1328" t="str">
        <f>IFERROR(VLOOKUP(Table1[[#This Row],[Ticker]],[1]!Table2[[Symbol]:[Industry]],2,FALSE),"-")</f>
        <v>-</v>
      </c>
      <c r="D1328" t="s">
        <v>707</v>
      </c>
      <c r="E1328">
        <v>1306.2492774699999</v>
      </c>
      <c r="F1328">
        <v>149.69</v>
      </c>
      <c r="G1328">
        <v>-51.716696469097798</v>
      </c>
      <c r="H1328">
        <v>-12.378704240756701</v>
      </c>
      <c r="I1328">
        <v>-17.8468802677003</v>
      </c>
      <c r="J1328">
        <v>-3.82055077547012</v>
      </c>
      <c r="K1328">
        <v>157.89824996258</v>
      </c>
      <c r="L1328">
        <v>162.614295830261</v>
      </c>
      <c r="M1328">
        <v>40.470049370924499</v>
      </c>
      <c r="N1328">
        <v>0.6849670728792</v>
      </c>
      <c r="O1328">
        <v>50.878482196539501</v>
      </c>
      <c r="P1328">
        <v>18.425632911392398</v>
      </c>
      <c r="Q1328">
        <v>5.4397370199510998E-2</v>
      </c>
    </row>
    <row r="1329" spans="1:17" hidden="1" x14ac:dyDescent="0.3">
      <c r="A1329" t="s">
        <v>2820</v>
      </c>
      <c r="B1329" t="s">
        <v>2821</v>
      </c>
      <c r="C1329" t="str">
        <f>IFERROR(VLOOKUP(Table1[[#This Row],[Ticker]],[1]!Table2[[Symbol]:[Industry]],2,FALSE),"-")</f>
        <v>-</v>
      </c>
      <c r="D1329" t="s">
        <v>590</v>
      </c>
      <c r="E1329">
        <v>1304.4471452109999</v>
      </c>
      <c r="F1329">
        <v>202.33</v>
      </c>
      <c r="G1329">
        <v>-33.2877014011531</v>
      </c>
      <c r="H1329">
        <v>-10.6524102640462</v>
      </c>
      <c r="I1329">
        <v>-34.791534845346703</v>
      </c>
      <c r="J1329">
        <v>-5.6737602690834299</v>
      </c>
      <c r="K1329">
        <v>217.94324451978301</v>
      </c>
      <c r="L1329">
        <v>229.156708963055</v>
      </c>
      <c r="M1329">
        <v>26.532697712064099</v>
      </c>
      <c r="N1329">
        <v>0.51608001081716903</v>
      </c>
      <c r="O1329">
        <v>52.152424257401201</v>
      </c>
      <c r="P1329">
        <v>8.7503359312012901</v>
      </c>
      <c r="Q1329">
        <v>8.7103930173897004E-2</v>
      </c>
    </row>
    <row r="1330" spans="1:17" hidden="1" x14ac:dyDescent="0.3">
      <c r="A1330" t="s">
        <v>2822</v>
      </c>
      <c r="B1330" t="s">
        <v>2823</v>
      </c>
      <c r="C1330" t="str">
        <f>IFERROR(VLOOKUP(Table1[[#This Row],[Ticker]],[1]!Table2[[Symbol]:[Industry]],2,FALSE),"-")</f>
        <v>-</v>
      </c>
      <c r="D1330" t="s">
        <v>168</v>
      </c>
      <c r="E1330">
        <v>1303.2980688</v>
      </c>
      <c r="F1330">
        <v>570.6</v>
      </c>
      <c r="G1330">
        <v>-80.186199530900694</v>
      </c>
      <c r="H1330">
        <v>-8.5101988981357195</v>
      </c>
      <c r="I1330">
        <v>-16.1256703543092</v>
      </c>
      <c r="J1330">
        <v>-8.2604322777887393</v>
      </c>
      <c r="K1330">
        <v>605.14843177067405</v>
      </c>
      <c r="L1330">
        <v>707.46469236348196</v>
      </c>
      <c r="M1330">
        <v>29.5799168800018</v>
      </c>
      <c r="N1330">
        <v>0.95267699721054699</v>
      </c>
      <c r="O1330">
        <v>125.20154223624201</v>
      </c>
      <c r="P1330">
        <v>25.752066115702402</v>
      </c>
      <c r="Q1330">
        <v>5.6602725242227002E-2</v>
      </c>
    </row>
    <row r="1331" spans="1:17" hidden="1" x14ac:dyDescent="0.3">
      <c r="A1331" t="s">
        <v>2824</v>
      </c>
      <c r="B1331" t="s">
        <v>2825</v>
      </c>
      <c r="C1331" t="str">
        <f>IFERROR(VLOOKUP(Table1[[#This Row],[Ticker]],[1]!Table2[[Symbol]:[Industry]],2,FALSE),"-")</f>
        <v>-</v>
      </c>
      <c r="E1331">
        <v>1302.0638280000001</v>
      </c>
      <c r="F1331">
        <v>2.4900000000000002</v>
      </c>
      <c r="G1331">
        <v>301.206081535647</v>
      </c>
      <c r="H1331">
        <v>-3.1123364145050498</v>
      </c>
      <c r="I1331">
        <v>-22.416122705462399</v>
      </c>
      <c r="J1331">
        <v>-10.274382515081699</v>
      </c>
      <c r="K1331">
        <v>2.6701629744100202</v>
      </c>
      <c r="L1331">
        <v>2.4923280824285401</v>
      </c>
      <c r="M1331">
        <v>53.072679019208003</v>
      </c>
      <c r="N1331">
        <v>2.0589795983409802</v>
      </c>
      <c r="O1331">
        <v>65.863453815260996</v>
      </c>
      <c r="P1331">
        <v>469.142857142857</v>
      </c>
    </row>
    <row r="1332" spans="1:17" hidden="1" x14ac:dyDescent="0.3">
      <c r="A1332" t="s">
        <v>2826</v>
      </c>
      <c r="B1332" t="s">
        <v>2827</v>
      </c>
      <c r="C1332" t="str">
        <f>IFERROR(VLOOKUP(Table1[[#This Row],[Ticker]],[1]!Table2[[Symbol]:[Industry]],2,FALSE),"-")</f>
        <v>-</v>
      </c>
      <c r="D1332" t="s">
        <v>950</v>
      </c>
      <c r="E1332">
        <v>1301.4190639999999</v>
      </c>
      <c r="F1332">
        <v>85.46</v>
      </c>
      <c r="G1332">
        <v>-17.488765062629898</v>
      </c>
      <c r="H1332">
        <v>-6.6958994785233399</v>
      </c>
      <c r="I1332">
        <v>-22.277471622309001</v>
      </c>
      <c r="J1332">
        <v>-8.6183312814199393</v>
      </c>
      <c r="K1332">
        <v>87.463788523563096</v>
      </c>
      <c r="L1332">
        <v>88.948651976668899</v>
      </c>
      <c r="M1332">
        <v>42.558399211604602</v>
      </c>
      <c r="N1332">
        <v>2.6578051036888302</v>
      </c>
      <c r="O1332">
        <v>35.326468523285698</v>
      </c>
      <c r="P1332">
        <v>15.486486486486401</v>
      </c>
      <c r="Q1332">
        <v>-4.3689661425519999E-3</v>
      </c>
    </row>
    <row r="1333" spans="1:17" hidden="1" x14ac:dyDescent="0.3">
      <c r="A1333" t="s">
        <v>2828</v>
      </c>
      <c r="B1333" t="s">
        <v>2829</v>
      </c>
      <c r="C1333" t="str">
        <f>IFERROR(VLOOKUP(Table1[[#This Row],[Ticker]],[1]!Table2[[Symbol]:[Industry]],2,FALSE),"-")</f>
        <v>-</v>
      </c>
      <c r="D1333" t="s">
        <v>133</v>
      </c>
      <c r="E1333">
        <v>1301.16104</v>
      </c>
      <c r="F1333">
        <v>33.76</v>
      </c>
      <c r="G1333">
        <v>126.805549382306</v>
      </c>
      <c r="H1333">
        <v>17.981449590564399</v>
      </c>
      <c r="I1333">
        <v>1.0013957162157101</v>
      </c>
      <c r="J1333">
        <v>-9.0365890320958293</v>
      </c>
      <c r="K1333">
        <v>29.744701557248799</v>
      </c>
      <c r="L1333">
        <v>25.5635245680777</v>
      </c>
      <c r="M1333">
        <v>58.124839080403397</v>
      </c>
      <c r="N1333">
        <v>2.44029893049608</v>
      </c>
      <c r="O1333">
        <v>10.4857819905213</v>
      </c>
      <c r="P1333">
        <v>194.84716157205199</v>
      </c>
      <c r="Q1333">
        <v>0.10154440580620699</v>
      </c>
    </row>
    <row r="1334" spans="1:17" hidden="1" x14ac:dyDescent="0.3">
      <c r="A1334" t="s">
        <v>2830</v>
      </c>
      <c r="B1334" t="s">
        <v>2831</v>
      </c>
      <c r="C1334" t="str">
        <f>IFERROR(VLOOKUP(Table1[[#This Row],[Ticker]],[1]!Table2[[Symbol]:[Industry]],2,FALSE),"-")</f>
        <v>-</v>
      </c>
      <c r="D1334" t="s">
        <v>133</v>
      </c>
      <c r="E1334">
        <v>1296.3273744399901</v>
      </c>
      <c r="F1334">
        <v>679.7</v>
      </c>
      <c r="G1334">
        <v>-3.0223124365684</v>
      </c>
      <c r="H1334">
        <v>-7.92284619602726</v>
      </c>
      <c r="I1334">
        <v>-5.4229238363869801</v>
      </c>
      <c r="J1334">
        <v>0.74890322762141104</v>
      </c>
      <c r="K1334">
        <v>699.83725256950095</v>
      </c>
      <c r="L1334">
        <v>648.31547711244002</v>
      </c>
      <c r="M1334">
        <v>37.221633471775803</v>
      </c>
      <c r="N1334">
        <v>0.75620710401743596</v>
      </c>
      <c r="O1334">
        <v>24.3195527438575</v>
      </c>
      <c r="P1334">
        <v>25.568076852022902</v>
      </c>
      <c r="Q1334">
        <v>5.3419650439569998E-2</v>
      </c>
    </row>
    <row r="1335" spans="1:17" hidden="1" x14ac:dyDescent="0.3">
      <c r="A1335" t="s">
        <v>2832</v>
      </c>
      <c r="B1335" t="s">
        <v>2833</v>
      </c>
      <c r="C1335" t="str">
        <f>IFERROR(VLOOKUP(Table1[[#This Row],[Ticker]],[1]!Table2[[Symbol]:[Industry]],2,FALSE),"-")</f>
        <v>-</v>
      </c>
      <c r="D1335" t="s">
        <v>282</v>
      </c>
      <c r="E1335">
        <v>1295.7706015199999</v>
      </c>
      <c r="F1335">
        <v>300.14999999999998</v>
      </c>
      <c r="G1335">
        <v>59.600590224000797</v>
      </c>
      <c r="H1335">
        <v>-2.7611648633831098</v>
      </c>
      <c r="I1335">
        <v>45.678586012447902</v>
      </c>
      <c r="J1335">
        <v>1.22316656911057</v>
      </c>
      <c r="K1335">
        <v>301.87049339714702</v>
      </c>
      <c r="L1335">
        <v>240.159924518688</v>
      </c>
      <c r="M1335">
        <v>36.791610511381002</v>
      </c>
      <c r="N1335">
        <v>0.91928973048081297</v>
      </c>
      <c r="O1335">
        <v>12.610361485923701</v>
      </c>
      <c r="P1335">
        <v>132.13457076566101</v>
      </c>
      <c r="Q1335">
        <v>0.120954785433828</v>
      </c>
    </row>
    <row r="1336" spans="1:17" hidden="1" x14ac:dyDescent="0.3">
      <c r="A1336" t="s">
        <v>2834</v>
      </c>
      <c r="B1336" t="s">
        <v>2835</v>
      </c>
      <c r="C1336" t="str">
        <f>IFERROR(VLOOKUP(Table1[[#This Row],[Ticker]],[1]!Table2[[Symbol]:[Industry]],2,FALSE),"-")</f>
        <v>-</v>
      </c>
      <c r="D1336" t="s">
        <v>133</v>
      </c>
      <c r="E1336">
        <v>1294.2467999999999</v>
      </c>
      <c r="F1336">
        <v>639.45000000000005</v>
      </c>
      <c r="G1336">
        <v>-12.1756026066352</v>
      </c>
      <c r="H1336">
        <v>-2.36548710471742</v>
      </c>
      <c r="I1336">
        <v>-11.4540435052749</v>
      </c>
      <c r="J1336">
        <v>2.5633015903068501</v>
      </c>
      <c r="K1336">
        <v>650.72492141172199</v>
      </c>
      <c r="L1336">
        <v>636.38442400195004</v>
      </c>
      <c r="M1336">
        <v>39.389986055115699</v>
      </c>
      <c r="N1336">
        <v>1.2538746597791699</v>
      </c>
      <c r="O1336">
        <v>16.8191414496833</v>
      </c>
      <c r="P1336">
        <v>17.115384615384599</v>
      </c>
      <c r="Q1336">
        <v>8.9632927971860996E-2</v>
      </c>
    </row>
    <row r="1337" spans="1:17" hidden="1" x14ac:dyDescent="0.3">
      <c r="A1337" t="s">
        <v>2836</v>
      </c>
      <c r="B1337" t="s">
        <v>2837</v>
      </c>
      <c r="C1337" t="str">
        <f>IFERROR(VLOOKUP(Table1[[#This Row],[Ticker]],[1]!Table2[[Symbol]:[Industry]],2,FALSE),"-")</f>
        <v>-</v>
      </c>
      <c r="D1337" t="s">
        <v>747</v>
      </c>
      <c r="E1337">
        <v>1290.70305237</v>
      </c>
      <c r="F1337">
        <v>255.7</v>
      </c>
      <c r="G1337">
        <v>-29.067683144057799</v>
      </c>
      <c r="H1337">
        <v>-9.6108220325798097</v>
      </c>
      <c r="I1337">
        <v>-13.972264583386499</v>
      </c>
      <c r="J1337">
        <v>-7.9244306561543398</v>
      </c>
      <c r="K1337">
        <v>279.85765262918397</v>
      </c>
      <c r="M1337">
        <v>18.596664540680699</v>
      </c>
      <c r="N1337">
        <v>1.6555213813826499</v>
      </c>
      <c r="O1337">
        <v>25.420414548298702</v>
      </c>
      <c r="P1337">
        <v>12.3215462332527</v>
      </c>
    </row>
    <row r="1338" spans="1:17" hidden="1" x14ac:dyDescent="0.3">
      <c r="A1338" t="s">
        <v>2838</v>
      </c>
      <c r="B1338" t="s">
        <v>2839</v>
      </c>
      <c r="C1338" t="str">
        <f>IFERROR(VLOOKUP(Table1[[#This Row],[Ticker]],[1]!Table2[[Symbol]:[Industry]],2,FALSE),"-")</f>
        <v>-</v>
      </c>
      <c r="D1338" t="s">
        <v>251</v>
      </c>
      <c r="E1338">
        <v>1287.6057303749999</v>
      </c>
      <c r="F1338">
        <v>456.65</v>
      </c>
      <c r="G1338">
        <v>71.434630029766794</v>
      </c>
      <c r="H1338">
        <v>-2.78924642325445</v>
      </c>
      <c r="I1338">
        <v>-16.985772757858602</v>
      </c>
      <c r="J1338">
        <v>-3.9677755299061501</v>
      </c>
      <c r="K1338">
        <v>415.02353816824302</v>
      </c>
      <c r="L1338">
        <v>370.17523151536102</v>
      </c>
      <c r="M1338">
        <v>67.136164928487702</v>
      </c>
      <c r="N1338">
        <v>1.6964505436544199</v>
      </c>
      <c r="O1338">
        <v>14.9676995510785</v>
      </c>
      <c r="P1338">
        <v>106.11600090272999</v>
      </c>
      <c r="Q1338">
        <v>0.12322016961663899</v>
      </c>
    </row>
    <row r="1339" spans="1:17" hidden="1" x14ac:dyDescent="0.3">
      <c r="A1339" t="s">
        <v>2840</v>
      </c>
      <c r="B1339" t="s">
        <v>2841</v>
      </c>
      <c r="C1339" t="str">
        <f>IFERROR(VLOOKUP(Table1[[#This Row],[Ticker]],[1]!Table2[[Symbol]:[Industry]],2,FALSE),"-")</f>
        <v>-</v>
      </c>
      <c r="D1339" t="s">
        <v>530</v>
      </c>
      <c r="E1339">
        <v>1286.697985495</v>
      </c>
      <c r="F1339">
        <v>531.04999999999995</v>
      </c>
      <c r="G1339">
        <v>-20.323093334162699</v>
      </c>
      <c r="H1339">
        <v>-13.7884228352723</v>
      </c>
      <c r="I1339">
        <v>12.284685449250899</v>
      </c>
      <c r="J1339">
        <v>-8.7976985137638994</v>
      </c>
      <c r="K1339">
        <v>557.93341894789296</v>
      </c>
      <c r="L1339">
        <v>486.01932438829903</v>
      </c>
      <c r="M1339">
        <v>38.264704888218901</v>
      </c>
      <c r="N1339">
        <v>0.36835350110144299</v>
      </c>
      <c r="O1339">
        <v>28.0482063835797</v>
      </c>
      <c r="P1339">
        <v>57.324840764331199</v>
      </c>
      <c r="Q1339">
        <v>0.15244790899593</v>
      </c>
    </row>
    <row r="1340" spans="1:17" hidden="1" x14ac:dyDescent="0.3">
      <c r="A1340" t="s">
        <v>2842</v>
      </c>
      <c r="B1340" t="s">
        <v>2843</v>
      </c>
      <c r="C1340" t="str">
        <f>IFERROR(VLOOKUP(Table1[[#This Row],[Ticker]],[1]!Table2[[Symbol]:[Industry]],2,FALSE),"-")</f>
        <v>-</v>
      </c>
      <c r="D1340" t="s">
        <v>54</v>
      </c>
      <c r="E1340">
        <v>1279.2836294700001</v>
      </c>
      <c r="F1340">
        <v>314.3</v>
      </c>
      <c r="G1340">
        <v>96.592571714911202</v>
      </c>
      <c r="H1340">
        <v>-2.82938287050405</v>
      </c>
      <c r="I1340">
        <v>-11.929859403684301</v>
      </c>
      <c r="J1340">
        <v>-3.3442084744023899</v>
      </c>
      <c r="K1340">
        <v>317.87939242307198</v>
      </c>
      <c r="L1340">
        <v>272.49128095408201</v>
      </c>
      <c r="M1340">
        <v>42.7872227692081</v>
      </c>
      <c r="N1340">
        <v>1.7326545652665599</v>
      </c>
      <c r="O1340">
        <v>16.767419662742601</v>
      </c>
      <c r="P1340">
        <v>136.85003767897501</v>
      </c>
      <c r="Q1340">
        <v>8.0846741135250005E-2</v>
      </c>
    </row>
    <row r="1341" spans="1:17" hidden="1" x14ac:dyDescent="0.3">
      <c r="A1341" t="s">
        <v>2844</v>
      </c>
      <c r="B1341" t="s">
        <v>2845</v>
      </c>
      <c r="C1341" t="str">
        <f>IFERROR(VLOOKUP(Table1[[#This Row],[Ticker]],[1]!Table2[[Symbol]:[Industry]],2,FALSE),"-")</f>
        <v>-</v>
      </c>
      <c r="D1341" t="s">
        <v>291</v>
      </c>
      <c r="E1341">
        <v>1277.269723485</v>
      </c>
      <c r="F1341">
        <v>325.95</v>
      </c>
      <c r="G1341">
        <v>50.301524381090204</v>
      </c>
      <c r="H1341">
        <v>28.716576438890399</v>
      </c>
      <c r="I1341">
        <v>65.035175995836198</v>
      </c>
      <c r="J1341">
        <v>-4.9343843347262704</v>
      </c>
      <c r="K1341">
        <v>267.81091458077998</v>
      </c>
      <c r="M1341">
        <v>67.831804368058002</v>
      </c>
      <c r="N1341">
        <v>1.89717735355509</v>
      </c>
      <c r="O1341">
        <v>7.3477527228102497</v>
      </c>
      <c r="P1341">
        <v>90.224686314560799</v>
      </c>
    </row>
    <row r="1342" spans="1:17" hidden="1" x14ac:dyDescent="0.3">
      <c r="A1342" t="s">
        <v>2846</v>
      </c>
      <c r="B1342" t="s">
        <v>2847</v>
      </c>
      <c r="C1342" t="str">
        <f>IFERROR(VLOOKUP(Table1[[#This Row],[Ticker]],[1]!Table2[[Symbol]:[Industry]],2,FALSE),"-")</f>
        <v>-</v>
      </c>
      <c r="D1342" t="s">
        <v>130</v>
      </c>
      <c r="E1342">
        <v>1275.77832018</v>
      </c>
      <c r="F1342">
        <v>797.65</v>
      </c>
      <c r="G1342">
        <v>-20.778015715776501</v>
      </c>
      <c r="H1342">
        <v>-1.7710761220645399</v>
      </c>
      <c r="I1342">
        <v>-23.719735329244202</v>
      </c>
      <c r="J1342">
        <v>-5.7662009556053899</v>
      </c>
      <c r="K1342">
        <v>840.02150803932898</v>
      </c>
      <c r="L1342">
        <v>850.15823860871205</v>
      </c>
      <c r="M1342">
        <v>26.986531175606</v>
      </c>
      <c r="N1342">
        <v>0.80674009758501897</v>
      </c>
      <c r="O1342">
        <v>35.397730834325799</v>
      </c>
      <c r="P1342">
        <v>10.4166666666666</v>
      </c>
      <c r="Q1342">
        <v>8.7605118033214996E-2</v>
      </c>
    </row>
    <row r="1343" spans="1:17" hidden="1" x14ac:dyDescent="0.3">
      <c r="A1343" t="s">
        <v>2848</v>
      </c>
      <c r="B1343" t="s">
        <v>2849</v>
      </c>
      <c r="C1343" t="str">
        <f>IFERROR(VLOOKUP(Table1[[#This Row],[Ticker]],[1]!Table2[[Symbol]:[Industry]],2,FALSE),"-")</f>
        <v>-</v>
      </c>
      <c r="D1343" t="s">
        <v>291</v>
      </c>
      <c r="E1343">
        <v>1271.07897994</v>
      </c>
      <c r="F1343">
        <v>889.7</v>
      </c>
      <c r="G1343">
        <v>147.17104000060499</v>
      </c>
      <c r="H1343">
        <v>29.7477164942838</v>
      </c>
      <c r="I1343">
        <v>92.691540242757796</v>
      </c>
      <c r="J1343">
        <v>-3.3310202021845901</v>
      </c>
      <c r="K1343">
        <v>755.35419988190995</v>
      </c>
      <c r="L1343">
        <v>582.45809899355299</v>
      </c>
      <c r="M1343">
        <v>58.1454666357942</v>
      </c>
      <c r="N1343">
        <v>1.03735383308177</v>
      </c>
      <c r="O1343">
        <v>8.8793975497358506</v>
      </c>
      <c r="P1343">
        <v>176.648009950248</v>
      </c>
      <c r="Q1343">
        <v>0.158911595377357</v>
      </c>
    </row>
    <row r="1344" spans="1:17" hidden="1" x14ac:dyDescent="0.3">
      <c r="A1344" t="s">
        <v>2850</v>
      </c>
      <c r="B1344" t="s">
        <v>2851</v>
      </c>
      <c r="C1344" t="str">
        <f>IFERROR(VLOOKUP(Table1[[#This Row],[Ticker]],[1]!Table2[[Symbol]:[Industry]],2,FALSE),"-")</f>
        <v>-</v>
      </c>
      <c r="D1344" t="s">
        <v>313</v>
      </c>
      <c r="E1344">
        <v>1271.0530852719901</v>
      </c>
      <c r="F1344">
        <v>19.28</v>
      </c>
      <c r="G1344">
        <v>13.127430424505301</v>
      </c>
      <c r="H1344">
        <v>-17.689969840504801</v>
      </c>
      <c r="I1344">
        <v>-57.714652409416303</v>
      </c>
      <c r="J1344">
        <v>-12.2475132479642</v>
      </c>
      <c r="K1344">
        <v>22.999870656997</v>
      </c>
      <c r="L1344">
        <v>24.444444917013399</v>
      </c>
      <c r="M1344">
        <v>22.9341311063876</v>
      </c>
      <c r="N1344">
        <v>1.2706649887484101</v>
      </c>
      <c r="O1344">
        <v>117.84232365145201</v>
      </c>
      <c r="P1344">
        <v>44.962406015037601</v>
      </c>
      <c r="Q1344">
        <v>8.3740230680705005E-2</v>
      </c>
    </row>
    <row r="1345" spans="1:17" hidden="1" x14ac:dyDescent="0.3">
      <c r="A1345" t="s">
        <v>2852</v>
      </c>
      <c r="B1345" t="s">
        <v>2853</v>
      </c>
      <c r="C1345" t="str">
        <f>IFERROR(VLOOKUP(Table1[[#This Row],[Ticker]],[1]!Table2[[Symbol]:[Industry]],2,FALSE),"-")</f>
        <v>-</v>
      </c>
      <c r="D1345" t="s">
        <v>139</v>
      </c>
      <c r="E1345">
        <v>1267.5219228450001</v>
      </c>
      <c r="F1345">
        <v>307.95</v>
      </c>
      <c r="G1345">
        <v>52.598764782116497</v>
      </c>
      <c r="H1345">
        <v>-24.761414428689399</v>
      </c>
      <c r="I1345">
        <v>-27.844151834684599</v>
      </c>
      <c r="J1345">
        <v>-14.1424770551411</v>
      </c>
      <c r="K1345">
        <v>332.66058404666597</v>
      </c>
      <c r="L1345">
        <v>313.19841160961698</v>
      </c>
      <c r="M1345">
        <v>46.5872981477265</v>
      </c>
      <c r="N1345">
        <v>0.80691439688921995</v>
      </c>
      <c r="O1345">
        <v>35.086864750771198</v>
      </c>
      <c r="P1345">
        <v>94.228949858088896</v>
      </c>
      <c r="Q1345">
        <v>0.103175019142668</v>
      </c>
    </row>
    <row r="1346" spans="1:17" hidden="1" x14ac:dyDescent="0.3">
      <c r="A1346" t="s">
        <v>2854</v>
      </c>
      <c r="B1346" t="s">
        <v>2855</v>
      </c>
      <c r="C1346" t="str">
        <f>IFERROR(VLOOKUP(Table1[[#This Row],[Ticker]],[1]!Table2[[Symbol]:[Industry]],2,FALSE),"-")</f>
        <v>-</v>
      </c>
      <c r="D1346" t="s">
        <v>2856</v>
      </c>
      <c r="E1346">
        <v>1263.82501</v>
      </c>
      <c r="F1346">
        <v>1170.0999999999999</v>
      </c>
      <c r="G1346">
        <v>-36.971998416030303</v>
      </c>
      <c r="H1346">
        <v>-17.235168412118298</v>
      </c>
      <c r="I1346">
        <v>-36.070481389976401</v>
      </c>
      <c r="J1346">
        <v>-2.9393951610621398</v>
      </c>
      <c r="K1346">
        <v>1249.5354406546101</v>
      </c>
      <c r="L1346">
        <v>1330.19647591434</v>
      </c>
      <c r="M1346">
        <v>52.2808633852217</v>
      </c>
      <c r="N1346">
        <v>1.4420325384443899</v>
      </c>
      <c r="O1346">
        <v>55.114947440389699</v>
      </c>
      <c r="P1346">
        <v>16.427860696517399</v>
      </c>
      <c r="Q1346">
        <v>0.22385887524996301</v>
      </c>
    </row>
    <row r="1347" spans="1:17" hidden="1" x14ac:dyDescent="0.3">
      <c r="A1347" t="s">
        <v>2857</v>
      </c>
      <c r="B1347" t="s">
        <v>2858</v>
      </c>
      <c r="C1347" t="str">
        <f>IFERROR(VLOOKUP(Table1[[#This Row],[Ticker]],[1]!Table2[[Symbol]:[Industry]],2,FALSE),"-")</f>
        <v>-</v>
      </c>
      <c r="D1347" t="s">
        <v>205</v>
      </c>
      <c r="E1347">
        <v>1263.1805305</v>
      </c>
      <c r="F1347">
        <v>138.65</v>
      </c>
      <c r="G1347">
        <v>7.3030876326535097</v>
      </c>
      <c r="H1347">
        <v>1.20766982039479</v>
      </c>
      <c r="I1347">
        <v>-10.2510010972128</v>
      </c>
      <c r="J1347">
        <v>-3.5344990155701201</v>
      </c>
      <c r="K1347">
        <v>137.62920787029901</v>
      </c>
      <c r="L1347">
        <v>129.19677439158301</v>
      </c>
      <c r="M1347">
        <v>43.045525710895497</v>
      </c>
      <c r="N1347">
        <v>0.78942024153847701</v>
      </c>
      <c r="O1347">
        <v>12.513523260007201</v>
      </c>
      <c r="P1347">
        <v>37.960199004975102</v>
      </c>
      <c r="Q1347">
        <v>8.6427954423605E-2</v>
      </c>
    </row>
    <row r="1348" spans="1:17" hidden="1" x14ac:dyDescent="0.3">
      <c r="A1348" t="s">
        <v>2859</v>
      </c>
      <c r="B1348" t="s">
        <v>2860</v>
      </c>
      <c r="C1348" t="str">
        <f>IFERROR(VLOOKUP(Table1[[#This Row],[Ticker]],[1]!Table2[[Symbol]:[Industry]],2,FALSE),"-")</f>
        <v>-</v>
      </c>
      <c r="D1348" t="s">
        <v>548</v>
      </c>
      <c r="E1348">
        <v>1260.92271039</v>
      </c>
      <c r="F1348">
        <v>234.15</v>
      </c>
      <c r="G1348">
        <v>5.1348792442153801</v>
      </c>
      <c r="H1348">
        <v>-13.688604987558101</v>
      </c>
      <c r="I1348">
        <v>-16.103693523905701</v>
      </c>
      <c r="J1348">
        <v>-6.0304525432367004</v>
      </c>
      <c r="K1348">
        <v>242.68026590164899</v>
      </c>
      <c r="L1348">
        <v>225.147112261459</v>
      </c>
      <c r="M1348">
        <v>41.034193340933101</v>
      </c>
      <c r="N1348">
        <v>0.48038466332001201</v>
      </c>
      <c r="O1348">
        <v>24.877215460175002</v>
      </c>
      <c r="P1348">
        <v>34.2218400687876</v>
      </c>
      <c r="Q1348">
        <v>4.5567039806981999E-2</v>
      </c>
    </row>
    <row r="1349" spans="1:17" hidden="1" x14ac:dyDescent="0.3">
      <c r="A1349" t="s">
        <v>2861</v>
      </c>
      <c r="B1349" t="s">
        <v>2862</v>
      </c>
      <c r="C1349" t="str">
        <f>IFERROR(VLOOKUP(Table1[[#This Row],[Ticker]],[1]!Table2[[Symbol]:[Industry]],2,FALSE),"-")</f>
        <v>-</v>
      </c>
      <c r="D1349" t="s">
        <v>393</v>
      </c>
      <c r="E1349">
        <v>1255.49919443</v>
      </c>
      <c r="F1349">
        <v>75.14</v>
      </c>
      <c r="G1349">
        <v>21.980767551712699</v>
      </c>
      <c r="H1349">
        <v>0.23858557131053901</v>
      </c>
      <c r="I1349">
        <v>-3.92510871587803</v>
      </c>
      <c r="J1349">
        <v>-12.2329316988942</v>
      </c>
      <c r="K1349">
        <v>75.893485754754707</v>
      </c>
      <c r="L1349">
        <v>67.797077527960496</v>
      </c>
      <c r="M1349">
        <v>40.024274565930398</v>
      </c>
      <c r="N1349">
        <v>1.65422600199241</v>
      </c>
      <c r="O1349">
        <v>18.4455682725579</v>
      </c>
      <c r="P1349">
        <v>62.9934924078091</v>
      </c>
      <c r="Q1349">
        <v>5.0417045531217002E-2</v>
      </c>
    </row>
    <row r="1350" spans="1:17" hidden="1" x14ac:dyDescent="0.3">
      <c r="A1350" t="s">
        <v>2863</v>
      </c>
      <c r="B1350" t="s">
        <v>2864</v>
      </c>
      <c r="C1350" t="str">
        <f>IFERROR(VLOOKUP(Table1[[#This Row],[Ticker]],[1]!Table2[[Symbol]:[Industry]],2,FALSE),"-")</f>
        <v>-</v>
      </c>
      <c r="D1350" t="s">
        <v>527</v>
      </c>
      <c r="E1350">
        <v>1254.91745148</v>
      </c>
      <c r="F1350">
        <v>360.65</v>
      </c>
      <c r="G1350">
        <v>50.364902783509699</v>
      </c>
      <c r="H1350">
        <v>14.905830838275</v>
      </c>
      <c r="I1350">
        <v>14.6685832943379</v>
      </c>
      <c r="J1350">
        <v>8.1358553214508795</v>
      </c>
      <c r="K1350">
        <v>304.61971871251302</v>
      </c>
      <c r="L1350">
        <v>259.15505104426302</v>
      </c>
      <c r="M1350">
        <v>83.750580316118601</v>
      </c>
      <c r="N1350">
        <v>1.7028454769336401</v>
      </c>
      <c r="O1350">
        <v>2.0657146818244998</v>
      </c>
      <c r="P1350">
        <v>103.757062146892</v>
      </c>
      <c r="Q1350">
        <v>5.4933831237181999E-2</v>
      </c>
    </row>
    <row r="1351" spans="1:17" hidden="1" x14ac:dyDescent="0.3">
      <c r="A1351" t="s">
        <v>2865</v>
      </c>
      <c r="B1351" t="s">
        <v>2866</v>
      </c>
      <c r="C1351" t="str">
        <f>IFERROR(VLOOKUP(Table1[[#This Row],[Ticker]],[1]!Table2[[Symbol]:[Industry]],2,FALSE),"-")</f>
        <v>-</v>
      </c>
      <c r="D1351" t="s">
        <v>21</v>
      </c>
      <c r="E1351">
        <v>1251.5810601999999</v>
      </c>
      <c r="F1351">
        <v>724.25</v>
      </c>
      <c r="G1351">
        <v>576.73582213089003</v>
      </c>
      <c r="H1351">
        <v>-4.4338464014785597</v>
      </c>
      <c r="I1351">
        <v>288.241512762517</v>
      </c>
      <c r="J1351">
        <v>-6.0241589686261499</v>
      </c>
      <c r="K1351">
        <v>707.07043352164999</v>
      </c>
      <c r="M1351">
        <v>43.194617642295299</v>
      </c>
      <c r="N1351">
        <v>0.30677990499496099</v>
      </c>
      <c r="O1351">
        <v>37.797721781152902</v>
      </c>
      <c r="P1351">
        <v>676.67560321715803</v>
      </c>
    </row>
    <row r="1352" spans="1:17" hidden="1" x14ac:dyDescent="0.3">
      <c r="A1352" t="s">
        <v>2867</v>
      </c>
      <c r="B1352" t="s">
        <v>2868</v>
      </c>
      <c r="C1352" t="str">
        <f>IFERROR(VLOOKUP(Table1[[#This Row],[Ticker]],[1]!Table2[[Symbol]:[Industry]],2,FALSE),"-")</f>
        <v>-</v>
      </c>
      <c r="D1352" t="s">
        <v>1376</v>
      </c>
      <c r="E1352">
        <v>1249.2058267100001</v>
      </c>
      <c r="F1352">
        <v>827.95</v>
      </c>
      <c r="G1352">
        <v>116.437764385959</v>
      </c>
      <c r="H1352">
        <v>49.622177043559802</v>
      </c>
      <c r="I1352">
        <v>87.7774799881402</v>
      </c>
      <c r="J1352">
        <v>-2.18175449045216</v>
      </c>
      <c r="K1352">
        <v>672.25276446649798</v>
      </c>
      <c r="L1352">
        <v>511.738049901691</v>
      </c>
      <c r="M1352">
        <v>54.710231364795902</v>
      </c>
      <c r="N1352">
        <v>2.5376412456160899</v>
      </c>
      <c r="O1352">
        <v>24.041306842200601</v>
      </c>
      <c r="P1352">
        <v>177.649228705566</v>
      </c>
      <c r="Q1352">
        <v>0.154126891306827</v>
      </c>
    </row>
    <row r="1353" spans="1:17" hidden="1" x14ac:dyDescent="0.3">
      <c r="A1353" t="s">
        <v>2869</v>
      </c>
      <c r="B1353" t="s">
        <v>2870</v>
      </c>
      <c r="C1353" t="str">
        <f>IFERROR(VLOOKUP(Table1[[#This Row],[Ticker]],[1]!Table2[[Symbol]:[Industry]],2,FALSE),"-")</f>
        <v>-</v>
      </c>
      <c r="D1353" t="s">
        <v>139</v>
      </c>
      <c r="E1353">
        <v>1245.5556876000001</v>
      </c>
      <c r="F1353">
        <v>1019.55</v>
      </c>
      <c r="G1353">
        <v>43.804183618878199</v>
      </c>
      <c r="H1353">
        <v>-4.6689312072129399</v>
      </c>
      <c r="I1353">
        <v>-8.6502944563545601</v>
      </c>
      <c r="J1353">
        <v>-0.75380599762220302</v>
      </c>
      <c r="K1353">
        <v>867.822788547806</v>
      </c>
      <c r="L1353">
        <v>833.28267497288095</v>
      </c>
      <c r="M1353">
        <v>80.602713808856606</v>
      </c>
      <c r="N1353">
        <v>3.0051626063702899</v>
      </c>
      <c r="O1353">
        <v>10.3427982933647</v>
      </c>
      <c r="P1353">
        <v>84.6509100787829</v>
      </c>
    </row>
    <row r="1354" spans="1:17" hidden="1" x14ac:dyDescent="0.3">
      <c r="A1354" t="s">
        <v>2871</v>
      </c>
      <c r="B1354" t="s">
        <v>2872</v>
      </c>
      <c r="C1354" t="str">
        <f>IFERROR(VLOOKUP(Table1[[#This Row],[Ticker]],[1]!Table2[[Symbol]:[Industry]],2,FALSE),"-")</f>
        <v>-</v>
      </c>
      <c r="D1354" t="s">
        <v>1537</v>
      </c>
      <c r="E1354">
        <v>1241.010802731</v>
      </c>
      <c r="F1354">
        <v>213.99</v>
      </c>
      <c r="G1354">
        <v>-56.272441328619998</v>
      </c>
      <c r="H1354">
        <v>0.296591801840138</v>
      </c>
      <c r="I1354">
        <v>-24.144205136478799</v>
      </c>
      <c r="J1354">
        <v>-3.72631574111898</v>
      </c>
      <c r="K1354">
        <v>219.83907512192201</v>
      </c>
      <c r="L1354">
        <v>240.73988330761901</v>
      </c>
      <c r="M1354">
        <v>45.1227406215597</v>
      </c>
      <c r="N1354">
        <v>0.74101492924226797</v>
      </c>
      <c r="O1354">
        <v>51.829524744146902</v>
      </c>
      <c r="P1354">
        <v>7.3438675696012101</v>
      </c>
      <c r="Q1354">
        <v>1.0854871374822999E-2</v>
      </c>
    </row>
    <row r="1355" spans="1:17" hidden="1" x14ac:dyDescent="0.3">
      <c r="A1355" t="s">
        <v>2873</v>
      </c>
      <c r="B1355" t="s">
        <v>2874</v>
      </c>
      <c r="C1355" t="str">
        <f>IFERROR(VLOOKUP(Table1[[#This Row],[Ticker]],[1]!Table2[[Symbol]:[Industry]],2,FALSE),"-")</f>
        <v>-</v>
      </c>
      <c r="D1355" t="s">
        <v>133</v>
      </c>
      <c r="E1355">
        <v>1237.7660724</v>
      </c>
      <c r="F1355">
        <v>142.27000000000001</v>
      </c>
      <c r="G1355">
        <v>-10.739877974154799</v>
      </c>
      <c r="H1355">
        <v>-5.5234449767577303</v>
      </c>
      <c r="I1355">
        <v>-19.260551739211799</v>
      </c>
      <c r="J1355">
        <v>-4.71675040615483</v>
      </c>
      <c r="K1355">
        <v>145.85338629592701</v>
      </c>
      <c r="L1355">
        <v>145.05236639621401</v>
      </c>
      <c r="M1355">
        <v>45.848447717143202</v>
      </c>
      <c r="N1355">
        <v>0.63402765053324595</v>
      </c>
      <c r="O1355">
        <v>36.571308076193098</v>
      </c>
      <c r="P1355">
        <v>22.120171673819701</v>
      </c>
      <c r="Q1355">
        <v>5.1972223178530001E-2</v>
      </c>
    </row>
    <row r="1356" spans="1:17" hidden="1" x14ac:dyDescent="0.3">
      <c r="A1356" t="s">
        <v>2875</v>
      </c>
      <c r="B1356" t="s">
        <v>2876</v>
      </c>
      <c r="C1356" t="str">
        <f>IFERROR(VLOOKUP(Table1[[#This Row],[Ticker]],[1]!Table2[[Symbol]:[Industry]],2,FALSE),"-")</f>
        <v>-</v>
      </c>
      <c r="D1356" t="s">
        <v>413</v>
      </c>
      <c r="E1356">
        <v>1235.25209344</v>
      </c>
      <c r="F1356">
        <v>3870.4</v>
      </c>
      <c r="G1356">
        <v>6.5922743451425898</v>
      </c>
      <c r="H1356">
        <v>-14.653293154288001</v>
      </c>
      <c r="I1356">
        <v>9.7604718598958602</v>
      </c>
      <c r="J1356">
        <v>-4.5674275068319403</v>
      </c>
      <c r="K1356">
        <v>3828.3632213720998</v>
      </c>
      <c r="L1356">
        <v>3361.38854957393</v>
      </c>
      <c r="M1356">
        <v>40.814968859039602</v>
      </c>
      <c r="N1356">
        <v>0.38292440684200801</v>
      </c>
      <c r="O1356">
        <v>17.6545059942124</v>
      </c>
      <c r="P1356">
        <v>59.6041237113402</v>
      </c>
      <c r="Q1356">
        <v>1.0880615608697001E-2</v>
      </c>
    </row>
    <row r="1357" spans="1:17" hidden="1" x14ac:dyDescent="0.3">
      <c r="A1357" t="s">
        <v>2877</v>
      </c>
      <c r="B1357" t="s">
        <v>2878</v>
      </c>
      <c r="C1357" t="str">
        <f>IFERROR(VLOOKUP(Table1[[#This Row],[Ticker]],[1]!Table2[[Symbol]:[Industry]],2,FALSE),"-")</f>
        <v>-</v>
      </c>
      <c r="D1357" t="s">
        <v>2879</v>
      </c>
      <c r="E1357">
        <v>1231.4057439999999</v>
      </c>
      <c r="F1357">
        <v>497.6</v>
      </c>
      <c r="G1357">
        <v>206.20879949329</v>
      </c>
      <c r="H1357">
        <v>8.3425796975954203</v>
      </c>
      <c r="I1357">
        <v>36.136040898568403</v>
      </c>
      <c r="J1357">
        <v>6.62872714692665</v>
      </c>
      <c r="K1357">
        <v>439.98135847935998</v>
      </c>
      <c r="L1357">
        <v>349.34655774514499</v>
      </c>
      <c r="M1357">
        <v>75.748320636619894</v>
      </c>
      <c r="N1357">
        <v>1.3073060222767601</v>
      </c>
      <c r="O1357">
        <v>7.5160771704179998</v>
      </c>
      <c r="P1357">
        <v>238.50340136054399</v>
      </c>
    </row>
    <row r="1358" spans="1:17" hidden="1" x14ac:dyDescent="0.3">
      <c r="A1358" t="s">
        <v>2880</v>
      </c>
      <c r="B1358" t="s">
        <v>2881</v>
      </c>
      <c r="C1358" t="str">
        <f>IFERROR(VLOOKUP(Table1[[#This Row],[Ticker]],[1]!Table2[[Symbol]:[Industry]],2,FALSE),"-")</f>
        <v>-</v>
      </c>
      <c r="D1358" t="s">
        <v>630</v>
      </c>
      <c r="E1358">
        <v>1228.3862314549999</v>
      </c>
      <c r="F1358">
        <v>22.09</v>
      </c>
      <c r="G1358">
        <v>-82.335771491354095</v>
      </c>
      <c r="H1358">
        <v>8.0468255585452706</v>
      </c>
      <c r="I1358">
        <v>-15.3012158731642</v>
      </c>
      <c r="J1358">
        <v>0.13862495325277899</v>
      </c>
      <c r="K1358">
        <v>21.762300731654399</v>
      </c>
      <c r="L1358">
        <v>24.926604144202098</v>
      </c>
      <c r="M1358">
        <v>46.2156670492868</v>
      </c>
      <c r="N1358">
        <v>1.0038354513671399</v>
      </c>
      <c r="O1358">
        <v>137.43775464010801</v>
      </c>
      <c r="P1358">
        <v>47.266666666666602</v>
      </c>
      <c r="Q1358">
        <v>0.21794376866859699</v>
      </c>
    </row>
    <row r="1359" spans="1:17" hidden="1" x14ac:dyDescent="0.3">
      <c r="A1359" t="s">
        <v>2882</v>
      </c>
      <c r="B1359" t="s">
        <v>2883</v>
      </c>
      <c r="C1359" t="str">
        <f>IFERROR(VLOOKUP(Table1[[#This Row],[Ticker]],[1]!Table2[[Symbol]:[Industry]],2,FALSE),"-")</f>
        <v>-</v>
      </c>
      <c r="D1359" t="s">
        <v>101</v>
      </c>
      <c r="E1359">
        <v>1228.14552</v>
      </c>
      <c r="F1359">
        <v>495.2</v>
      </c>
      <c r="G1359">
        <v>4.5640497135601796</v>
      </c>
      <c r="H1359">
        <v>14.2186956454909</v>
      </c>
      <c r="I1359">
        <v>19.297701328306101</v>
      </c>
      <c r="J1359">
        <v>4.1667624764906597</v>
      </c>
      <c r="M1359">
        <v>63.806960746676999</v>
      </c>
      <c r="O1359">
        <v>18.7298061389337</v>
      </c>
      <c r="P1359">
        <v>37.174515235457001</v>
      </c>
    </row>
    <row r="1360" spans="1:17" hidden="1" x14ac:dyDescent="0.3">
      <c r="A1360" t="s">
        <v>2884</v>
      </c>
      <c r="B1360" t="s">
        <v>2885</v>
      </c>
      <c r="C1360" t="str">
        <f>IFERROR(VLOOKUP(Table1[[#This Row],[Ticker]],[1]!Table2[[Symbol]:[Industry]],2,FALSE),"-")</f>
        <v>-</v>
      </c>
      <c r="D1360" t="s">
        <v>1002</v>
      </c>
      <c r="E1360">
        <v>1222.7081272</v>
      </c>
      <c r="F1360">
        <v>320.60000000000002</v>
      </c>
      <c r="G1360">
        <v>-31.879940080046399</v>
      </c>
      <c r="H1360">
        <v>-6.9070339749372698</v>
      </c>
      <c r="I1360">
        <v>-21.009388414112699</v>
      </c>
      <c r="J1360">
        <v>-2.2404073048117299</v>
      </c>
      <c r="K1360">
        <v>331.61999403307698</v>
      </c>
      <c r="L1360">
        <v>347.00687746940099</v>
      </c>
      <c r="M1360">
        <v>44.535104762722803</v>
      </c>
      <c r="N1360">
        <v>0.69995444530850304</v>
      </c>
      <c r="O1360">
        <v>67.124142233312497</v>
      </c>
      <c r="P1360">
        <v>16.5818181818181</v>
      </c>
      <c r="Q1360">
        <v>4.8470638068002003E-2</v>
      </c>
    </row>
    <row r="1361" spans="1:17" hidden="1" x14ac:dyDescent="0.3">
      <c r="A1361" t="s">
        <v>2886</v>
      </c>
      <c r="B1361" t="s">
        <v>2887</v>
      </c>
      <c r="C1361" t="str">
        <f>IFERROR(VLOOKUP(Table1[[#This Row],[Ticker]],[1]!Table2[[Symbol]:[Industry]],2,FALSE),"-")</f>
        <v>-</v>
      </c>
      <c r="D1361" t="s">
        <v>707</v>
      </c>
      <c r="E1361">
        <v>1220.8312060000001</v>
      </c>
      <c r="F1361">
        <v>309.7</v>
      </c>
      <c r="G1361">
        <v>84.817125820849</v>
      </c>
      <c r="H1361">
        <v>19.376038401499201</v>
      </c>
      <c r="I1361">
        <v>-22.909514236832202</v>
      </c>
      <c r="J1361">
        <v>-7.8686209459735901</v>
      </c>
      <c r="K1361">
        <v>278.07828235530201</v>
      </c>
      <c r="L1361">
        <v>260.025095458929</v>
      </c>
      <c r="M1361">
        <v>57.195125258001099</v>
      </c>
      <c r="N1361">
        <v>2.6022717584605402</v>
      </c>
      <c r="O1361">
        <v>28.834355828220801</v>
      </c>
      <c r="P1361">
        <v>114.473684210526</v>
      </c>
    </row>
    <row r="1362" spans="1:17" hidden="1" x14ac:dyDescent="0.3">
      <c r="A1362" t="s">
        <v>2888</v>
      </c>
      <c r="B1362" t="s">
        <v>2889</v>
      </c>
      <c r="C1362" t="str">
        <f>IFERROR(VLOOKUP(Table1[[#This Row],[Ticker]],[1]!Table2[[Symbol]:[Industry]],2,FALSE),"-")</f>
        <v>-</v>
      </c>
      <c r="D1362" t="s">
        <v>630</v>
      </c>
      <c r="E1362">
        <v>1219.9241617499999</v>
      </c>
      <c r="F1362">
        <v>169.75</v>
      </c>
      <c r="G1362">
        <v>47.401470296186901</v>
      </c>
      <c r="H1362">
        <v>-13.783081095356099</v>
      </c>
      <c r="I1362">
        <v>4.24944954999747</v>
      </c>
      <c r="J1362">
        <v>-10.050535092847699</v>
      </c>
      <c r="K1362">
        <v>180.63877484252299</v>
      </c>
      <c r="L1362">
        <v>149.37892267336201</v>
      </c>
      <c r="M1362">
        <v>24.451409701884799</v>
      </c>
      <c r="N1362">
        <v>0.615504880845124</v>
      </c>
      <c r="O1362">
        <v>30.1620029455081</v>
      </c>
      <c r="P1362">
        <v>84.510869565217305</v>
      </c>
      <c r="Q1362">
        <v>0.15043540048884699</v>
      </c>
    </row>
    <row r="1363" spans="1:17" hidden="1" x14ac:dyDescent="0.3">
      <c r="A1363" t="s">
        <v>2890</v>
      </c>
      <c r="B1363" t="s">
        <v>2891</v>
      </c>
      <c r="C1363" t="str">
        <f>IFERROR(VLOOKUP(Table1[[#This Row],[Ticker]],[1]!Table2[[Symbol]:[Industry]],2,FALSE),"-")</f>
        <v>-</v>
      </c>
      <c r="D1363" t="s">
        <v>46</v>
      </c>
      <c r="E1363">
        <v>1217.8026356400001</v>
      </c>
      <c r="F1363">
        <v>205.2</v>
      </c>
      <c r="G1363">
        <v>395.39560596659499</v>
      </c>
      <c r="H1363">
        <v>19.887294627187199</v>
      </c>
      <c r="I1363">
        <v>73.937472908855497</v>
      </c>
      <c r="J1363">
        <v>2.7477165075694998</v>
      </c>
      <c r="K1363">
        <v>178.73867215473399</v>
      </c>
      <c r="L1363">
        <v>130.06158059497801</v>
      </c>
      <c r="M1363">
        <v>59.029601760516002</v>
      </c>
      <c r="N1363">
        <v>0.83256825255345501</v>
      </c>
      <c r="O1363">
        <v>5.7504873294346996</v>
      </c>
      <c r="P1363">
        <v>510.71428571428498</v>
      </c>
      <c r="Q1363">
        <v>0.20134748386558199</v>
      </c>
    </row>
    <row r="1364" spans="1:17" hidden="1" x14ac:dyDescent="0.3">
      <c r="A1364" t="s">
        <v>2892</v>
      </c>
      <c r="B1364" t="s">
        <v>2893</v>
      </c>
      <c r="C1364" t="str">
        <f>IFERROR(VLOOKUP(Table1[[#This Row],[Ticker]],[1]!Table2[[Symbol]:[Industry]],2,FALSE),"-")</f>
        <v>-</v>
      </c>
      <c r="D1364" t="s">
        <v>86</v>
      </c>
      <c r="E1364">
        <v>1211.96922025</v>
      </c>
      <c r="F1364">
        <v>2858.3</v>
      </c>
      <c r="G1364">
        <v>169.139584430935</v>
      </c>
      <c r="H1364">
        <v>-7.0301184433437003</v>
      </c>
      <c r="I1364">
        <v>77.877774503217495</v>
      </c>
      <c r="J1364">
        <v>-11.135580346706</v>
      </c>
      <c r="K1364">
        <v>2848.24429350528</v>
      </c>
      <c r="L1364">
        <v>2123.7753429317399</v>
      </c>
      <c r="M1364">
        <v>45.8037926032545</v>
      </c>
      <c r="N1364">
        <v>0.698778755726704</v>
      </c>
      <c r="O1364">
        <v>24.129727460378501</v>
      </c>
      <c r="P1364">
        <v>220.437219730941</v>
      </c>
      <c r="Q1364">
        <v>0.14642142420992901</v>
      </c>
    </row>
    <row r="1365" spans="1:17" hidden="1" x14ac:dyDescent="0.3">
      <c r="A1365" t="s">
        <v>2894</v>
      </c>
      <c r="B1365" t="s">
        <v>2895</v>
      </c>
      <c r="C1365" t="str">
        <f>IFERROR(VLOOKUP(Table1[[#This Row],[Ticker]],[1]!Table2[[Symbol]:[Industry]],2,FALSE),"-")</f>
        <v>-</v>
      </c>
      <c r="D1365" t="s">
        <v>21</v>
      </c>
      <c r="E1365">
        <v>1210.8134646599999</v>
      </c>
      <c r="F1365">
        <v>1470.1</v>
      </c>
      <c r="G1365">
        <v>737.67018539105504</v>
      </c>
      <c r="H1365">
        <v>-8.9660402541119399</v>
      </c>
      <c r="I1365">
        <v>41.305739384474997</v>
      </c>
      <c r="J1365">
        <v>3.3515004131067601</v>
      </c>
      <c r="K1365">
        <v>1469.1273166472999</v>
      </c>
      <c r="L1365">
        <v>1020.06795051136</v>
      </c>
      <c r="M1365">
        <v>52.197811872650298</v>
      </c>
      <c r="N1365">
        <v>0.488519544475223</v>
      </c>
      <c r="O1365">
        <v>26.6172369226583</v>
      </c>
      <c r="P1365">
        <v>854.61038961038901</v>
      </c>
    </row>
    <row r="1366" spans="1:17" hidden="1" x14ac:dyDescent="0.3">
      <c r="A1366" t="s">
        <v>2896</v>
      </c>
      <c r="B1366" t="s">
        <v>2897</v>
      </c>
      <c r="C1366" t="str">
        <f>IFERROR(VLOOKUP(Table1[[#This Row],[Ticker]],[1]!Table2[[Symbol]:[Industry]],2,FALSE),"-")</f>
        <v>-</v>
      </c>
      <c r="E1366">
        <v>1209.2478736</v>
      </c>
      <c r="F1366">
        <v>799.6</v>
      </c>
      <c r="G1366">
        <v>5857.4051377346996</v>
      </c>
      <c r="H1366">
        <v>0.29191890464388098</v>
      </c>
      <c r="I1366">
        <v>248.10686801476299</v>
      </c>
      <c r="J1366">
        <v>-0.71262952703396498</v>
      </c>
      <c r="K1366">
        <v>763.92129906801699</v>
      </c>
      <c r="L1366">
        <v>491.06648985774802</v>
      </c>
      <c r="M1366">
        <v>52.7005164187443</v>
      </c>
      <c r="N1366">
        <v>2.0909345004842201</v>
      </c>
      <c r="O1366">
        <v>5.1150575287643703</v>
      </c>
      <c r="P1366">
        <v>5903.0030030030002</v>
      </c>
    </row>
    <row r="1367" spans="1:17" hidden="1" x14ac:dyDescent="0.3">
      <c r="A1367" t="s">
        <v>2898</v>
      </c>
      <c r="B1367" t="s">
        <v>2899</v>
      </c>
      <c r="C1367" t="str">
        <f>IFERROR(VLOOKUP(Table1[[#This Row],[Ticker]],[1]!Table2[[Symbol]:[Industry]],2,FALSE),"-")</f>
        <v>-</v>
      </c>
      <c r="D1367" t="s">
        <v>1575</v>
      </c>
      <c r="E1367">
        <v>1209.025769225</v>
      </c>
      <c r="F1367">
        <v>1597.25</v>
      </c>
      <c r="G1367">
        <v>26.622419069575699</v>
      </c>
      <c r="H1367">
        <v>-0.619214000541356</v>
      </c>
      <c r="I1367">
        <v>10.3412726494493</v>
      </c>
      <c r="J1367">
        <v>-3.8365663059767701</v>
      </c>
      <c r="K1367">
        <v>1534.38982816364</v>
      </c>
      <c r="L1367">
        <v>1310.8454977622901</v>
      </c>
      <c r="M1367">
        <v>47.4728163741757</v>
      </c>
      <c r="N1367">
        <v>0.88624272012307104</v>
      </c>
      <c r="O1367">
        <v>11.2286742839254</v>
      </c>
      <c r="P1367">
        <v>63.812112199374397</v>
      </c>
      <c r="Q1367">
        <v>5.7576523470601999E-2</v>
      </c>
    </row>
    <row r="1368" spans="1:17" hidden="1" x14ac:dyDescent="0.3">
      <c r="A1368" t="s">
        <v>2900</v>
      </c>
      <c r="B1368" t="s">
        <v>2901</v>
      </c>
      <c r="C1368" t="str">
        <f>IFERROR(VLOOKUP(Table1[[#This Row],[Ticker]],[1]!Table2[[Symbol]:[Industry]],2,FALSE),"-")</f>
        <v>-</v>
      </c>
      <c r="D1368" t="s">
        <v>630</v>
      </c>
      <c r="E1368">
        <v>1208.5327050000001</v>
      </c>
      <c r="F1368">
        <v>496.95</v>
      </c>
      <c r="G1368">
        <v>16.805495539316698</v>
      </c>
      <c r="H1368">
        <v>-2.4144410412288999</v>
      </c>
      <c r="I1368">
        <v>7.8565531674772897</v>
      </c>
      <c r="J1368">
        <v>-9.9707202148551008</v>
      </c>
      <c r="K1368">
        <v>487.89638839030403</v>
      </c>
      <c r="L1368">
        <v>435.494795600489</v>
      </c>
      <c r="M1368">
        <v>39.533531922757902</v>
      </c>
      <c r="N1368">
        <v>1.34254485413583</v>
      </c>
      <c r="O1368">
        <v>17.597343797162601</v>
      </c>
      <c r="P1368">
        <v>45.307017543859601</v>
      </c>
    </row>
    <row r="1369" spans="1:17" hidden="1" x14ac:dyDescent="0.3">
      <c r="A1369" t="s">
        <v>2902</v>
      </c>
      <c r="B1369" t="s">
        <v>2903</v>
      </c>
      <c r="C1369" t="str">
        <f>IFERROR(VLOOKUP(Table1[[#This Row],[Ticker]],[1]!Table2[[Symbol]:[Industry]],2,FALSE),"-")</f>
        <v>-</v>
      </c>
      <c r="D1369" t="s">
        <v>21</v>
      </c>
      <c r="E1369">
        <v>1205.7552000000001</v>
      </c>
      <c r="F1369">
        <v>1017</v>
      </c>
      <c r="G1369">
        <v>-41.0022206023853</v>
      </c>
      <c r="H1369">
        <v>-17.209810917489701</v>
      </c>
      <c r="I1369">
        <v>-26.644102812304801</v>
      </c>
      <c r="J1369">
        <v>-6.1743832583772402</v>
      </c>
      <c r="K1369">
        <v>1096.8490585091599</v>
      </c>
      <c r="L1369">
        <v>1098.39841894971</v>
      </c>
      <c r="M1369">
        <v>34.799457211992802</v>
      </c>
      <c r="N1369">
        <v>0.85769718216659996</v>
      </c>
      <c r="O1369">
        <v>44.287118977384402</v>
      </c>
      <c r="P1369">
        <v>6.4308513421589701</v>
      </c>
      <c r="Q1369">
        <v>0.11554909847849799</v>
      </c>
    </row>
    <row r="1370" spans="1:17" hidden="1" x14ac:dyDescent="0.3">
      <c r="A1370" t="s">
        <v>2904</v>
      </c>
      <c r="B1370" t="s">
        <v>2905</v>
      </c>
      <c r="C1370" t="str">
        <f>IFERROR(VLOOKUP(Table1[[#This Row],[Ticker]],[1]!Table2[[Symbol]:[Industry]],2,FALSE),"-")</f>
        <v>-</v>
      </c>
      <c r="D1370" t="s">
        <v>556</v>
      </c>
      <c r="E1370">
        <v>1197.7179920271601</v>
      </c>
      <c r="F1370">
        <v>107.67</v>
      </c>
      <c r="G1370">
        <v>-44.8427356183117</v>
      </c>
      <c r="H1370">
        <v>14.379006639069299</v>
      </c>
      <c r="I1370">
        <v>-15.1248549919427</v>
      </c>
      <c r="J1370">
        <v>0.28927886991259699</v>
      </c>
      <c r="K1370">
        <v>97.960129311679296</v>
      </c>
      <c r="L1370">
        <v>97.779828977375402</v>
      </c>
      <c r="M1370">
        <v>56.064068479224801</v>
      </c>
      <c r="N1370">
        <v>1.6814207874620599</v>
      </c>
      <c r="O1370">
        <v>35.228011516671302</v>
      </c>
      <c r="P1370">
        <v>29.100719424460401</v>
      </c>
    </row>
    <row r="1371" spans="1:17" hidden="1" x14ac:dyDescent="0.3">
      <c r="A1371" t="s">
        <v>2906</v>
      </c>
      <c r="B1371" t="s">
        <v>2907</v>
      </c>
      <c r="C1371" t="str">
        <f>IFERROR(VLOOKUP(Table1[[#This Row],[Ticker]],[1]!Table2[[Symbol]:[Industry]],2,FALSE),"-")</f>
        <v>-</v>
      </c>
      <c r="D1371" t="s">
        <v>390</v>
      </c>
      <c r="E1371">
        <v>1196.7038243520001</v>
      </c>
      <c r="F1371">
        <v>60.02</v>
      </c>
      <c r="G1371">
        <v>-51.193754357638198</v>
      </c>
      <c r="H1371">
        <v>-7.9938811553981504</v>
      </c>
      <c r="I1371">
        <v>-28.956224676243799</v>
      </c>
      <c r="J1371">
        <v>-5.4374073221376502</v>
      </c>
      <c r="K1371">
        <v>66.928830830563498</v>
      </c>
      <c r="L1371">
        <v>70.720255287785406</v>
      </c>
      <c r="M1371">
        <v>15.797134442888099</v>
      </c>
      <c r="N1371">
        <v>0.74331052111919604</v>
      </c>
      <c r="O1371">
        <v>41.619460179939999</v>
      </c>
      <c r="P1371">
        <v>8.0468046804680498</v>
      </c>
      <c r="Q1371">
        <v>-1.6639148762431999E-2</v>
      </c>
    </row>
    <row r="1372" spans="1:17" hidden="1" x14ac:dyDescent="0.3">
      <c r="A1372" t="s">
        <v>2908</v>
      </c>
      <c r="B1372" t="s">
        <v>2909</v>
      </c>
      <c r="C1372" t="str">
        <f>IFERROR(VLOOKUP(Table1[[#This Row],[Ticker]],[1]!Table2[[Symbol]:[Industry]],2,FALSE),"-")</f>
        <v>-</v>
      </c>
      <c r="D1372" t="s">
        <v>205</v>
      </c>
      <c r="E1372">
        <v>1184.3658315499999</v>
      </c>
      <c r="F1372">
        <v>658.9</v>
      </c>
      <c r="G1372">
        <v>-4.8455950588074597</v>
      </c>
      <c r="H1372">
        <v>-4.7301841463018501</v>
      </c>
      <c r="I1372">
        <v>3.9282239905287599</v>
      </c>
      <c r="J1372">
        <v>-2.1564556663030299</v>
      </c>
      <c r="K1372">
        <v>670.75664021682803</v>
      </c>
      <c r="L1372">
        <v>618.47892718961998</v>
      </c>
      <c r="M1372">
        <v>40.616792831991397</v>
      </c>
      <c r="N1372">
        <v>2.29268862370107</v>
      </c>
      <c r="O1372">
        <v>15.343754742752999</v>
      </c>
      <c r="P1372">
        <v>34.441950622321897</v>
      </c>
      <c r="Q1372">
        <v>5.2644153082300998E-2</v>
      </c>
    </row>
    <row r="1373" spans="1:17" hidden="1" x14ac:dyDescent="0.3">
      <c r="A1373" t="s">
        <v>2910</v>
      </c>
      <c r="B1373" t="s">
        <v>2911</v>
      </c>
      <c r="C1373" t="str">
        <f>IFERROR(VLOOKUP(Table1[[#This Row],[Ticker]],[1]!Table2[[Symbol]:[Industry]],2,FALSE),"-")</f>
        <v>-</v>
      </c>
      <c r="D1373" t="s">
        <v>390</v>
      </c>
      <c r="E1373">
        <v>1184.0882653599999</v>
      </c>
      <c r="F1373">
        <v>350.35</v>
      </c>
      <c r="G1373">
        <v>34.264903679137703</v>
      </c>
      <c r="H1373">
        <v>13.0497568491778</v>
      </c>
      <c r="I1373">
        <v>34.543292540960898</v>
      </c>
      <c r="J1373">
        <v>-0.66884668990612495</v>
      </c>
      <c r="K1373">
        <v>303.47517979625002</v>
      </c>
      <c r="L1373">
        <v>257.57613690098702</v>
      </c>
      <c r="M1373">
        <v>60.276796393178799</v>
      </c>
      <c r="N1373">
        <v>1.1861760521597899</v>
      </c>
      <c r="O1373">
        <v>7.1642643071214396</v>
      </c>
      <c r="P1373">
        <v>77.887788778877905</v>
      </c>
    </row>
    <row r="1374" spans="1:17" hidden="1" x14ac:dyDescent="0.3">
      <c r="A1374" t="s">
        <v>2912</v>
      </c>
      <c r="B1374" t="s">
        <v>2913</v>
      </c>
      <c r="C1374" t="str">
        <f>IFERROR(VLOOKUP(Table1[[#This Row],[Ticker]],[1]!Table2[[Symbol]:[Industry]],2,FALSE),"-")</f>
        <v>-</v>
      </c>
      <c r="D1374" t="s">
        <v>707</v>
      </c>
      <c r="E1374">
        <v>1182.4000000000001</v>
      </c>
      <c r="F1374">
        <v>118.24</v>
      </c>
      <c r="G1374">
        <v>-36.618782697802402</v>
      </c>
      <c r="H1374">
        <v>-12.0164670286293</v>
      </c>
      <c r="I1374">
        <v>-18.168965213623999</v>
      </c>
      <c r="J1374">
        <v>-4.4016614656326203</v>
      </c>
      <c r="K1374">
        <v>123.44036390831501</v>
      </c>
      <c r="L1374">
        <v>123.18285675157399</v>
      </c>
      <c r="M1374">
        <v>38.977866127151799</v>
      </c>
      <c r="N1374">
        <v>0.501545470547622</v>
      </c>
      <c r="O1374">
        <v>31.0893098782138</v>
      </c>
      <c r="P1374">
        <v>17.886340977068699</v>
      </c>
      <c r="Q1374">
        <v>7.6780274276679996E-3</v>
      </c>
    </row>
    <row r="1375" spans="1:17" hidden="1" x14ac:dyDescent="0.3">
      <c r="A1375" t="s">
        <v>2914</v>
      </c>
      <c r="B1375" t="s">
        <v>2915</v>
      </c>
      <c r="C1375" t="str">
        <f>IFERROR(VLOOKUP(Table1[[#This Row],[Ticker]],[1]!Table2[[Symbol]:[Industry]],2,FALSE),"-")</f>
        <v>-</v>
      </c>
      <c r="D1375" t="s">
        <v>2916</v>
      </c>
      <c r="E1375">
        <v>1181.3616121499999</v>
      </c>
      <c r="F1375">
        <v>1376.45</v>
      </c>
      <c r="G1375">
        <v>138.37015891512999</v>
      </c>
      <c r="H1375">
        <v>26.587693552531199</v>
      </c>
      <c r="I1375">
        <v>56.361671994507098</v>
      </c>
      <c r="J1375">
        <v>16.045182972966</v>
      </c>
      <c r="K1375">
        <v>1110.9913958499501</v>
      </c>
      <c r="L1375">
        <v>892.17810246088698</v>
      </c>
      <c r="M1375">
        <v>80.691782390641393</v>
      </c>
      <c r="N1375">
        <v>0.815763084073579</v>
      </c>
      <c r="O1375">
        <v>1.3476697301028</v>
      </c>
      <c r="P1375">
        <v>177.510080645161</v>
      </c>
      <c r="Q1375">
        <v>8.7920690627042997E-2</v>
      </c>
    </row>
    <row r="1376" spans="1:17" hidden="1" x14ac:dyDescent="0.3">
      <c r="A1376" t="s">
        <v>2917</v>
      </c>
      <c r="B1376" t="s">
        <v>2918</v>
      </c>
      <c r="C1376" t="str">
        <f>IFERROR(VLOOKUP(Table1[[#This Row],[Ticker]],[1]!Table2[[Symbol]:[Industry]],2,FALSE),"-")</f>
        <v>-</v>
      </c>
      <c r="D1376" t="s">
        <v>590</v>
      </c>
      <c r="E1376">
        <v>1180.9888915199999</v>
      </c>
      <c r="F1376">
        <v>465.45</v>
      </c>
      <c r="G1376">
        <v>32470.350225679798</v>
      </c>
      <c r="H1376">
        <v>48.761190466605001</v>
      </c>
      <c r="I1376">
        <v>963.59756914541197</v>
      </c>
      <c r="J1376">
        <v>5.3906022795226498</v>
      </c>
      <c r="K1376">
        <v>312.93960253711401</v>
      </c>
      <c r="L1376">
        <v>146.936638381911</v>
      </c>
      <c r="M1376">
        <v>99.998950581493602</v>
      </c>
      <c r="N1376">
        <v>1.4641546366528</v>
      </c>
      <c r="O1376">
        <v>0</v>
      </c>
      <c r="P1376">
        <v>37136</v>
      </c>
      <c r="Q1376">
        <v>0.266785030981323</v>
      </c>
    </row>
    <row r="1377" spans="1:17" hidden="1" x14ac:dyDescent="0.3">
      <c r="A1377" t="s">
        <v>2919</v>
      </c>
      <c r="B1377" t="s">
        <v>2920</v>
      </c>
      <c r="C1377" t="str">
        <f>IFERROR(VLOOKUP(Table1[[#This Row],[Ticker]],[1]!Table2[[Symbol]:[Industry]],2,FALSE),"-")</f>
        <v>-</v>
      </c>
      <c r="D1377" t="s">
        <v>133</v>
      </c>
      <c r="E1377">
        <v>1180.9402874499999</v>
      </c>
      <c r="F1377">
        <v>926.75</v>
      </c>
      <c r="G1377">
        <v>724.54120450362905</v>
      </c>
      <c r="H1377">
        <v>35.913980252505603</v>
      </c>
      <c r="I1377">
        <v>102.438466188918</v>
      </c>
      <c r="J1377">
        <v>4.3278329007116998</v>
      </c>
      <c r="K1377">
        <v>804.21744975484603</v>
      </c>
      <c r="L1377">
        <v>580.39019989402402</v>
      </c>
      <c r="M1377">
        <v>74.2471633913121</v>
      </c>
      <c r="N1377">
        <v>0.64118688955550196</v>
      </c>
      <c r="O1377">
        <v>2.5249527920151</v>
      </c>
      <c r="P1377">
        <v>750.619550252409</v>
      </c>
      <c r="Q1377">
        <v>0.170570626895788</v>
      </c>
    </row>
    <row r="1378" spans="1:17" hidden="1" x14ac:dyDescent="0.3">
      <c r="A1378" t="s">
        <v>2921</v>
      </c>
      <c r="B1378" t="s">
        <v>2922</v>
      </c>
      <c r="C1378" t="str">
        <f>IFERROR(VLOOKUP(Table1[[#This Row],[Ticker]],[1]!Table2[[Symbol]:[Industry]],2,FALSE),"-")</f>
        <v>-</v>
      </c>
      <c r="D1378" t="s">
        <v>21</v>
      </c>
      <c r="E1378">
        <v>1178.157105262</v>
      </c>
      <c r="F1378">
        <v>212.54</v>
      </c>
      <c r="G1378">
        <v>32.474433065095504</v>
      </c>
      <c r="H1378">
        <v>-17.3360810953561</v>
      </c>
      <c r="I1378">
        <v>21.784024938938199</v>
      </c>
      <c r="J1378">
        <v>-4.5375874945288199</v>
      </c>
      <c r="K1378">
        <v>198.62411818942999</v>
      </c>
      <c r="L1378">
        <v>162.501046279354</v>
      </c>
      <c r="M1378">
        <v>52.257381112125302</v>
      </c>
      <c r="N1378">
        <v>0.378440986468493</v>
      </c>
      <c r="O1378">
        <v>19.506916345158501</v>
      </c>
      <c r="P1378">
        <v>92.343891402714902</v>
      </c>
      <c r="Q1378">
        <v>0.11518334517319</v>
      </c>
    </row>
    <row r="1379" spans="1:17" hidden="1" x14ac:dyDescent="0.3">
      <c r="A1379" t="s">
        <v>2923</v>
      </c>
      <c r="B1379" t="s">
        <v>2924</v>
      </c>
      <c r="C1379" t="str">
        <f>IFERROR(VLOOKUP(Table1[[#This Row],[Ticker]],[1]!Table2[[Symbol]:[Industry]],2,FALSE),"-")</f>
        <v>-</v>
      </c>
      <c r="D1379" t="s">
        <v>393</v>
      </c>
      <c r="E1379">
        <v>1173.441822624</v>
      </c>
      <c r="F1379">
        <v>47.76</v>
      </c>
      <c r="G1379">
        <v>27.738079371992999</v>
      </c>
      <c r="H1379">
        <v>1.1713158895685001</v>
      </c>
      <c r="I1379">
        <v>-17.8808976565387</v>
      </c>
      <c r="J1379">
        <v>-2.8255917375175001</v>
      </c>
      <c r="K1379">
        <v>47.027418411630698</v>
      </c>
      <c r="L1379">
        <v>46.100917169788801</v>
      </c>
      <c r="M1379">
        <v>48.697402636232098</v>
      </c>
      <c r="N1379">
        <v>1.3032964973571599</v>
      </c>
      <c r="O1379">
        <v>26.675041876046901</v>
      </c>
      <c r="P1379">
        <v>74.306569343065703</v>
      </c>
    </row>
    <row r="1380" spans="1:17" hidden="1" x14ac:dyDescent="0.3">
      <c r="A1380" t="s">
        <v>2925</v>
      </c>
      <c r="B1380" t="s">
        <v>2926</v>
      </c>
      <c r="C1380" t="str">
        <f>IFERROR(VLOOKUP(Table1[[#This Row],[Ticker]],[1]!Table2[[Symbol]:[Industry]],2,FALSE),"-")</f>
        <v>-</v>
      </c>
      <c r="D1380" t="s">
        <v>139</v>
      </c>
      <c r="E1380">
        <v>1171.459785</v>
      </c>
      <c r="F1380">
        <v>281.3</v>
      </c>
      <c r="G1380">
        <v>47.670882169688298</v>
      </c>
      <c r="H1380">
        <v>-19.019237998505901</v>
      </c>
      <c r="I1380">
        <v>-12.4347081987314</v>
      </c>
      <c r="J1380">
        <v>-6.82669015385361</v>
      </c>
      <c r="K1380">
        <v>295.77193039674398</v>
      </c>
      <c r="L1380">
        <v>252.25433554413399</v>
      </c>
      <c r="M1380">
        <v>36.829326259832399</v>
      </c>
      <c r="N1380">
        <v>0.364983470540306</v>
      </c>
      <c r="O1380">
        <v>34.180590117312398</v>
      </c>
      <c r="P1380">
        <v>86.044973544973502</v>
      </c>
    </row>
    <row r="1381" spans="1:17" hidden="1" x14ac:dyDescent="0.3">
      <c r="A1381" t="s">
        <v>2927</v>
      </c>
      <c r="B1381" t="s">
        <v>2928</v>
      </c>
      <c r="C1381" t="str">
        <f>IFERROR(VLOOKUP(Table1[[#This Row],[Ticker]],[1]!Table2[[Symbol]:[Industry]],2,FALSE),"-")</f>
        <v>-</v>
      </c>
      <c r="D1381" t="s">
        <v>256</v>
      </c>
      <c r="E1381">
        <v>1169.1522663200001</v>
      </c>
      <c r="F1381">
        <v>1002.35</v>
      </c>
      <c r="G1381">
        <v>21.423877791095599</v>
      </c>
      <c r="H1381">
        <v>-3.9682851769887701</v>
      </c>
      <c r="I1381">
        <v>-10.8584785951867</v>
      </c>
      <c r="J1381">
        <v>-0.155317485878609</v>
      </c>
      <c r="K1381">
        <v>955.99189486316095</v>
      </c>
      <c r="L1381">
        <v>893.71654862255002</v>
      </c>
      <c r="M1381">
        <v>75.341322325638998</v>
      </c>
      <c r="N1381">
        <v>2.2768443169918702</v>
      </c>
      <c r="O1381">
        <v>10.245922083104601</v>
      </c>
      <c r="P1381">
        <v>54.445300462249598</v>
      </c>
      <c r="Q1381">
        <v>6.7933028084763994E-2</v>
      </c>
    </row>
    <row r="1382" spans="1:17" hidden="1" x14ac:dyDescent="0.3">
      <c r="A1382" t="s">
        <v>2929</v>
      </c>
      <c r="B1382" t="s">
        <v>2930</v>
      </c>
      <c r="C1382" t="str">
        <f>IFERROR(VLOOKUP(Table1[[#This Row],[Ticker]],[1]!Table2[[Symbol]:[Industry]],2,FALSE),"-")</f>
        <v>-</v>
      </c>
      <c r="D1382" t="s">
        <v>51</v>
      </c>
      <c r="E1382">
        <v>1166.6701519759999</v>
      </c>
      <c r="F1382">
        <v>111.08</v>
      </c>
      <c r="G1382">
        <v>-6.6374855337260996</v>
      </c>
      <c r="H1382">
        <v>-5.9426226731812797</v>
      </c>
      <c r="I1382">
        <v>-20.741105227019101</v>
      </c>
      <c r="J1382">
        <v>-3.6096441887545101</v>
      </c>
      <c r="K1382">
        <v>111.98732448175301</v>
      </c>
      <c r="L1382">
        <v>110.286915877526</v>
      </c>
      <c r="M1382">
        <v>41.612333889186601</v>
      </c>
      <c r="N1382">
        <v>1.0048236236663199</v>
      </c>
      <c r="O1382">
        <v>34.677709758732398</v>
      </c>
      <c r="P1382">
        <v>43.606981254040001</v>
      </c>
      <c r="Q1382">
        <v>-1.7408136673904999E-2</v>
      </c>
    </row>
    <row r="1383" spans="1:17" hidden="1" x14ac:dyDescent="0.3">
      <c r="A1383" t="s">
        <v>2931</v>
      </c>
      <c r="B1383" t="s">
        <v>2932</v>
      </c>
      <c r="C1383" t="str">
        <f>IFERROR(VLOOKUP(Table1[[#This Row],[Ticker]],[1]!Table2[[Symbol]:[Industry]],2,FALSE),"-")</f>
        <v>-</v>
      </c>
      <c r="E1383">
        <v>1166.4260400000001</v>
      </c>
      <c r="F1383">
        <v>210.4</v>
      </c>
      <c r="G1383">
        <v>668.31216126308595</v>
      </c>
      <c r="H1383">
        <v>-37.815693446319102</v>
      </c>
      <c r="I1383">
        <v>136.85632037581601</v>
      </c>
      <c r="J1383">
        <v>-12.7291440859214</v>
      </c>
      <c r="K1383">
        <v>254.92500648914501</v>
      </c>
      <c r="L1383">
        <v>174.554869065589</v>
      </c>
      <c r="M1383">
        <v>28.227149608871802</v>
      </c>
      <c r="N1383">
        <v>0.48556295941965499</v>
      </c>
      <c r="O1383">
        <v>95.057034220532302</v>
      </c>
      <c r="P1383">
        <v>746.43678160919501</v>
      </c>
      <c r="Q1383">
        <v>0.13825160985054299</v>
      </c>
    </row>
    <row r="1384" spans="1:17" hidden="1" x14ac:dyDescent="0.3">
      <c r="A1384" t="s">
        <v>2933</v>
      </c>
      <c r="B1384" t="s">
        <v>2934</v>
      </c>
      <c r="C1384" t="str">
        <f>IFERROR(VLOOKUP(Table1[[#This Row],[Ticker]],[1]!Table2[[Symbol]:[Industry]],2,FALSE),"-")</f>
        <v>-</v>
      </c>
      <c r="D1384" t="s">
        <v>205</v>
      </c>
      <c r="E1384">
        <v>1163.904</v>
      </c>
      <c r="F1384">
        <v>107.52</v>
      </c>
      <c r="G1384">
        <v>-37.657293117200901</v>
      </c>
      <c r="H1384">
        <v>-8.2722242414037801</v>
      </c>
      <c r="I1384">
        <v>-25.052559302573101</v>
      </c>
      <c r="J1384">
        <v>-7.0279448423492799</v>
      </c>
      <c r="K1384">
        <v>110.26987138715199</v>
      </c>
      <c r="L1384">
        <v>110.89533399757001</v>
      </c>
      <c r="M1384">
        <v>45.091658668134897</v>
      </c>
      <c r="N1384">
        <v>0.68787611475941002</v>
      </c>
      <c r="O1384">
        <v>33.928571428571402</v>
      </c>
      <c r="P1384">
        <v>19.1357340720221</v>
      </c>
      <c r="Q1384">
        <v>2.8700439088383E-2</v>
      </c>
    </row>
    <row r="1385" spans="1:17" hidden="1" x14ac:dyDescent="0.3">
      <c r="A1385" t="s">
        <v>2935</v>
      </c>
      <c r="B1385" t="s">
        <v>2936</v>
      </c>
      <c r="C1385" t="str">
        <f>IFERROR(VLOOKUP(Table1[[#This Row],[Ticker]],[1]!Table2[[Symbol]:[Industry]],2,FALSE),"-")</f>
        <v>-</v>
      </c>
      <c r="D1385" t="s">
        <v>21</v>
      </c>
      <c r="E1385">
        <v>1163.2016724299999</v>
      </c>
      <c r="F1385">
        <v>711.9</v>
      </c>
      <c r="G1385">
        <v>239.147991699779</v>
      </c>
      <c r="H1385">
        <v>24.212272886944699</v>
      </c>
      <c r="I1385">
        <v>36.567211122562803</v>
      </c>
      <c r="J1385">
        <v>26.356335990207398</v>
      </c>
      <c r="K1385">
        <v>576.01682709172997</v>
      </c>
      <c r="L1385">
        <v>486.06738501128098</v>
      </c>
      <c r="M1385">
        <v>78.556853623760006</v>
      </c>
      <c r="N1385">
        <v>1.3692268699149399</v>
      </c>
      <c r="O1385">
        <v>1.6715830875122899</v>
      </c>
      <c r="P1385">
        <v>286.90217391304299</v>
      </c>
      <c r="Q1385">
        <v>0.12792919107384401</v>
      </c>
    </row>
    <row r="1386" spans="1:17" hidden="1" x14ac:dyDescent="0.3">
      <c r="A1386" t="s">
        <v>2937</v>
      </c>
      <c r="B1386" t="s">
        <v>2938</v>
      </c>
      <c r="C1386" t="str">
        <f>IFERROR(VLOOKUP(Table1[[#This Row],[Ticker]],[1]!Table2[[Symbol]:[Industry]],2,FALSE),"-")</f>
        <v>-</v>
      </c>
      <c r="D1386" t="s">
        <v>537</v>
      </c>
      <c r="E1386">
        <v>1157.8669498740001</v>
      </c>
      <c r="F1386">
        <v>186.14</v>
      </c>
      <c r="G1386">
        <v>-26.777198776253801</v>
      </c>
      <c r="H1386">
        <v>-5.9701092226692101</v>
      </c>
      <c r="I1386">
        <v>-19.2645556230271</v>
      </c>
      <c r="J1386">
        <v>-0.30032378646942198</v>
      </c>
      <c r="K1386">
        <v>194.64748630506199</v>
      </c>
      <c r="L1386">
        <v>200.22893398243801</v>
      </c>
      <c r="M1386">
        <v>44.254024166128197</v>
      </c>
      <c r="N1386">
        <v>1.12714277306069</v>
      </c>
      <c r="O1386">
        <v>30.170839153325399</v>
      </c>
      <c r="P1386">
        <v>16.410256410256299</v>
      </c>
      <c r="Q1386">
        <v>-1.4661963959094E-2</v>
      </c>
    </row>
    <row r="1387" spans="1:17" hidden="1" x14ac:dyDescent="0.3">
      <c r="A1387" t="s">
        <v>2939</v>
      </c>
      <c r="B1387" t="s">
        <v>2940</v>
      </c>
      <c r="C1387" t="str">
        <f>IFERROR(VLOOKUP(Table1[[#This Row],[Ticker]],[1]!Table2[[Symbol]:[Industry]],2,FALSE),"-")</f>
        <v>-</v>
      </c>
      <c r="D1387" t="s">
        <v>95</v>
      </c>
      <c r="E1387">
        <v>1153.9058810399999</v>
      </c>
      <c r="F1387">
        <v>172.92</v>
      </c>
      <c r="G1387">
        <v>46.496504550621303</v>
      </c>
      <c r="H1387">
        <v>11.9642972459735</v>
      </c>
      <c r="I1387">
        <v>26.275679920880499</v>
      </c>
      <c r="J1387">
        <v>-2.7803099982727599</v>
      </c>
      <c r="K1387">
        <v>140.783929072718</v>
      </c>
      <c r="L1387">
        <v>122.832955493531</v>
      </c>
      <c r="M1387">
        <v>70.362427808943593</v>
      </c>
      <c r="N1387">
        <v>2.4716540096607602</v>
      </c>
      <c r="O1387">
        <v>3.9787184825352799</v>
      </c>
      <c r="P1387">
        <v>87.548806941431593</v>
      </c>
      <c r="Q1387">
        <v>8.4918407875857999E-2</v>
      </c>
    </row>
    <row r="1388" spans="1:17" hidden="1" x14ac:dyDescent="0.3">
      <c r="A1388" t="s">
        <v>2941</v>
      </c>
      <c r="B1388" t="s">
        <v>2942</v>
      </c>
      <c r="C1388" t="str">
        <f>IFERROR(VLOOKUP(Table1[[#This Row],[Ticker]],[1]!Table2[[Symbol]:[Industry]],2,FALSE),"-")</f>
        <v>-</v>
      </c>
      <c r="D1388" t="s">
        <v>393</v>
      </c>
      <c r="E1388">
        <v>1149.48268416</v>
      </c>
      <c r="F1388">
        <v>48.28</v>
      </c>
      <c r="G1388">
        <v>-70.787461644336403</v>
      </c>
      <c r="H1388">
        <v>-0.26363665091167998</v>
      </c>
      <c r="I1388">
        <v>-62.259700234074501</v>
      </c>
      <c r="J1388">
        <v>-8.3034517067662694</v>
      </c>
      <c r="K1388">
        <v>53.393661633900599</v>
      </c>
      <c r="L1388">
        <v>62.607797334401901</v>
      </c>
      <c r="M1388">
        <v>33.879588155787303</v>
      </c>
      <c r="N1388">
        <v>0.58402565617512803</v>
      </c>
      <c r="O1388">
        <v>127.837613918806</v>
      </c>
      <c r="P1388">
        <v>9.7023403771869994</v>
      </c>
      <c r="Q1388">
        <v>0.121187848418209</v>
      </c>
    </row>
    <row r="1389" spans="1:17" hidden="1" x14ac:dyDescent="0.3">
      <c r="A1389" t="s">
        <v>2943</v>
      </c>
      <c r="B1389" t="s">
        <v>2944</v>
      </c>
      <c r="C1389" t="str">
        <f>IFERROR(VLOOKUP(Table1[[#This Row],[Ticker]],[1]!Table2[[Symbol]:[Industry]],2,FALSE),"-")</f>
        <v>-</v>
      </c>
      <c r="D1389" t="s">
        <v>70</v>
      </c>
      <c r="E1389">
        <v>1144.74</v>
      </c>
      <c r="F1389">
        <v>190.79</v>
      </c>
      <c r="G1389">
        <v>80.628046450569997</v>
      </c>
      <c r="H1389">
        <v>2.7197263912748899</v>
      </c>
      <c r="I1389">
        <v>2.01834805253772</v>
      </c>
      <c r="J1389">
        <v>-7.5964409028239404</v>
      </c>
      <c r="K1389">
        <v>183.10204060868401</v>
      </c>
      <c r="L1389">
        <v>151.77479415362899</v>
      </c>
      <c r="M1389">
        <v>37.3413083103191</v>
      </c>
      <c r="N1389">
        <v>0.60621916891796901</v>
      </c>
      <c r="O1389">
        <v>32.082394255464102</v>
      </c>
      <c r="P1389">
        <v>114.370786516853</v>
      </c>
      <c r="Q1389">
        <v>5.8053529006331997E-2</v>
      </c>
    </row>
    <row r="1390" spans="1:17" hidden="1" x14ac:dyDescent="0.3">
      <c r="A1390" t="s">
        <v>2945</v>
      </c>
      <c r="B1390" t="s">
        <v>2946</v>
      </c>
      <c r="C1390" t="str">
        <f>IFERROR(VLOOKUP(Table1[[#This Row],[Ticker]],[1]!Table2[[Symbol]:[Industry]],2,FALSE),"-")</f>
        <v>-</v>
      </c>
      <c r="D1390" t="s">
        <v>630</v>
      </c>
      <c r="E1390">
        <v>1144.7200539840001</v>
      </c>
      <c r="F1390">
        <v>43.84</v>
      </c>
      <c r="G1390">
        <v>-24.243270255167701</v>
      </c>
      <c r="H1390">
        <v>-5.2696013873896197</v>
      </c>
      <c r="I1390">
        <v>-28.314391103730799</v>
      </c>
      <c r="J1390">
        <v>-6.3349471236004904</v>
      </c>
      <c r="K1390">
        <v>45.470217188329102</v>
      </c>
      <c r="L1390">
        <v>47.092680102542403</v>
      </c>
      <c r="M1390">
        <v>34.805651641942198</v>
      </c>
      <c r="N1390">
        <v>0.80047795136591104</v>
      </c>
      <c r="O1390">
        <v>53.056569343065597</v>
      </c>
      <c r="P1390">
        <v>20.439560439560399</v>
      </c>
      <c r="Q1390">
        <v>-2.8712428464017999E-2</v>
      </c>
    </row>
    <row r="1391" spans="1:17" hidden="1" x14ac:dyDescent="0.3">
      <c r="A1391" t="s">
        <v>2947</v>
      </c>
      <c r="B1391" t="s">
        <v>2948</v>
      </c>
      <c r="C1391" t="str">
        <f>IFERROR(VLOOKUP(Table1[[#This Row],[Ticker]],[1]!Table2[[Symbol]:[Industry]],2,FALSE),"-")</f>
        <v>-</v>
      </c>
      <c r="D1391" t="s">
        <v>630</v>
      </c>
      <c r="E1391">
        <v>1144.7127172200001</v>
      </c>
      <c r="F1391">
        <v>317.39999999999998</v>
      </c>
      <c r="G1391">
        <v>6.5585117522648204</v>
      </c>
      <c r="H1391">
        <v>1.8705271520665701</v>
      </c>
      <c r="I1391">
        <v>-7.5174124853586903</v>
      </c>
      <c r="J1391">
        <v>-10.109181251171799</v>
      </c>
      <c r="K1391">
        <v>314.28627757946202</v>
      </c>
      <c r="L1391">
        <v>294.73210329379702</v>
      </c>
      <c r="M1391">
        <v>39.6689033351307</v>
      </c>
      <c r="N1391">
        <v>1.7872505298613</v>
      </c>
      <c r="O1391">
        <v>21.1405166981726</v>
      </c>
      <c r="P1391">
        <v>41.066666666666599</v>
      </c>
      <c r="Q1391">
        <v>-2.3836063427544001E-2</v>
      </c>
    </row>
    <row r="1392" spans="1:17" hidden="1" x14ac:dyDescent="0.3">
      <c r="A1392" t="s">
        <v>2949</v>
      </c>
      <c r="B1392" t="s">
        <v>2950</v>
      </c>
      <c r="C1392" t="str">
        <f>IFERROR(VLOOKUP(Table1[[#This Row],[Ticker]],[1]!Table2[[Symbol]:[Industry]],2,FALSE),"-")</f>
        <v>-</v>
      </c>
      <c r="D1392" t="s">
        <v>537</v>
      </c>
      <c r="E1392">
        <v>1144.2400086</v>
      </c>
      <c r="F1392">
        <v>161.85</v>
      </c>
      <c r="G1392">
        <v>24.339869864602999</v>
      </c>
      <c r="H1392">
        <v>22.1610777831485</v>
      </c>
      <c r="I1392">
        <v>-5.17873808286953</v>
      </c>
      <c r="J1392">
        <v>0.84500287171992805</v>
      </c>
      <c r="K1392">
        <v>144.56528252636099</v>
      </c>
      <c r="L1392">
        <v>133.562722505849</v>
      </c>
      <c r="M1392">
        <v>57.239219108210698</v>
      </c>
      <c r="N1392">
        <v>2.1294412880585698</v>
      </c>
      <c r="O1392">
        <v>14.0562248995983</v>
      </c>
      <c r="P1392">
        <v>59.930830039525603</v>
      </c>
      <c r="Q1392">
        <v>3.7350109190269001E-2</v>
      </c>
    </row>
    <row r="1393" spans="1:17" hidden="1" x14ac:dyDescent="0.3">
      <c r="A1393" t="s">
        <v>2951</v>
      </c>
      <c r="B1393" t="s">
        <v>2952</v>
      </c>
      <c r="C1393" t="str">
        <f>IFERROR(VLOOKUP(Table1[[#This Row],[Ticker]],[1]!Table2[[Symbol]:[Industry]],2,FALSE),"-")</f>
        <v>-</v>
      </c>
      <c r="D1393" t="s">
        <v>51</v>
      </c>
      <c r="E1393">
        <v>1137.40684551</v>
      </c>
      <c r="F1393">
        <v>1743.3</v>
      </c>
      <c r="G1393">
        <v>161.64240024890901</v>
      </c>
      <c r="H1393">
        <v>16.081392588854399</v>
      </c>
      <c r="I1393">
        <v>69.749161369004597</v>
      </c>
      <c r="J1393">
        <v>-3.2596948647969701</v>
      </c>
      <c r="K1393">
        <v>1600.8082944341299</v>
      </c>
      <c r="L1393">
        <v>1230.05811428789</v>
      </c>
      <c r="M1393">
        <v>52.1932514195218</v>
      </c>
      <c r="N1393">
        <v>1.4591567790648501</v>
      </c>
      <c r="O1393">
        <v>6.3500258131130503</v>
      </c>
      <c r="P1393">
        <v>239.725226541946</v>
      </c>
      <c r="Q1393">
        <v>0.137873121321134</v>
      </c>
    </row>
    <row r="1394" spans="1:17" hidden="1" x14ac:dyDescent="0.3">
      <c r="A1394" t="s">
        <v>2953</v>
      </c>
      <c r="B1394" t="s">
        <v>2954</v>
      </c>
      <c r="C1394" t="str">
        <f>IFERROR(VLOOKUP(Table1[[#This Row],[Ticker]],[1]!Table2[[Symbol]:[Industry]],2,FALSE),"-")</f>
        <v>-</v>
      </c>
      <c r="D1394" t="s">
        <v>153</v>
      </c>
      <c r="E1394">
        <v>1135.7496000000001</v>
      </c>
      <c r="F1394">
        <v>463.95</v>
      </c>
      <c r="G1394">
        <v>79.436604417333001</v>
      </c>
      <c r="H1394">
        <v>-7.9433752130031703</v>
      </c>
      <c r="I1394">
        <v>94.170256032079095</v>
      </c>
      <c r="J1394">
        <v>-3.6171938423866599</v>
      </c>
      <c r="K1394">
        <v>438.99599999999998</v>
      </c>
      <c r="M1394">
        <v>48.802537807231403</v>
      </c>
      <c r="O1394">
        <v>19.624959586162301</v>
      </c>
      <c r="P1394">
        <v>127.649656526005</v>
      </c>
    </row>
    <row r="1395" spans="1:17" hidden="1" x14ac:dyDescent="0.3">
      <c r="A1395" t="s">
        <v>2955</v>
      </c>
      <c r="B1395" t="s">
        <v>2956</v>
      </c>
      <c r="C1395" t="str">
        <f>IFERROR(VLOOKUP(Table1[[#This Row],[Ticker]],[1]!Table2[[Symbol]:[Industry]],2,FALSE),"-")</f>
        <v>-</v>
      </c>
      <c r="D1395" t="s">
        <v>291</v>
      </c>
      <c r="E1395">
        <v>1132.93542</v>
      </c>
      <c r="F1395">
        <v>36.04</v>
      </c>
      <c r="G1395">
        <v>-20.482096115026501</v>
      </c>
      <c r="H1395">
        <v>-11.8564505252789</v>
      </c>
      <c r="I1395">
        <v>-18.386221087864101</v>
      </c>
      <c r="J1395">
        <v>-8.0149673258256602</v>
      </c>
      <c r="K1395">
        <v>38.130657347339103</v>
      </c>
      <c r="L1395">
        <v>35.806566968462597</v>
      </c>
      <c r="M1395">
        <v>34.993792939728102</v>
      </c>
      <c r="N1395">
        <v>0.67491450690503196</v>
      </c>
      <c r="O1395">
        <v>35.960044395116498</v>
      </c>
      <c r="P1395">
        <v>33.481481481481403</v>
      </c>
    </row>
    <row r="1396" spans="1:17" hidden="1" x14ac:dyDescent="0.3">
      <c r="A1396" t="s">
        <v>2957</v>
      </c>
      <c r="B1396" t="s">
        <v>2958</v>
      </c>
      <c r="C1396" t="str">
        <f>IFERROR(VLOOKUP(Table1[[#This Row],[Ticker]],[1]!Table2[[Symbol]:[Industry]],2,FALSE),"-")</f>
        <v>-</v>
      </c>
      <c r="D1396" t="s">
        <v>446</v>
      </c>
      <c r="E1396">
        <v>1132.84518976</v>
      </c>
      <c r="F1396">
        <v>228.38</v>
      </c>
      <c r="G1396">
        <v>89.577933760190803</v>
      </c>
      <c r="H1396">
        <v>13.104820853788</v>
      </c>
      <c r="I1396">
        <v>40.201423981427297</v>
      </c>
      <c r="J1396">
        <v>-11.756124748411001</v>
      </c>
      <c r="K1396">
        <v>198.21932570953899</v>
      </c>
      <c r="L1396">
        <v>152.26891569961199</v>
      </c>
      <c r="M1396">
        <v>52.232703462071903</v>
      </c>
      <c r="N1396">
        <v>0.67826118771916599</v>
      </c>
      <c r="O1396">
        <v>13.407478763464299</v>
      </c>
      <c r="P1396">
        <v>158.348416289592</v>
      </c>
      <c r="Q1396">
        <v>6.7923111515764995E-2</v>
      </c>
    </row>
    <row r="1397" spans="1:17" hidden="1" x14ac:dyDescent="0.3">
      <c r="A1397" t="s">
        <v>2959</v>
      </c>
      <c r="B1397" t="s">
        <v>2960</v>
      </c>
      <c r="C1397" t="str">
        <f>IFERROR(VLOOKUP(Table1[[#This Row],[Ticker]],[1]!Table2[[Symbol]:[Industry]],2,FALSE),"-")</f>
        <v>-</v>
      </c>
      <c r="D1397" t="s">
        <v>139</v>
      </c>
      <c r="E1397">
        <v>1128.9330629639901</v>
      </c>
      <c r="F1397">
        <v>43.96</v>
      </c>
      <c r="G1397">
        <v>46.6524990449333</v>
      </c>
      <c r="H1397">
        <v>31.653719250864299</v>
      </c>
      <c r="I1397">
        <v>5.7258784358729402</v>
      </c>
      <c r="J1397">
        <v>-14.612024383312299</v>
      </c>
      <c r="K1397">
        <v>39.409053915487</v>
      </c>
      <c r="L1397">
        <v>33.887092257656398</v>
      </c>
      <c r="M1397">
        <v>47.895680990077501</v>
      </c>
      <c r="N1397">
        <v>3.3716829320843602</v>
      </c>
      <c r="O1397">
        <v>23.2939035486806</v>
      </c>
      <c r="P1397">
        <v>90.303030303030198</v>
      </c>
      <c r="Q1397">
        <v>6.1481573472859E-2</v>
      </c>
    </row>
    <row r="1398" spans="1:17" hidden="1" x14ac:dyDescent="0.3">
      <c r="A1398" t="s">
        <v>2961</v>
      </c>
      <c r="B1398" t="s">
        <v>2962</v>
      </c>
      <c r="C1398" t="str">
        <f>IFERROR(VLOOKUP(Table1[[#This Row],[Ticker]],[1]!Table2[[Symbol]:[Industry]],2,FALSE),"-")</f>
        <v>-</v>
      </c>
      <c r="D1398" t="s">
        <v>537</v>
      </c>
      <c r="E1398">
        <v>1128.1462164909999</v>
      </c>
      <c r="F1398">
        <v>156.71</v>
      </c>
      <c r="G1398">
        <v>-34.648940847962997</v>
      </c>
      <c r="H1398">
        <v>-3.89614663705335</v>
      </c>
      <c r="I1398">
        <v>-30.147802942323999</v>
      </c>
      <c r="J1398">
        <v>-4.14496869390603</v>
      </c>
      <c r="K1398">
        <v>161.397055788546</v>
      </c>
      <c r="L1398">
        <v>162.74005175798999</v>
      </c>
      <c r="M1398">
        <v>38.982132480207497</v>
      </c>
      <c r="N1398">
        <v>0.95808135274328199</v>
      </c>
      <c r="O1398">
        <v>38.504243507115</v>
      </c>
      <c r="P1398">
        <v>23.442300118156702</v>
      </c>
      <c r="Q1398">
        <v>6.0389550508212E-2</v>
      </c>
    </row>
    <row r="1399" spans="1:17" hidden="1" x14ac:dyDescent="0.3">
      <c r="A1399" t="s">
        <v>2963</v>
      </c>
      <c r="B1399" t="s">
        <v>2964</v>
      </c>
      <c r="C1399" t="str">
        <f>IFERROR(VLOOKUP(Table1[[#This Row],[Ticker]],[1]!Table2[[Symbol]:[Industry]],2,FALSE),"-")</f>
        <v>-</v>
      </c>
      <c r="D1399" t="s">
        <v>95</v>
      </c>
      <c r="E1399">
        <v>1127.789717808</v>
      </c>
      <c r="F1399">
        <v>230.88</v>
      </c>
      <c r="G1399">
        <v>-18.941454797503699</v>
      </c>
      <c r="H1399">
        <v>0.56505869053753499</v>
      </c>
      <c r="I1399">
        <v>-28.975803659542201</v>
      </c>
      <c r="J1399">
        <v>-0.50570868526235802</v>
      </c>
      <c r="K1399">
        <v>233.673535097251</v>
      </c>
      <c r="L1399">
        <v>266.20030823644998</v>
      </c>
      <c r="M1399">
        <v>48.704983555740696</v>
      </c>
      <c r="N1399">
        <v>1.4550312782199</v>
      </c>
      <c r="O1399">
        <v>65.4539154539154</v>
      </c>
      <c r="P1399">
        <v>39.927272727272701</v>
      </c>
    </row>
    <row r="1400" spans="1:17" hidden="1" x14ac:dyDescent="0.3">
      <c r="A1400" t="s">
        <v>2965</v>
      </c>
      <c r="B1400" t="s">
        <v>2966</v>
      </c>
      <c r="C1400" t="str">
        <f>IFERROR(VLOOKUP(Table1[[#This Row],[Ticker]],[1]!Table2[[Symbol]:[Industry]],2,FALSE),"-")</f>
        <v>-</v>
      </c>
      <c r="D1400" t="s">
        <v>465</v>
      </c>
      <c r="E1400">
        <v>1125.0998178750001</v>
      </c>
      <c r="F1400">
        <v>1.35</v>
      </c>
      <c r="G1400">
        <v>-69.307950458619999</v>
      </c>
      <c r="H1400">
        <v>-12.671044058319</v>
      </c>
      <c r="I1400">
        <v>-73.444637985802501</v>
      </c>
      <c r="J1400">
        <v>-4.7942621800951901</v>
      </c>
      <c r="K1400">
        <v>1.6541825833252599</v>
      </c>
      <c r="L1400">
        <v>2.3294602843972099</v>
      </c>
      <c r="M1400">
        <v>43.526089006662197</v>
      </c>
      <c r="N1400">
        <v>1.3183114719815401</v>
      </c>
      <c r="O1400">
        <v>218.51851851851799</v>
      </c>
      <c r="P1400">
        <v>6.2992125984251999</v>
      </c>
    </row>
    <row r="1401" spans="1:17" hidden="1" x14ac:dyDescent="0.3">
      <c r="A1401" t="s">
        <v>2967</v>
      </c>
      <c r="B1401" t="s">
        <v>2968</v>
      </c>
      <c r="C1401" t="str">
        <f>IFERROR(VLOOKUP(Table1[[#This Row],[Ticker]],[1]!Table2[[Symbol]:[Industry]],2,FALSE),"-")</f>
        <v>-</v>
      </c>
      <c r="D1401" t="s">
        <v>219</v>
      </c>
      <c r="E1401">
        <v>1124.8584094749999</v>
      </c>
      <c r="F1401">
        <v>712.85</v>
      </c>
      <c r="G1401">
        <v>13.504579647734699</v>
      </c>
      <c r="H1401">
        <v>-14.5710600347116</v>
      </c>
      <c r="I1401">
        <v>26.0059802397619</v>
      </c>
      <c r="J1401">
        <v>-4.5805472979672697</v>
      </c>
      <c r="K1401">
        <v>766.07250606446098</v>
      </c>
      <c r="L1401">
        <v>634.59758854551797</v>
      </c>
      <c r="M1401">
        <v>37.3976920893396</v>
      </c>
      <c r="N1401">
        <v>1.32543229420866</v>
      </c>
      <c r="O1401">
        <v>34.663673984709199</v>
      </c>
      <c r="P1401">
        <v>64.232231309756898</v>
      </c>
      <c r="Q1401">
        <v>0.18534898268458699</v>
      </c>
    </row>
    <row r="1402" spans="1:17" hidden="1" x14ac:dyDescent="0.3">
      <c r="A1402" t="s">
        <v>2969</v>
      </c>
      <c r="B1402" t="s">
        <v>2970</v>
      </c>
      <c r="C1402" t="str">
        <f>IFERROR(VLOOKUP(Table1[[#This Row],[Ticker]],[1]!Table2[[Symbol]:[Industry]],2,FALSE),"-")</f>
        <v>-</v>
      </c>
      <c r="D1402" t="s">
        <v>205</v>
      </c>
      <c r="E1402">
        <v>1123.5013724999999</v>
      </c>
      <c r="F1402">
        <v>1238.25</v>
      </c>
      <c r="G1402">
        <v>25.075218704345101</v>
      </c>
      <c r="H1402">
        <v>12.278094019851199</v>
      </c>
      <c r="I1402">
        <v>23.629144976495901</v>
      </c>
      <c r="J1402">
        <v>-5.4145903113476903</v>
      </c>
      <c r="K1402">
        <v>1109.97138074741</v>
      </c>
      <c r="L1402">
        <v>966.04127903467804</v>
      </c>
      <c r="M1402">
        <v>63.080182882277597</v>
      </c>
      <c r="N1402">
        <v>1.49733580256516</v>
      </c>
      <c r="O1402">
        <v>4.1792852816474797</v>
      </c>
      <c r="P1402">
        <v>74.119384096182202</v>
      </c>
      <c r="Q1402">
        <v>9.9837743197551995E-2</v>
      </c>
    </row>
    <row r="1403" spans="1:17" hidden="1" x14ac:dyDescent="0.3">
      <c r="A1403" t="s">
        <v>2971</v>
      </c>
      <c r="B1403" t="s">
        <v>2972</v>
      </c>
      <c r="C1403" t="str">
        <f>IFERROR(VLOOKUP(Table1[[#This Row],[Ticker]],[1]!Table2[[Symbol]:[Industry]],2,FALSE),"-")</f>
        <v>-</v>
      </c>
      <c r="D1403" t="s">
        <v>537</v>
      </c>
      <c r="E1403">
        <v>1121.8134963780001</v>
      </c>
      <c r="F1403">
        <v>134.01</v>
      </c>
      <c r="G1403">
        <v>-41.306193850045602</v>
      </c>
      <c r="H1403">
        <v>-9.6159306951408698</v>
      </c>
      <c r="I1403">
        <v>-43.146220851591103</v>
      </c>
      <c r="J1403">
        <v>-8.7966262330454903</v>
      </c>
      <c r="K1403">
        <v>146.69161203962599</v>
      </c>
      <c r="L1403">
        <v>160.189721483222</v>
      </c>
      <c r="M1403">
        <v>26.735832414869101</v>
      </c>
      <c r="N1403">
        <v>0.91057359726796505</v>
      </c>
      <c r="O1403">
        <v>67.263637042011794</v>
      </c>
      <c r="P1403">
        <v>1.4458743376230201</v>
      </c>
      <c r="Q1403">
        <v>1.5964716250308E-2</v>
      </c>
    </row>
    <row r="1404" spans="1:17" hidden="1" x14ac:dyDescent="0.3">
      <c r="A1404" t="s">
        <v>2973</v>
      </c>
      <c r="B1404" t="s">
        <v>2974</v>
      </c>
      <c r="C1404" t="str">
        <f>IFERROR(VLOOKUP(Table1[[#This Row],[Ticker]],[1]!Table2[[Symbol]:[Industry]],2,FALSE),"-")</f>
        <v>-</v>
      </c>
      <c r="D1404" t="s">
        <v>393</v>
      </c>
      <c r="E1404">
        <v>1121.3543715359999</v>
      </c>
      <c r="F1404">
        <v>45.64</v>
      </c>
      <c r="G1404">
        <v>-9.3520030377824206</v>
      </c>
      <c r="H1404">
        <v>-17.1272000863998</v>
      </c>
      <c r="I1404">
        <v>-39.300495239006203</v>
      </c>
      <c r="J1404">
        <v>-9.0510348830899492</v>
      </c>
      <c r="K1404">
        <v>50.893455867844899</v>
      </c>
      <c r="L1404">
        <v>51.823919445374003</v>
      </c>
      <c r="M1404">
        <v>24.112133113537499</v>
      </c>
      <c r="N1404">
        <v>0.62286628974740299</v>
      </c>
      <c r="O1404">
        <v>80.762489044697602</v>
      </c>
      <c r="P1404">
        <v>45.814696485622903</v>
      </c>
    </row>
    <row r="1405" spans="1:17" hidden="1" x14ac:dyDescent="0.3">
      <c r="A1405" t="s">
        <v>2975</v>
      </c>
      <c r="B1405" t="s">
        <v>2976</v>
      </c>
      <c r="C1405" t="str">
        <f>IFERROR(VLOOKUP(Table1[[#This Row],[Ticker]],[1]!Table2[[Symbol]:[Industry]],2,FALSE),"-")</f>
        <v>-</v>
      </c>
      <c r="D1405" t="s">
        <v>2977</v>
      </c>
      <c r="E1405">
        <v>1120.3745097799999</v>
      </c>
      <c r="F1405">
        <v>173.59</v>
      </c>
      <c r="G1405">
        <v>-70.476167657812496</v>
      </c>
      <c r="H1405">
        <v>1.44805509748739</v>
      </c>
      <c r="I1405">
        <v>-39.0305929051232</v>
      </c>
      <c r="J1405">
        <v>-5.0217015454076703</v>
      </c>
      <c r="K1405">
        <v>170.16711487802101</v>
      </c>
      <c r="M1405">
        <v>53.6063046997727</v>
      </c>
      <c r="N1405">
        <v>3.0058130036678801</v>
      </c>
      <c r="O1405">
        <v>87.107552278357005</v>
      </c>
      <c r="P1405">
        <v>19.552341597796101</v>
      </c>
    </row>
    <row r="1406" spans="1:17" hidden="1" x14ac:dyDescent="0.3">
      <c r="A1406" t="s">
        <v>2978</v>
      </c>
      <c r="B1406" t="s">
        <v>2979</v>
      </c>
      <c r="C1406" t="str">
        <f>IFERROR(VLOOKUP(Table1[[#This Row],[Ticker]],[1]!Table2[[Symbol]:[Industry]],2,FALSE),"-")</f>
        <v>-</v>
      </c>
      <c r="D1406" t="s">
        <v>2980</v>
      </c>
      <c r="E1406">
        <v>1120.3009678000001</v>
      </c>
      <c r="F1406">
        <v>496.3</v>
      </c>
      <c r="G1406">
        <v>151.35454015726</v>
      </c>
      <c r="H1406">
        <v>9.1488454754235899</v>
      </c>
      <c r="I1406">
        <v>35.925335539556599</v>
      </c>
      <c r="J1406">
        <v>-7.0754202247083802</v>
      </c>
      <c r="K1406">
        <v>439.36549141119099</v>
      </c>
      <c r="L1406">
        <v>326.31721017656901</v>
      </c>
      <c r="M1406">
        <v>45.2106866473057</v>
      </c>
      <c r="N1406">
        <v>1.0764896017564101</v>
      </c>
      <c r="O1406">
        <v>16.260326415474498</v>
      </c>
      <c r="P1406">
        <v>188.88242142025601</v>
      </c>
    </row>
    <row r="1407" spans="1:17" hidden="1" x14ac:dyDescent="0.3">
      <c r="A1407" t="s">
        <v>2981</v>
      </c>
      <c r="B1407" t="s">
        <v>2982</v>
      </c>
      <c r="C1407" t="str">
        <f>IFERROR(VLOOKUP(Table1[[#This Row],[Ticker]],[1]!Table2[[Symbol]:[Industry]],2,FALSE),"-")</f>
        <v>-</v>
      </c>
      <c r="D1407" t="s">
        <v>130</v>
      </c>
      <c r="E1407">
        <v>1120.040614</v>
      </c>
      <c r="F1407">
        <v>890</v>
      </c>
      <c r="G1407">
        <v>130.77591110547601</v>
      </c>
      <c r="H1407">
        <v>-23.969846051529998</v>
      </c>
      <c r="I1407">
        <v>43.303437925045202</v>
      </c>
      <c r="J1407">
        <v>-7.51891224954705</v>
      </c>
      <c r="K1407">
        <v>1002.80250811748</v>
      </c>
      <c r="L1407">
        <v>719.230753430032</v>
      </c>
      <c r="M1407">
        <v>26.7875147219215</v>
      </c>
      <c r="N1407">
        <v>0.62097686375321304</v>
      </c>
      <c r="O1407">
        <v>62.078651685393197</v>
      </c>
      <c r="P1407">
        <v>183.89154704944099</v>
      </c>
    </row>
    <row r="1408" spans="1:17" hidden="1" x14ac:dyDescent="0.3">
      <c r="A1408" t="s">
        <v>2983</v>
      </c>
      <c r="B1408" t="s">
        <v>2984</v>
      </c>
      <c r="C1408" t="str">
        <f>IFERROR(VLOOKUP(Table1[[#This Row],[Ticker]],[1]!Table2[[Symbol]:[Industry]],2,FALSE),"-")</f>
        <v>-</v>
      </c>
      <c r="D1408" t="s">
        <v>21</v>
      </c>
      <c r="E1408">
        <v>1117.574618292</v>
      </c>
      <c r="F1408">
        <v>105.48</v>
      </c>
      <c r="G1408">
        <v>221.062203524241</v>
      </c>
      <c r="H1408">
        <v>28.196680809405699</v>
      </c>
      <c r="I1408">
        <v>31.679034679525401</v>
      </c>
      <c r="J1408">
        <v>11.7782091286041</v>
      </c>
      <c r="K1408">
        <v>82.218411271037397</v>
      </c>
      <c r="L1408">
        <v>62.166061953900503</v>
      </c>
      <c r="M1408">
        <v>69.591535848279804</v>
      </c>
      <c r="N1408">
        <v>3.3141483636509999</v>
      </c>
      <c r="O1408">
        <v>6.0769814182783399</v>
      </c>
      <c r="P1408">
        <v>266.88695652173902</v>
      </c>
    </row>
    <row r="1409" spans="1:17" hidden="1" x14ac:dyDescent="0.3">
      <c r="A1409" t="s">
        <v>2985</v>
      </c>
      <c r="B1409" t="s">
        <v>2986</v>
      </c>
      <c r="C1409" t="str">
        <f>IFERROR(VLOOKUP(Table1[[#This Row],[Ticker]],[1]!Table2[[Symbol]:[Industry]],2,FALSE),"-")</f>
        <v>-</v>
      </c>
      <c r="D1409" t="s">
        <v>256</v>
      </c>
      <c r="E1409">
        <v>1116.9568236</v>
      </c>
      <c r="F1409">
        <v>172.02</v>
      </c>
      <c r="G1409">
        <v>164.74160353270699</v>
      </c>
      <c r="H1409">
        <v>4.4621577288937297</v>
      </c>
      <c r="I1409">
        <v>104.084235108295</v>
      </c>
      <c r="J1409">
        <v>1.70774496872135</v>
      </c>
      <c r="K1409">
        <v>149.42882411206301</v>
      </c>
      <c r="L1409">
        <v>105.978762098647</v>
      </c>
      <c r="M1409">
        <v>55.365894507166601</v>
      </c>
      <c r="N1409">
        <v>0.389782743261609</v>
      </c>
      <c r="O1409">
        <v>9.6674805255202898</v>
      </c>
      <c r="P1409">
        <v>206.63101604278</v>
      </c>
      <c r="Q1409">
        <v>0.133626951178974</v>
      </c>
    </row>
    <row r="1410" spans="1:17" hidden="1" x14ac:dyDescent="0.3">
      <c r="A1410" t="s">
        <v>2987</v>
      </c>
      <c r="B1410" t="s">
        <v>2988</v>
      </c>
      <c r="C1410" t="str">
        <f>IFERROR(VLOOKUP(Table1[[#This Row],[Ticker]],[1]!Table2[[Symbol]:[Industry]],2,FALSE),"-")</f>
        <v>-</v>
      </c>
      <c r="D1410" t="s">
        <v>51</v>
      </c>
      <c r="E1410">
        <v>1113.4574480000001</v>
      </c>
      <c r="F1410">
        <v>403.45</v>
      </c>
      <c r="G1410">
        <v>-1.9589794974339201</v>
      </c>
      <c r="H1410">
        <v>7.7383176721364997</v>
      </c>
      <c r="I1410">
        <v>12.431958726834299</v>
      </c>
      <c r="J1410">
        <v>13.6179715658622</v>
      </c>
      <c r="K1410">
        <v>358.38219618137401</v>
      </c>
      <c r="L1410">
        <v>345.67134394250701</v>
      </c>
      <c r="M1410">
        <v>61.6951897864828</v>
      </c>
      <c r="N1410">
        <v>1.01018352385515</v>
      </c>
      <c r="O1410">
        <v>27.252447639112599</v>
      </c>
      <c r="P1410">
        <v>53.228256741359601</v>
      </c>
      <c r="Q1410">
        <v>-5.1801390623330001E-3</v>
      </c>
    </row>
    <row r="1411" spans="1:17" hidden="1" x14ac:dyDescent="0.3">
      <c r="A1411" t="s">
        <v>2989</v>
      </c>
      <c r="B1411" t="s">
        <v>2990</v>
      </c>
      <c r="C1411" t="str">
        <f>IFERROR(VLOOKUP(Table1[[#This Row],[Ticker]],[1]!Table2[[Symbol]:[Industry]],2,FALSE),"-")</f>
        <v>-</v>
      </c>
      <c r="D1411" t="s">
        <v>121</v>
      </c>
      <c r="E1411">
        <v>1109.232456</v>
      </c>
      <c r="F1411">
        <v>10770</v>
      </c>
      <c r="G1411">
        <v>260.893251182754</v>
      </c>
      <c r="H1411">
        <v>14.8943858886218</v>
      </c>
      <c r="I1411">
        <v>150.247203075166</v>
      </c>
      <c r="J1411">
        <v>12.9658237504417</v>
      </c>
      <c r="K1411">
        <v>8606.89968692209</v>
      </c>
      <c r="L1411">
        <v>6056.92928794201</v>
      </c>
      <c r="M1411">
        <v>80.925685571624896</v>
      </c>
      <c r="N1411">
        <v>0.70699444885011897</v>
      </c>
      <c r="O1411">
        <v>0</v>
      </c>
      <c r="P1411">
        <v>337.52031199219999</v>
      </c>
      <c r="Q1411">
        <v>0.124067848592949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205</v>
      </c>
      <c r="E1412">
        <v>1107.8094000000001</v>
      </c>
      <c r="F1412">
        <v>1027.5</v>
      </c>
      <c r="G1412">
        <v>-44.186259991228198</v>
      </c>
      <c r="H1412">
        <v>-14.233722120997101</v>
      </c>
      <c r="I1412">
        <v>-22.213882197878402</v>
      </c>
      <c r="J1412">
        <v>-11.422450955605299</v>
      </c>
      <c r="K1412">
        <v>1128.50826541368</v>
      </c>
      <c r="L1412">
        <v>1154.7723793027701</v>
      </c>
      <c r="M1412">
        <v>31.342143104612902</v>
      </c>
      <c r="N1412">
        <v>1.2353227118164201</v>
      </c>
      <c r="O1412">
        <v>48.418491484184898</v>
      </c>
      <c r="P1412">
        <v>5.3846153846153797</v>
      </c>
      <c r="Q1412">
        <v>8.1766343944437006E-2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537</v>
      </c>
      <c r="E1413">
        <v>1106.372441555</v>
      </c>
      <c r="F1413">
        <v>1027.45</v>
      </c>
      <c r="G1413">
        <v>151.58697139022101</v>
      </c>
      <c r="H1413">
        <v>-23.754592723262999</v>
      </c>
      <c r="I1413">
        <v>-40.385752181618301</v>
      </c>
      <c r="J1413">
        <v>-13.2265810427266</v>
      </c>
      <c r="K1413">
        <v>1268.26956743037</v>
      </c>
      <c r="L1413">
        <v>1185.60844500183</v>
      </c>
      <c r="M1413">
        <v>40.232058189697199</v>
      </c>
      <c r="N1413">
        <v>1.1532064313435499</v>
      </c>
      <c r="O1413">
        <v>115.037228088958</v>
      </c>
      <c r="P1413">
        <v>219.67952706907201</v>
      </c>
      <c r="Q1413">
        <v>0.22249226022434701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248</v>
      </c>
      <c r="E1414">
        <v>1102.773027</v>
      </c>
      <c r="F1414">
        <v>730.5</v>
      </c>
      <c r="G1414">
        <v>509.15502888979898</v>
      </c>
      <c r="H1414">
        <v>11.011861309251501</v>
      </c>
      <c r="I1414">
        <v>147.60603255862799</v>
      </c>
      <c r="J1414">
        <v>4.0204132406042801</v>
      </c>
      <c r="K1414">
        <v>695.78477003425405</v>
      </c>
      <c r="L1414">
        <v>483.67492504659799</v>
      </c>
      <c r="M1414">
        <v>46.566180396284203</v>
      </c>
      <c r="N1414">
        <v>0.58437547255006195</v>
      </c>
      <c r="O1414">
        <v>11.772758384668</v>
      </c>
      <c r="P1414">
        <v>523.825789923142</v>
      </c>
      <c r="Q1414">
        <v>0.23919001696223299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212</v>
      </c>
      <c r="E1415">
        <v>1102.54309259</v>
      </c>
      <c r="F1415">
        <v>497.3</v>
      </c>
      <c r="G1415">
        <v>-31.266798803349701</v>
      </c>
      <c r="H1415">
        <v>-3.9042241324721201</v>
      </c>
      <c r="I1415">
        <v>-7.5892173971258599</v>
      </c>
      <c r="J1415">
        <v>-3.4477731712685098</v>
      </c>
      <c r="K1415">
        <v>508.53927146702398</v>
      </c>
      <c r="L1415">
        <v>484.07586116191197</v>
      </c>
      <c r="M1415">
        <v>37.138857654071003</v>
      </c>
      <c r="N1415">
        <v>1.1860804842197601</v>
      </c>
      <c r="O1415">
        <v>25.3066559420872</v>
      </c>
      <c r="P1415">
        <v>27.414809121188799</v>
      </c>
      <c r="Q1415">
        <v>4.5450087700976E-2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556</v>
      </c>
      <c r="E1416">
        <v>1098.313125014</v>
      </c>
      <c r="F1416">
        <v>90.73</v>
      </c>
      <c r="G1416">
        <v>32.540535370101203</v>
      </c>
      <c r="H1416">
        <v>8.8588594556346791</v>
      </c>
      <c r="I1416">
        <v>-15.4356032249429</v>
      </c>
      <c r="J1416">
        <v>9.6004459794116901</v>
      </c>
      <c r="K1416">
        <v>83.683695653893594</v>
      </c>
      <c r="L1416">
        <v>80.390481979911698</v>
      </c>
      <c r="M1416">
        <v>57.008728392471298</v>
      </c>
      <c r="N1416">
        <v>1.5966936051765399</v>
      </c>
      <c r="O1416">
        <v>39.700209412542698</v>
      </c>
      <c r="P1416">
        <v>60.442086648983199</v>
      </c>
      <c r="Q1416">
        <v>-6.2427876939017003E-2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390</v>
      </c>
      <c r="E1417">
        <v>1088.1143534539999</v>
      </c>
      <c r="F1417">
        <v>156.46</v>
      </c>
      <c r="G1417">
        <v>-28.1071497562939</v>
      </c>
      <c r="H1417">
        <v>-8.7790309451365705</v>
      </c>
      <c r="I1417">
        <v>0.37254970745132099</v>
      </c>
      <c r="J1417">
        <v>-3.92891388838936</v>
      </c>
      <c r="K1417">
        <v>162.421784937334</v>
      </c>
      <c r="L1417">
        <v>156.35973283083601</v>
      </c>
      <c r="M1417">
        <v>31.309235283145998</v>
      </c>
      <c r="N1417">
        <v>0.41751249284864</v>
      </c>
      <c r="O1417">
        <v>16.3236609996165</v>
      </c>
      <c r="P1417">
        <v>18.935765868491</v>
      </c>
      <c r="Q1417">
        <v>6.9942301567800002E-3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707</v>
      </c>
      <c r="E1418">
        <v>1076.9229</v>
      </c>
      <c r="F1418">
        <v>113.42</v>
      </c>
      <c r="G1418">
        <v>125.40724183436799</v>
      </c>
      <c r="H1418">
        <v>-12.417913229648599</v>
      </c>
      <c r="I1418">
        <v>38.285912726124401</v>
      </c>
      <c r="J1418">
        <v>-4.4333137097177904</v>
      </c>
      <c r="K1418">
        <v>111.768877161723</v>
      </c>
      <c r="L1418">
        <v>84.716497585990297</v>
      </c>
      <c r="M1418">
        <v>47.908212316639997</v>
      </c>
      <c r="N1418">
        <v>0.31722878285459299</v>
      </c>
      <c r="O1418">
        <v>20.3491447716452</v>
      </c>
      <c r="P1418">
        <v>176.63414634146301</v>
      </c>
      <c r="Q1418">
        <v>0.10109354500869799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291</v>
      </c>
      <c r="E1419">
        <v>1074.59965952999</v>
      </c>
      <c r="F1419">
        <v>389.7</v>
      </c>
      <c r="G1419">
        <v>-42.968940758376696</v>
      </c>
      <c r="H1419">
        <v>2.4683666310333101</v>
      </c>
      <c r="I1419">
        <v>-23.781498987421099</v>
      </c>
      <c r="J1419">
        <v>-0.87718648905927499</v>
      </c>
      <c r="K1419">
        <v>401.15785286352701</v>
      </c>
      <c r="L1419">
        <v>434.93208908141798</v>
      </c>
      <c r="M1419">
        <v>42.3838287867625</v>
      </c>
      <c r="N1419">
        <v>0.73117996911790095</v>
      </c>
      <c r="O1419">
        <v>36.245830125737697</v>
      </c>
      <c r="P1419">
        <v>5.8679706601466801</v>
      </c>
      <c r="Q1419">
        <v>-0.14064173065675001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630</v>
      </c>
      <c r="E1420">
        <v>1071.9449999999999</v>
      </c>
      <c r="F1420">
        <v>28</v>
      </c>
      <c r="G1420">
        <v>-10.7520596770993</v>
      </c>
      <c r="H1420">
        <v>5.0369410812315403</v>
      </c>
      <c r="I1420">
        <v>-2.5379171340757001</v>
      </c>
      <c r="J1420">
        <v>3.4788573175686799</v>
      </c>
      <c r="K1420">
        <v>25.6703521606739</v>
      </c>
      <c r="M1420">
        <v>100</v>
      </c>
      <c r="N1420">
        <v>0</v>
      </c>
      <c r="O1420">
        <v>0</v>
      </c>
      <c r="P1420">
        <v>12.179487179487101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630</v>
      </c>
      <c r="E1421">
        <v>1069.14557412</v>
      </c>
      <c r="F1421">
        <v>65.260000000000005</v>
      </c>
      <c r="G1421">
        <v>16.0936972619728</v>
      </c>
      <c r="H1421">
        <v>4.4677777133422696</v>
      </c>
      <c r="I1421">
        <v>-16.0050301457212</v>
      </c>
      <c r="J1421">
        <v>1.10471222562273</v>
      </c>
      <c r="K1421">
        <v>63.4029316575498</v>
      </c>
      <c r="L1421">
        <v>59.764471246559303</v>
      </c>
      <c r="M1421">
        <v>47.499741812317403</v>
      </c>
      <c r="N1421">
        <v>1.72259299798794</v>
      </c>
      <c r="O1421">
        <v>12.549800796812701</v>
      </c>
      <c r="P1421">
        <v>46.651685393258397</v>
      </c>
      <c r="Q1421">
        <v>-3.2984207938619998E-3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D1422" t="s">
        <v>219</v>
      </c>
      <c r="E1422">
        <v>1066.6557174</v>
      </c>
      <c r="F1422">
        <v>69.16</v>
      </c>
      <c r="G1422">
        <v>26.491696166066799</v>
      </c>
      <c r="H1422">
        <v>-5.24696240504234</v>
      </c>
      <c r="I1422">
        <v>-26.381549170888899</v>
      </c>
      <c r="J1422">
        <v>-9.5833849889976506</v>
      </c>
      <c r="K1422">
        <v>72.662239409774799</v>
      </c>
      <c r="L1422">
        <v>69.758334057413606</v>
      </c>
      <c r="N1422">
        <v>0.81210637416054898</v>
      </c>
      <c r="O1422">
        <v>87.536148062463795</v>
      </c>
      <c r="P1422">
        <v>60.278099652375403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298</v>
      </c>
      <c r="E1423">
        <v>1063.4375</v>
      </c>
      <c r="F1423">
        <v>518.75</v>
      </c>
      <c r="G1423">
        <v>-40.7084782263574</v>
      </c>
      <c r="H1423">
        <v>1.26279269105164</v>
      </c>
      <c r="I1423">
        <v>-23.754993838550501</v>
      </c>
      <c r="J1423">
        <v>-2.0409027718157402</v>
      </c>
      <c r="K1423">
        <v>517.95834573171499</v>
      </c>
      <c r="L1423">
        <v>521.02939234749704</v>
      </c>
      <c r="M1423">
        <v>55.749411410370399</v>
      </c>
      <c r="N1423">
        <v>1.7349794238683101</v>
      </c>
      <c r="O1423">
        <v>54.207228915662597</v>
      </c>
      <c r="P1423">
        <v>12.7472288632905</v>
      </c>
      <c r="Q1423">
        <v>0.140813073558437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527</v>
      </c>
      <c r="E1424">
        <v>1059.83788344</v>
      </c>
      <c r="F1424">
        <v>90.65</v>
      </c>
      <c r="G1424">
        <v>101.07570905607101</v>
      </c>
      <c r="H1424">
        <v>-11.2447259537101</v>
      </c>
      <c r="I1424">
        <v>-2.8924838217176601</v>
      </c>
      <c r="J1424">
        <v>-8.8346620555721902</v>
      </c>
      <c r="K1424">
        <v>88.738500355016797</v>
      </c>
      <c r="L1424">
        <v>73.883375330487198</v>
      </c>
      <c r="M1424">
        <v>42.647430726380897</v>
      </c>
      <c r="N1424">
        <v>0.30835364881050198</v>
      </c>
      <c r="O1424">
        <v>18.698290126861501</v>
      </c>
      <c r="P1424">
        <v>147.41184299996701</v>
      </c>
      <c r="Q1424">
        <v>8.7175098636900997E-2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248</v>
      </c>
      <c r="E1425">
        <v>1057.2121945239901</v>
      </c>
      <c r="F1425">
        <v>20.12</v>
      </c>
      <c r="G1425">
        <v>75.228186914536707</v>
      </c>
      <c r="H1425">
        <v>-4.6891057632877899</v>
      </c>
      <c r="I1425">
        <v>-35.132572921912598</v>
      </c>
      <c r="J1425">
        <v>-5.6485573865498599</v>
      </c>
      <c r="K1425">
        <v>21.083902947659599</v>
      </c>
      <c r="L1425">
        <v>19.3888624597957</v>
      </c>
      <c r="M1425">
        <v>35.0525301509985</v>
      </c>
      <c r="N1425">
        <v>0.67630295771892701</v>
      </c>
      <c r="O1425">
        <v>107.00795228628201</v>
      </c>
      <c r="P1425">
        <v>128.636363636363</v>
      </c>
      <c r="Q1425">
        <v>9.778034299275E-2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256</v>
      </c>
      <c r="E1426">
        <v>1053.4680000000001</v>
      </c>
      <c r="F1426">
        <v>2025.9</v>
      </c>
      <c r="G1426">
        <v>71.368172452087506</v>
      </c>
      <c r="H1426">
        <v>15.0702152873743</v>
      </c>
      <c r="I1426">
        <v>52.822073825125003</v>
      </c>
      <c r="J1426">
        <v>-3.8036863975543902</v>
      </c>
      <c r="K1426">
        <v>1739.4077644889401</v>
      </c>
      <c r="L1426">
        <v>1411.5056523667899</v>
      </c>
      <c r="M1426">
        <v>58.887030221349498</v>
      </c>
      <c r="N1426">
        <v>1.0376079561388101</v>
      </c>
      <c r="O1426">
        <v>12.591934448886899</v>
      </c>
      <c r="P1426">
        <v>114.380952380952</v>
      </c>
      <c r="Q1426">
        <v>7.2204515769635005E-2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527</v>
      </c>
      <c r="E1427">
        <v>1052.4694159999999</v>
      </c>
      <c r="F1427">
        <v>6280.25</v>
      </c>
      <c r="G1427">
        <v>90.4558656395008</v>
      </c>
      <c r="H1427">
        <v>-4.2349093115839898</v>
      </c>
      <c r="I1427">
        <v>3.1122039888019302</v>
      </c>
      <c r="J1427">
        <v>0.28883722655142902</v>
      </c>
      <c r="K1427">
        <v>6058.7519141191597</v>
      </c>
      <c r="L1427">
        <v>5089.6737427833395</v>
      </c>
      <c r="M1427">
        <v>54.617756671498398</v>
      </c>
      <c r="N1427">
        <v>0.405388464287678</v>
      </c>
      <c r="O1427">
        <v>11.0576808248079</v>
      </c>
      <c r="P1427">
        <v>141.45520953479399</v>
      </c>
      <c r="Q1427">
        <v>0.17938268060922899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537</v>
      </c>
      <c r="E1428">
        <v>1046.2447843</v>
      </c>
      <c r="F1428">
        <v>296.5</v>
      </c>
      <c r="G1428">
        <v>129.525102527082</v>
      </c>
      <c r="H1428">
        <v>33.892575060663098</v>
      </c>
      <c r="I1428">
        <v>80.688984622442803</v>
      </c>
      <c r="J1428">
        <v>-5.4869068898140796</v>
      </c>
      <c r="K1428">
        <v>240.79169878550499</v>
      </c>
      <c r="L1428">
        <v>184.66965518843801</v>
      </c>
      <c r="M1428">
        <v>57.6294086607992</v>
      </c>
      <c r="N1428">
        <v>1.35939635173114</v>
      </c>
      <c r="O1428">
        <v>11.804384485666001</v>
      </c>
      <c r="P1428">
        <v>169.54545454545399</v>
      </c>
      <c r="Q1428">
        <v>0.164428403828803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1002</v>
      </c>
      <c r="E1429">
        <v>1044.5420737500001</v>
      </c>
      <c r="F1429">
        <v>741.25</v>
      </c>
      <c r="G1429">
        <v>30.2705257973074</v>
      </c>
      <c r="H1429">
        <v>-7.1851252580146197</v>
      </c>
      <c r="I1429">
        <v>3.7651746445980101</v>
      </c>
      <c r="J1429">
        <v>-1.9593793103528501</v>
      </c>
      <c r="K1429">
        <v>745.649556429776</v>
      </c>
      <c r="L1429">
        <v>665.359249039151</v>
      </c>
      <c r="M1429">
        <v>39.321252445411098</v>
      </c>
      <c r="N1429">
        <v>0.539502991211671</v>
      </c>
      <c r="O1429">
        <v>16.782462057335501</v>
      </c>
      <c r="P1429">
        <v>59.425744703731503</v>
      </c>
      <c r="Q1429">
        <v>9.7676825538935003E-2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413</v>
      </c>
      <c r="E1430">
        <v>1041.8863801739999</v>
      </c>
      <c r="F1430">
        <v>82.13</v>
      </c>
      <c r="G1430">
        <v>-13.138301744379399</v>
      </c>
      <c r="H1430">
        <v>31.091918904643801</v>
      </c>
      <c r="I1430">
        <v>26.0883714616823</v>
      </c>
      <c r="J1430">
        <v>-1.48942282719175</v>
      </c>
      <c r="K1430">
        <v>68.290081800322994</v>
      </c>
      <c r="L1430">
        <v>65.352953669320499</v>
      </c>
      <c r="M1430">
        <v>66.563263427497006</v>
      </c>
      <c r="N1430">
        <v>1.8813740166006101</v>
      </c>
      <c r="O1430">
        <v>19.323024473395801</v>
      </c>
      <c r="P1430">
        <v>76.244635193133007</v>
      </c>
      <c r="Q1430">
        <v>4.9570103087845999E-2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291</v>
      </c>
      <c r="E1431">
        <v>1041.2669813</v>
      </c>
      <c r="F1431">
        <v>174.59</v>
      </c>
      <c r="G1431">
        <v>31.2808250488767</v>
      </c>
      <c r="H1431">
        <v>4.9228972974576601</v>
      </c>
      <c r="I1431">
        <v>19.043655380529199</v>
      </c>
      <c r="J1431">
        <v>-3.4545195129296</v>
      </c>
      <c r="K1431">
        <v>158.61122581814001</v>
      </c>
      <c r="L1431">
        <v>139.022188928676</v>
      </c>
      <c r="M1431">
        <v>53.571685945582203</v>
      </c>
      <c r="N1431">
        <v>1.3240957456005999</v>
      </c>
      <c r="O1431">
        <v>11.690245718540501</v>
      </c>
      <c r="P1431">
        <v>68.441871683550403</v>
      </c>
      <c r="Q1431">
        <v>0.11738101408293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291</v>
      </c>
      <c r="E1432">
        <v>1039.306509</v>
      </c>
      <c r="F1432">
        <v>97.05</v>
      </c>
      <c r="G1432">
        <v>-17.131331828707999</v>
      </c>
      <c r="H1432">
        <v>5.1601892368317399</v>
      </c>
      <c r="I1432">
        <v>-11.2415481825124</v>
      </c>
      <c r="J1432">
        <v>-6.2337853577873199</v>
      </c>
      <c r="K1432">
        <v>93.619522732693298</v>
      </c>
      <c r="L1432">
        <v>96.543476641432207</v>
      </c>
      <c r="M1432">
        <v>53.818935179335</v>
      </c>
      <c r="N1432">
        <v>0.90331772069160998</v>
      </c>
      <c r="O1432">
        <v>36.785162287480603</v>
      </c>
      <c r="P1432">
        <v>30.812778002426199</v>
      </c>
      <c r="Q1432">
        <v>9.5014598048119001E-2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313</v>
      </c>
      <c r="E1433">
        <v>1036.386</v>
      </c>
      <c r="F1433">
        <v>7972.2</v>
      </c>
      <c r="G1433">
        <v>30.711995483261799</v>
      </c>
      <c r="H1433">
        <v>-11.0535377670904</v>
      </c>
      <c r="I1433">
        <v>-24.198729398187002</v>
      </c>
      <c r="J1433">
        <v>-2.2043813608621501</v>
      </c>
      <c r="K1433">
        <v>8282.4244671371507</v>
      </c>
      <c r="L1433">
        <v>8052.9336951575597</v>
      </c>
      <c r="M1433">
        <v>55.552729435143497</v>
      </c>
      <c r="N1433">
        <v>1.09493975903614</v>
      </c>
      <c r="O1433">
        <v>26.075612754321199</v>
      </c>
      <c r="P1433">
        <v>79.594503266501405</v>
      </c>
      <c r="Q1433">
        <v>0.190831953059413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130</v>
      </c>
      <c r="E1434">
        <v>1029.38597138</v>
      </c>
      <c r="F1434">
        <v>207.29</v>
      </c>
      <c r="G1434">
        <v>14.791514937594499</v>
      </c>
      <c r="H1434">
        <v>1.6870408558634</v>
      </c>
      <c r="I1434">
        <v>23.962094377715399</v>
      </c>
      <c r="J1434">
        <v>-4.3517746756130702</v>
      </c>
      <c r="K1434">
        <v>194.86324853449901</v>
      </c>
      <c r="L1434">
        <v>172.831885944611</v>
      </c>
      <c r="M1434">
        <v>51.089597737054703</v>
      </c>
      <c r="N1434">
        <v>1.58841466970735</v>
      </c>
      <c r="O1434">
        <v>12.3209030826378</v>
      </c>
      <c r="P1434">
        <v>60.317092034029301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630</v>
      </c>
      <c r="E1435">
        <v>1024.22611857999</v>
      </c>
      <c r="F1435">
        <v>217.45</v>
      </c>
      <c r="G1435">
        <v>-7.1882418668771901</v>
      </c>
      <c r="H1435">
        <v>-2.1180508561918101</v>
      </c>
      <c r="I1435">
        <v>-8.0184883844496309</v>
      </c>
      <c r="J1435">
        <v>-12.4590558788052</v>
      </c>
      <c r="K1435">
        <v>220.297677283224</v>
      </c>
      <c r="L1435">
        <v>204.373284235044</v>
      </c>
      <c r="M1435">
        <v>35.919619664131602</v>
      </c>
      <c r="N1435">
        <v>1.61307682915658</v>
      </c>
      <c r="O1435">
        <v>24.166475051736001</v>
      </c>
      <c r="P1435">
        <v>36.718013203395103</v>
      </c>
      <c r="Q1435">
        <v>-3.8452943714099999E-3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537</v>
      </c>
      <c r="E1436">
        <v>1021.25415251</v>
      </c>
      <c r="F1436">
        <v>442.45</v>
      </c>
      <c r="G1436">
        <v>-22.350763988142099</v>
      </c>
      <c r="H1436">
        <v>-2.2568880367877799</v>
      </c>
      <c r="I1436">
        <v>-29.325971360838899</v>
      </c>
      <c r="J1436">
        <v>-10.411121989345499</v>
      </c>
      <c r="K1436">
        <v>466.31108902022299</v>
      </c>
      <c r="L1436">
        <v>462.95534489933698</v>
      </c>
      <c r="M1436">
        <v>27.6224606499052</v>
      </c>
      <c r="N1436">
        <v>0.489203943403546</v>
      </c>
      <c r="O1436">
        <v>48.0167250536783</v>
      </c>
      <c r="P1436">
        <v>24.9858757062146</v>
      </c>
      <c r="Q1436">
        <v>-4.4627831773793002E-2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D1437" t="s">
        <v>630</v>
      </c>
      <c r="E1437">
        <v>1019.93023700499</v>
      </c>
      <c r="F1437">
        <v>2321.9499999999998</v>
      </c>
      <c r="G1437">
        <v>14.9252888378241</v>
      </c>
      <c r="H1437">
        <v>-9.8191922064672301</v>
      </c>
      <c r="I1437">
        <v>1.0331008519307101</v>
      </c>
      <c r="J1437">
        <v>-3.7262715278607499</v>
      </c>
      <c r="K1437">
        <v>2289.0814550703799</v>
      </c>
      <c r="L1437">
        <v>2025.2748135568199</v>
      </c>
      <c r="M1437">
        <v>41.917283261440801</v>
      </c>
      <c r="N1437">
        <v>0.39397141120364898</v>
      </c>
      <c r="O1437">
        <v>25.295548999763099</v>
      </c>
      <c r="P1437">
        <v>53.264026402640198</v>
      </c>
      <c r="Q1437">
        <v>6.3136529722237003E-2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24</v>
      </c>
      <c r="E1438">
        <v>1016.349541428</v>
      </c>
      <c r="F1438">
        <v>40.17</v>
      </c>
      <c r="G1438">
        <v>43.773662707879701</v>
      </c>
      <c r="H1438">
        <v>-4.8509382382132502</v>
      </c>
      <c r="I1438">
        <v>-27.307037230268101</v>
      </c>
      <c r="J1438">
        <v>-7.4323672933650196</v>
      </c>
      <c r="K1438">
        <v>42.300457721595102</v>
      </c>
      <c r="L1438">
        <v>39.091334285787397</v>
      </c>
      <c r="M1438">
        <v>38.129024995396897</v>
      </c>
      <c r="N1438">
        <v>1.5863175678580601</v>
      </c>
      <c r="O1438">
        <v>46.875777943739003</v>
      </c>
      <c r="P1438">
        <v>79.731543624161006</v>
      </c>
      <c r="Q1438">
        <v>9.5421934077833004E-2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1708</v>
      </c>
      <c r="E1439">
        <v>1015.262725158</v>
      </c>
      <c r="F1439">
        <v>82.62</v>
      </c>
      <c r="G1439">
        <v>264.55995212355998</v>
      </c>
      <c r="H1439">
        <v>14.806922393827399</v>
      </c>
      <c r="I1439">
        <v>65.043008684070301</v>
      </c>
      <c r="J1439">
        <v>-1.49860292485743</v>
      </c>
      <c r="K1439">
        <v>71.390329200744901</v>
      </c>
      <c r="L1439">
        <v>58.102373484889299</v>
      </c>
      <c r="M1439">
        <v>74.852311353054404</v>
      </c>
      <c r="N1439">
        <v>1.7915953196008201</v>
      </c>
      <c r="O1439">
        <v>6.5117404986686003</v>
      </c>
      <c r="P1439">
        <v>298.16867469879497</v>
      </c>
      <c r="Q1439">
        <v>5.6551974021715003E-2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1395</v>
      </c>
      <c r="E1440">
        <v>1010.667149784</v>
      </c>
      <c r="F1440">
        <v>79.739999999999995</v>
      </c>
      <c r="G1440">
        <v>41.091465571974801</v>
      </c>
      <c r="H1440">
        <v>-1.8464458752303301</v>
      </c>
      <c r="I1440">
        <v>11.6159843547864</v>
      </c>
      <c r="J1440">
        <v>4.7074246735080401</v>
      </c>
      <c r="K1440">
        <v>75.477310464745102</v>
      </c>
      <c r="L1440">
        <v>68.508962589594006</v>
      </c>
      <c r="M1440">
        <v>55.342046089289198</v>
      </c>
      <c r="N1440">
        <v>1.660624113058</v>
      </c>
      <c r="O1440">
        <v>13.3559066967644</v>
      </c>
      <c r="P1440">
        <v>68.940677966101603</v>
      </c>
      <c r="Q1440">
        <v>-2.3299241152170001E-2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527</v>
      </c>
      <c r="E1441">
        <v>1010.28592</v>
      </c>
      <c r="F1441">
        <v>1257.2</v>
      </c>
      <c r="G1441">
        <v>68.053834609465895</v>
      </c>
      <c r="H1441">
        <v>5.7985449644018701</v>
      </c>
      <c r="I1441">
        <v>-27.7042177851548</v>
      </c>
      <c r="J1441">
        <v>5.1337784002988096</v>
      </c>
      <c r="K1441">
        <v>1215.64779382953</v>
      </c>
      <c r="L1441">
        <v>1140.7358227468101</v>
      </c>
      <c r="M1441">
        <v>64.744809139002697</v>
      </c>
      <c r="N1441">
        <v>1.46291457286432</v>
      </c>
      <c r="O1441">
        <v>28.841870824053402</v>
      </c>
      <c r="P1441">
        <v>119.406631762652</v>
      </c>
      <c r="Q1441">
        <v>0.170091751626889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500</v>
      </c>
      <c r="E1442">
        <v>1009.841049302</v>
      </c>
      <c r="F1442">
        <v>164.87</v>
      </c>
      <c r="G1442">
        <v>0.79352804883461603</v>
      </c>
      <c r="H1442">
        <v>19.106090994304001</v>
      </c>
      <c r="I1442">
        <v>-8.20424996762784</v>
      </c>
      <c r="J1442">
        <v>21.050986627097199</v>
      </c>
      <c r="K1442">
        <v>140.309409973518</v>
      </c>
      <c r="L1442">
        <v>143.124469929236</v>
      </c>
      <c r="M1442">
        <v>79.973557083160401</v>
      </c>
      <c r="N1442">
        <v>3.4593263401070198</v>
      </c>
      <c r="O1442">
        <v>22.824043185540098</v>
      </c>
      <c r="P1442">
        <v>46.7467734757454</v>
      </c>
      <c r="Q1442">
        <v>-7.9973184562104005E-2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707</v>
      </c>
      <c r="E1443">
        <v>1009.578618516</v>
      </c>
      <c r="F1443">
        <v>47.58</v>
      </c>
      <c r="G1443">
        <v>-18.916183586617699</v>
      </c>
      <c r="H1443">
        <v>-17.601146209172899</v>
      </c>
      <c r="I1443">
        <v>-17.959021906359599</v>
      </c>
      <c r="J1443">
        <v>-5.9661420499417197</v>
      </c>
      <c r="K1443">
        <v>52.029754064217798</v>
      </c>
      <c r="L1443">
        <v>49.518983658540897</v>
      </c>
      <c r="M1443">
        <v>31.4040683272341</v>
      </c>
      <c r="N1443">
        <v>0.32147525742024102</v>
      </c>
      <c r="O1443">
        <v>30.727196300966799</v>
      </c>
      <c r="P1443">
        <v>18.358208955223802</v>
      </c>
      <c r="Q1443">
        <v>4.7503423568397998E-2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298</v>
      </c>
      <c r="E1444">
        <v>1008.3821854</v>
      </c>
      <c r="F1444">
        <v>413.8</v>
      </c>
      <c r="G1444">
        <v>-37.498660422867403</v>
      </c>
      <c r="H1444">
        <v>-10.215885008303999</v>
      </c>
      <c r="I1444">
        <v>-14.0601049721671</v>
      </c>
      <c r="J1444">
        <v>-3.3086338337692101</v>
      </c>
      <c r="K1444">
        <v>431.88480267196599</v>
      </c>
      <c r="L1444">
        <v>433.10566919509</v>
      </c>
      <c r="M1444">
        <v>40.465673935161803</v>
      </c>
      <c r="N1444">
        <v>0.44153859515719301</v>
      </c>
      <c r="O1444">
        <v>23.634606089898501</v>
      </c>
      <c r="P1444">
        <v>14.4200193557306</v>
      </c>
      <c r="Q1444">
        <v>-6.4719873589740001E-3</v>
      </c>
    </row>
    <row r="1445" spans="1:17" hidden="1" x14ac:dyDescent="0.3">
      <c r="A1445" t="s">
        <v>3057</v>
      </c>
      <c r="B1445" t="s">
        <v>3058</v>
      </c>
      <c r="C1445" t="str">
        <f>IFERROR(VLOOKUP(Table1[[#This Row],[Ticker]],[1]!Table2[[Symbol]:[Industry]],2,FALSE),"-")</f>
        <v>-</v>
      </c>
      <c r="D1445" t="s">
        <v>556</v>
      </c>
      <c r="E1445">
        <v>1006.25998304</v>
      </c>
      <c r="F1445">
        <v>720.2</v>
      </c>
      <c r="G1445">
        <v>-25.047273293143999</v>
      </c>
      <c r="H1445">
        <v>-4.4011015606584198</v>
      </c>
      <c r="I1445">
        <v>-10.313621678398</v>
      </c>
      <c r="J1445">
        <v>0.68453359353341403</v>
      </c>
      <c r="K1445">
        <v>748.171371627486</v>
      </c>
      <c r="M1445">
        <v>47.711731737546899</v>
      </c>
      <c r="N1445">
        <v>0.66047266195976695</v>
      </c>
      <c r="O1445">
        <v>41.898083865592803</v>
      </c>
      <c r="P1445">
        <v>14.6906600844016</v>
      </c>
    </row>
    <row r="1446" spans="1:17" hidden="1" x14ac:dyDescent="0.3">
      <c r="A1446" t="s">
        <v>3059</v>
      </c>
      <c r="B1446" t="s">
        <v>3060</v>
      </c>
      <c r="C1446" t="str">
        <f>IFERROR(VLOOKUP(Table1[[#This Row],[Ticker]],[1]!Table2[[Symbol]:[Industry]],2,FALSE),"-")</f>
        <v>-</v>
      </c>
      <c r="D1446" t="s">
        <v>2276</v>
      </c>
      <c r="E1446">
        <v>1002.03611475</v>
      </c>
      <c r="F1446">
        <v>986.25</v>
      </c>
      <c r="G1446">
        <v>358.07009367122498</v>
      </c>
      <c r="H1446">
        <v>-19.341736489881001</v>
      </c>
      <c r="I1446">
        <v>42.157251391257901</v>
      </c>
      <c r="J1446">
        <v>-7.4537301530266697</v>
      </c>
      <c r="K1446">
        <v>1089.12862147943</v>
      </c>
      <c r="L1446">
        <v>757.41832059306796</v>
      </c>
      <c r="M1446">
        <v>24.143422042169899</v>
      </c>
      <c r="N1446">
        <v>0.62557651991614205</v>
      </c>
      <c r="O1446">
        <v>41.951837769328201</v>
      </c>
      <c r="P1446">
        <v>408.900928792569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Price_Filter_16_08_2024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2024-08-17T13:26:34Z</dcterms:created>
  <dcterms:modified xsi:type="dcterms:W3CDTF">2024-10-22T03:12:05Z</dcterms:modified>
</cp:coreProperties>
</file>